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任务包\1.消耗表\2020.12\"/>
    </mc:Choice>
  </mc:AlternateContent>
  <bookViews>
    <workbookView xWindow="0" yWindow="465" windowWidth="28800" windowHeight="16245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金源客户表!$A$1:$AK$1108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10" l="1"/>
  <c r="J103" i="10" l="1"/>
  <c r="J102" i="10"/>
  <c r="J101" i="10"/>
  <c r="J100" i="10"/>
  <c r="J99" i="10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J123" i="10" l="1"/>
  <c r="L123" i="10" s="1"/>
  <c r="J124" i="10"/>
  <c r="L124" i="10" s="1"/>
  <c r="J125" i="10"/>
  <c r="L125" i="10" s="1"/>
  <c r="J126" i="10"/>
  <c r="L126" i="10" s="1"/>
  <c r="J127" i="10"/>
  <c r="L127" i="10" s="1"/>
  <c r="J128" i="10"/>
  <c r="L128" i="10" s="1"/>
  <c r="J129" i="10"/>
  <c r="L129" i="10" s="1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W1077" i="7"/>
  <c r="Y1077" i="7" s="1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N123" i="10" s="1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T1042" i="7"/>
  <c r="N124" i="10" l="1"/>
  <c r="N127" i="10"/>
  <c r="P127" i="10" s="1"/>
  <c r="Q127" i="10" s="1"/>
  <c r="R127" i="10" s="1"/>
  <c r="P123" i="10"/>
  <c r="Q123" i="10" s="1"/>
  <c r="R123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J119" i="10" s="1"/>
  <c r="L119" i="10" s="1"/>
  <c r="H118" i="10"/>
  <c r="J118" i="10" s="1"/>
  <c r="L118" i="10" s="1"/>
  <c r="H117" i="10"/>
  <c r="J117" i="10" s="1"/>
  <c r="L117" i="10" s="1"/>
  <c r="J116" i="10"/>
  <c r="L116" i="10" s="1"/>
  <c r="J115" i="10"/>
  <c r="L115" i="10" s="1"/>
  <c r="J114" i="10"/>
  <c r="L114" i="10" s="1"/>
  <c r="J113" i="10"/>
  <c r="L113" i="10" s="1"/>
  <c r="J112" i="10"/>
  <c r="L112" i="10" s="1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Y1033" i="7" l="1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L93" i="10" s="1"/>
  <c r="H92" i="10"/>
  <c r="L92" i="10" s="1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P51" i="10" s="1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P15" i="10" l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<sst xmlns="http://schemas.openxmlformats.org/spreadsheetml/2006/main" count="16683" uniqueCount="757">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</sst>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9"/>
  <sheetViews>
    <sheetView showGridLines="0" tabSelected="1" topLeftCell="P1" workbookViewId="0">
      <pane ySplit="1" topLeftCell="A2" activePane="bottomLeft" state="frozen"/>
      <selection pane="bottomLeft" sqref="A1:XFD1"/>
    </sheetView>
  </sheetViews>
  <sheetFormatPr defaultColWidth="9" defaultRowHeight="16.5" outlineLevelCol="1" x14ac:dyDescent="0.15"/>
  <cols>
    <col min="1" max="1" width="11.375" style="359" bestFit="1" customWidth="1"/>
    <col min="2" max="2" width="11" style="287" customWidth="1" outlineLevel="1" collapsed="1"/>
    <col min="3" max="3" width="13.875" style="287" customWidth="1" outlineLevel="1"/>
    <col min="4" max="4" width="15.125" style="287" customWidth="1" outlineLevel="1"/>
    <col min="5" max="5" width="13.875" style="287" customWidth="1" outlineLevel="1"/>
    <col min="6" max="6" width="32.12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11.375" style="64" customWidth="1" outlineLevel="1"/>
    <col min="18" max="18" width="20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199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 t="s">
        <v>200</v>
      </c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>
        <v>100011.6</v>
      </c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201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201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203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4485833.33</v>
      </c>
      <c r="U63" s="203">
        <v>4306399.9967999998</v>
      </c>
      <c r="V63" s="121">
        <f t="shared" si="3"/>
        <v>179433.33320000023</v>
      </c>
      <c r="W63" s="93">
        <v>4306399.9967999998</v>
      </c>
      <c r="X63" s="93"/>
      <c r="Y63" s="93">
        <v>0</v>
      </c>
      <c r="Z63" s="93">
        <v>4485833.33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204</v>
      </c>
      <c r="F64" s="201" t="s">
        <v>205</v>
      </c>
      <c r="G64" s="201" t="s">
        <v>206</v>
      </c>
      <c r="H64" s="194" t="s">
        <v>48</v>
      </c>
      <c r="I64" s="194" t="s">
        <v>49</v>
      </c>
      <c r="J64" s="289" t="s">
        <v>50</v>
      </c>
      <c r="K64" s="201"/>
      <c r="L64" s="201" t="s">
        <v>205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207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207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207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207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207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207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208</v>
      </c>
      <c r="F71" s="194" t="s">
        <v>209</v>
      </c>
      <c r="G71" s="194" t="s">
        <v>210</v>
      </c>
      <c r="H71" s="364" t="s">
        <v>209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211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211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x14ac:dyDescent="0.15">
      <c r="A74" s="352">
        <v>43556</v>
      </c>
      <c r="B74" s="194" t="s">
        <v>42</v>
      </c>
      <c r="C74" s="195" t="s">
        <v>212</v>
      </c>
      <c r="D74" s="195" t="s">
        <v>213</v>
      </c>
      <c r="E74" s="194" t="s">
        <v>214</v>
      </c>
      <c r="F74" s="194" t="s">
        <v>215</v>
      </c>
      <c r="G74" s="194" t="s">
        <v>216</v>
      </c>
      <c r="H74" s="194" t="s">
        <v>48</v>
      </c>
      <c r="I74" s="194" t="s">
        <v>49</v>
      </c>
      <c r="J74" s="289" t="s">
        <v>50</v>
      </c>
      <c r="K74" s="194"/>
      <c r="L74" s="194" t="s">
        <v>215</v>
      </c>
      <c r="M74" s="194"/>
      <c r="N74" s="290" t="s">
        <v>211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217</v>
      </c>
      <c r="G75" s="194" t="s">
        <v>218</v>
      </c>
      <c r="H75" s="194" t="s">
        <v>48</v>
      </c>
      <c r="I75" s="194" t="s">
        <v>49</v>
      </c>
      <c r="J75" s="289" t="s">
        <v>50</v>
      </c>
      <c r="K75" s="194"/>
      <c r="L75" s="194" t="s">
        <v>219</v>
      </c>
      <c r="M75" s="194"/>
      <c r="N75" s="290" t="s">
        <v>211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x14ac:dyDescent="0.15">
      <c r="A76" s="352">
        <v>43556</v>
      </c>
      <c r="B76" s="194" t="s">
        <v>42</v>
      </c>
      <c r="C76" s="195" t="s">
        <v>212</v>
      </c>
      <c r="D76" s="195" t="s">
        <v>213</v>
      </c>
      <c r="E76" s="194" t="s">
        <v>214</v>
      </c>
      <c r="F76" s="194" t="s">
        <v>220</v>
      </c>
      <c r="G76" s="194" t="s">
        <v>221</v>
      </c>
      <c r="H76" s="194" t="s">
        <v>48</v>
      </c>
      <c r="I76" s="194" t="s">
        <v>49</v>
      </c>
      <c r="J76" s="289" t="s">
        <v>50</v>
      </c>
      <c r="K76" s="194"/>
      <c r="L76" s="194" t="s">
        <v>222</v>
      </c>
      <c r="M76" s="194"/>
      <c r="N76" s="290" t="s">
        <v>211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x14ac:dyDescent="0.15">
      <c r="A77" s="352">
        <v>43556</v>
      </c>
      <c r="B77" s="194" t="s">
        <v>42</v>
      </c>
      <c r="C77" s="195" t="s">
        <v>212</v>
      </c>
      <c r="D77" s="195" t="s">
        <v>223</v>
      </c>
      <c r="E77" s="194" t="s">
        <v>214</v>
      </c>
      <c r="F77" s="194" t="s">
        <v>224</v>
      </c>
      <c r="G77" s="194" t="s">
        <v>225</v>
      </c>
      <c r="H77" s="194" t="s">
        <v>48</v>
      </c>
      <c r="I77" s="194" t="s">
        <v>49</v>
      </c>
      <c r="J77" s="289" t="s">
        <v>50</v>
      </c>
      <c r="K77" s="194"/>
      <c r="L77" s="194" t="s">
        <v>222</v>
      </c>
      <c r="M77" s="194"/>
      <c r="N77" s="290" t="s">
        <v>211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x14ac:dyDescent="0.15">
      <c r="A78" s="352">
        <v>43556</v>
      </c>
      <c r="B78" s="194" t="s">
        <v>42</v>
      </c>
      <c r="C78" s="195" t="s">
        <v>212</v>
      </c>
      <c r="D78" s="195" t="s">
        <v>213</v>
      </c>
      <c r="E78" s="194" t="s">
        <v>214</v>
      </c>
      <c r="F78" s="194" t="s">
        <v>226</v>
      </c>
      <c r="G78" s="194" t="s">
        <v>227</v>
      </c>
      <c r="H78" s="194" t="s">
        <v>48</v>
      </c>
      <c r="I78" s="194" t="s">
        <v>49</v>
      </c>
      <c r="J78" s="289" t="s">
        <v>50</v>
      </c>
      <c r="K78" s="194"/>
      <c r="L78" s="194" t="s">
        <v>222</v>
      </c>
      <c r="M78" s="194"/>
      <c r="N78" s="290" t="s">
        <v>211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x14ac:dyDescent="0.15">
      <c r="A79" s="352">
        <v>43556</v>
      </c>
      <c r="B79" s="194" t="s">
        <v>42</v>
      </c>
      <c r="C79" s="195" t="s">
        <v>212</v>
      </c>
      <c r="D79" s="195" t="s">
        <v>213</v>
      </c>
      <c r="E79" s="194" t="s">
        <v>214</v>
      </c>
      <c r="F79" s="194" t="s">
        <v>228</v>
      </c>
      <c r="G79" s="194" t="s">
        <v>229</v>
      </c>
      <c r="H79" s="194" t="s">
        <v>48</v>
      </c>
      <c r="I79" s="194" t="s">
        <v>49</v>
      </c>
      <c r="J79" s="289" t="s">
        <v>50</v>
      </c>
      <c r="K79" s="194"/>
      <c r="L79" s="194" t="s">
        <v>222</v>
      </c>
      <c r="M79" s="194"/>
      <c r="N79" s="290" t="s">
        <v>211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x14ac:dyDescent="0.15">
      <c r="A80" s="352">
        <v>43556</v>
      </c>
      <c r="B80" s="194" t="s">
        <v>42</v>
      </c>
      <c r="C80" s="195" t="s">
        <v>212</v>
      </c>
      <c r="D80" s="195" t="s">
        <v>223</v>
      </c>
      <c r="E80" s="194" t="s">
        <v>214</v>
      </c>
      <c r="F80" s="194" t="s">
        <v>230</v>
      </c>
      <c r="G80" s="194" t="s">
        <v>231</v>
      </c>
      <c r="H80" s="194" t="s">
        <v>48</v>
      </c>
      <c r="I80" s="194" t="s">
        <v>49</v>
      </c>
      <c r="J80" s="289" t="s">
        <v>50</v>
      </c>
      <c r="K80" s="194"/>
      <c r="L80" s="194" t="s">
        <v>222</v>
      </c>
      <c r="M80" s="194"/>
      <c r="N80" s="290" t="s">
        <v>211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x14ac:dyDescent="0.15">
      <c r="A81" s="352">
        <v>43556</v>
      </c>
      <c r="B81" s="194" t="s">
        <v>42</v>
      </c>
      <c r="C81" s="195" t="s">
        <v>212</v>
      </c>
      <c r="D81" s="195" t="s">
        <v>213</v>
      </c>
      <c r="E81" s="194" t="s">
        <v>214</v>
      </c>
      <c r="F81" s="194" t="s">
        <v>232</v>
      </c>
      <c r="G81" s="194" t="s">
        <v>233</v>
      </c>
      <c r="H81" s="194" t="s">
        <v>48</v>
      </c>
      <c r="I81" s="194" t="s">
        <v>49</v>
      </c>
      <c r="J81" s="289" t="s">
        <v>50</v>
      </c>
      <c r="K81" s="194"/>
      <c r="L81" s="194" t="s">
        <v>222</v>
      </c>
      <c r="M81" s="194"/>
      <c r="N81" s="290" t="s">
        <v>211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x14ac:dyDescent="0.15">
      <c r="A82" s="352">
        <v>43556</v>
      </c>
      <c r="B82" s="194" t="s">
        <v>42</v>
      </c>
      <c r="C82" s="195" t="s">
        <v>212</v>
      </c>
      <c r="D82" s="195" t="s">
        <v>213</v>
      </c>
      <c r="E82" s="194" t="s">
        <v>214</v>
      </c>
      <c r="F82" s="194" t="s">
        <v>234</v>
      </c>
      <c r="G82" s="194" t="s">
        <v>235</v>
      </c>
      <c r="H82" s="194" t="s">
        <v>48</v>
      </c>
      <c r="I82" s="194" t="s">
        <v>49</v>
      </c>
      <c r="J82" s="289" t="s">
        <v>50</v>
      </c>
      <c r="K82" s="194"/>
      <c r="L82" s="194" t="s">
        <v>222</v>
      </c>
      <c r="M82" s="194"/>
      <c r="N82" s="290" t="s">
        <v>211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x14ac:dyDescent="0.15">
      <c r="A83" s="352">
        <v>43556</v>
      </c>
      <c r="B83" s="194" t="s">
        <v>42</v>
      </c>
      <c r="C83" s="195" t="s">
        <v>212</v>
      </c>
      <c r="D83" s="195" t="s">
        <v>213</v>
      </c>
      <c r="E83" s="194" t="s">
        <v>214</v>
      </c>
      <c r="F83" s="194" t="s">
        <v>236</v>
      </c>
      <c r="G83" s="194" t="s">
        <v>237</v>
      </c>
      <c r="H83" s="194" t="s">
        <v>48</v>
      </c>
      <c r="I83" s="194" t="s">
        <v>49</v>
      </c>
      <c r="J83" s="289" t="s">
        <v>50</v>
      </c>
      <c r="K83" s="194"/>
      <c r="L83" s="194" t="s">
        <v>222</v>
      </c>
      <c r="M83" s="194"/>
      <c r="N83" s="290" t="s">
        <v>211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x14ac:dyDescent="0.15">
      <c r="A84" s="352">
        <v>43556</v>
      </c>
      <c r="B84" s="194" t="s">
        <v>42</v>
      </c>
      <c r="C84" s="195" t="s">
        <v>212</v>
      </c>
      <c r="D84" s="195" t="s">
        <v>213</v>
      </c>
      <c r="E84" s="194" t="s">
        <v>214</v>
      </c>
      <c r="F84" s="194" t="s">
        <v>236</v>
      </c>
      <c r="G84" s="194" t="s">
        <v>237</v>
      </c>
      <c r="H84" s="194" t="s">
        <v>48</v>
      </c>
      <c r="I84" s="194" t="s">
        <v>49</v>
      </c>
      <c r="J84" s="289" t="s">
        <v>50</v>
      </c>
      <c r="K84" s="194"/>
      <c r="L84" s="194" t="s">
        <v>222</v>
      </c>
      <c r="M84" s="194"/>
      <c r="N84" s="290" t="s">
        <v>211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211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x14ac:dyDescent="0.15">
      <c r="A86" s="352">
        <v>43556</v>
      </c>
      <c r="B86" s="194" t="s">
        <v>42</v>
      </c>
      <c r="C86" s="194" t="s">
        <v>212</v>
      </c>
      <c r="D86" s="194" t="s">
        <v>213</v>
      </c>
      <c r="E86" s="194" t="s">
        <v>214</v>
      </c>
      <c r="F86" s="194" t="s">
        <v>238</v>
      </c>
      <c r="G86" s="194" t="s">
        <v>239</v>
      </c>
      <c r="H86" s="194" t="s">
        <v>48</v>
      </c>
      <c r="I86" s="194" t="s">
        <v>49</v>
      </c>
      <c r="J86" s="289" t="s">
        <v>50</v>
      </c>
      <c r="K86" s="194"/>
      <c r="L86" s="194" t="s">
        <v>222</v>
      </c>
      <c r="M86" s="194"/>
      <c r="N86" s="290" t="s">
        <v>211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x14ac:dyDescent="0.15">
      <c r="A87" s="352">
        <v>43556</v>
      </c>
      <c r="B87" s="194" t="s">
        <v>42</v>
      </c>
      <c r="C87" s="194" t="s">
        <v>212</v>
      </c>
      <c r="D87" s="194" t="s">
        <v>213</v>
      </c>
      <c r="E87" s="194" t="s">
        <v>214</v>
      </c>
      <c r="F87" s="194" t="s">
        <v>240</v>
      </c>
      <c r="G87" s="194" t="s">
        <v>241</v>
      </c>
      <c r="H87" s="194" t="s">
        <v>48</v>
      </c>
      <c r="I87" s="194" t="s">
        <v>49</v>
      </c>
      <c r="J87" s="289" t="s">
        <v>50</v>
      </c>
      <c r="K87" s="194"/>
      <c r="L87" s="194" t="s">
        <v>222</v>
      </c>
      <c r="M87" s="194"/>
      <c r="N87" s="290" t="s">
        <v>211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15">
      <c r="A88" s="352">
        <v>43556</v>
      </c>
      <c r="B88" s="194" t="s">
        <v>42</v>
      </c>
      <c r="C88" s="194" t="s">
        <v>212</v>
      </c>
      <c r="D88" s="194" t="s">
        <v>213</v>
      </c>
      <c r="E88" s="194" t="s">
        <v>214</v>
      </c>
      <c r="F88" s="194" t="s">
        <v>242</v>
      </c>
      <c r="G88" s="194" t="s">
        <v>243</v>
      </c>
      <c r="H88" s="194" t="s">
        <v>48</v>
      </c>
      <c r="I88" s="194" t="s">
        <v>49</v>
      </c>
      <c r="J88" s="289" t="s">
        <v>50</v>
      </c>
      <c r="K88" s="194"/>
      <c r="L88" s="194" t="s">
        <v>222</v>
      </c>
      <c r="M88" s="194"/>
      <c r="N88" s="290" t="s">
        <v>211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244</v>
      </c>
      <c r="F89" s="194" t="s">
        <v>245</v>
      </c>
      <c r="G89" s="194" t="s">
        <v>246</v>
      </c>
      <c r="H89" s="194" t="s">
        <v>48</v>
      </c>
      <c r="I89" s="194" t="s">
        <v>49</v>
      </c>
      <c r="J89" s="289" t="s">
        <v>50</v>
      </c>
      <c r="K89" s="194"/>
      <c r="L89" s="194" t="s">
        <v>247</v>
      </c>
      <c r="M89" s="194"/>
      <c r="N89" s="290" t="s">
        <v>211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x14ac:dyDescent="0.15">
      <c r="A90" s="352">
        <v>43556</v>
      </c>
      <c r="B90" s="194" t="s">
        <v>42</v>
      </c>
      <c r="C90" s="195" t="s">
        <v>212</v>
      </c>
      <c r="D90" s="195" t="s">
        <v>213</v>
      </c>
      <c r="E90" s="194" t="s">
        <v>214</v>
      </c>
      <c r="F90" s="194" t="s">
        <v>248</v>
      </c>
      <c r="G90" s="194" t="s">
        <v>249</v>
      </c>
      <c r="H90" s="194" t="s">
        <v>48</v>
      </c>
      <c r="I90" s="194" t="s">
        <v>49</v>
      </c>
      <c r="J90" s="289" t="s">
        <v>50</v>
      </c>
      <c r="K90" s="194"/>
      <c r="L90" s="194" t="s">
        <v>222</v>
      </c>
      <c r="M90" s="194"/>
      <c r="N90" s="290" t="s">
        <v>211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x14ac:dyDescent="0.15">
      <c r="A91" s="352">
        <v>43556</v>
      </c>
      <c r="B91" s="194" t="s">
        <v>42</v>
      </c>
      <c r="C91" s="195" t="s">
        <v>212</v>
      </c>
      <c r="D91" s="195" t="s">
        <v>223</v>
      </c>
      <c r="E91" s="194" t="s">
        <v>250</v>
      </c>
      <c r="F91" s="194" t="s">
        <v>251</v>
      </c>
      <c r="G91" s="194" t="s">
        <v>252</v>
      </c>
      <c r="H91" s="194" t="s">
        <v>48</v>
      </c>
      <c r="I91" s="194" t="s">
        <v>49</v>
      </c>
      <c r="J91" s="289" t="s">
        <v>50</v>
      </c>
      <c r="K91" s="194"/>
      <c r="L91" s="194" t="s">
        <v>222</v>
      </c>
      <c r="M91" s="194"/>
      <c r="N91" s="290" t="s">
        <v>211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x14ac:dyDescent="0.15">
      <c r="A92" s="352">
        <v>43556</v>
      </c>
      <c r="B92" s="194" t="s">
        <v>42</v>
      </c>
      <c r="C92" s="195" t="s">
        <v>212</v>
      </c>
      <c r="D92" s="195" t="s">
        <v>213</v>
      </c>
      <c r="E92" s="194" t="s">
        <v>214</v>
      </c>
      <c r="F92" s="194" t="s">
        <v>253</v>
      </c>
      <c r="G92" s="194" t="s">
        <v>254</v>
      </c>
      <c r="H92" s="194" t="s">
        <v>48</v>
      </c>
      <c r="I92" s="194" t="s">
        <v>49</v>
      </c>
      <c r="J92" s="289" t="s">
        <v>50</v>
      </c>
      <c r="K92" s="194"/>
      <c r="L92" s="194" t="s">
        <v>222</v>
      </c>
      <c r="M92" s="194"/>
      <c r="N92" s="290" t="s">
        <v>211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x14ac:dyDescent="0.15">
      <c r="A93" s="352">
        <v>43556</v>
      </c>
      <c r="B93" s="194" t="s">
        <v>42</v>
      </c>
      <c r="C93" s="195" t="s">
        <v>212</v>
      </c>
      <c r="D93" s="195" t="s">
        <v>223</v>
      </c>
      <c r="E93" s="194" t="s">
        <v>214</v>
      </c>
      <c r="F93" s="194" t="s">
        <v>255</v>
      </c>
      <c r="G93" s="194" t="s">
        <v>256</v>
      </c>
      <c r="H93" s="194" t="s">
        <v>48</v>
      </c>
      <c r="I93" s="194" t="s">
        <v>49</v>
      </c>
      <c r="J93" s="289" t="s">
        <v>50</v>
      </c>
      <c r="K93" s="194"/>
      <c r="L93" s="194" t="s">
        <v>222</v>
      </c>
      <c r="M93" s="194"/>
      <c r="N93" s="290" t="s">
        <v>211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x14ac:dyDescent="0.15">
      <c r="A94" s="352">
        <v>43556</v>
      </c>
      <c r="B94" s="194" t="s">
        <v>42</v>
      </c>
      <c r="C94" s="194" t="s">
        <v>212</v>
      </c>
      <c r="D94" s="194" t="s">
        <v>223</v>
      </c>
      <c r="E94" s="194" t="s">
        <v>214</v>
      </c>
      <c r="F94" s="194" t="s">
        <v>230</v>
      </c>
      <c r="G94" s="194" t="s">
        <v>231</v>
      </c>
      <c r="H94" s="194" t="s">
        <v>48</v>
      </c>
      <c r="I94" s="194" t="s">
        <v>49</v>
      </c>
      <c r="J94" s="289" t="s">
        <v>50</v>
      </c>
      <c r="K94" s="194"/>
      <c r="L94" s="194" t="s">
        <v>222</v>
      </c>
      <c r="M94" s="194"/>
      <c r="N94" s="290" t="s">
        <v>211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x14ac:dyDescent="0.15">
      <c r="A95" s="352">
        <v>43556</v>
      </c>
      <c r="B95" s="194" t="s">
        <v>42</v>
      </c>
      <c r="C95" s="194" t="s">
        <v>212</v>
      </c>
      <c r="D95" s="194" t="s">
        <v>213</v>
      </c>
      <c r="E95" s="194" t="s">
        <v>214</v>
      </c>
      <c r="F95" s="194" t="s">
        <v>222</v>
      </c>
      <c r="G95" s="194" t="s">
        <v>257</v>
      </c>
      <c r="H95" s="194" t="s">
        <v>48</v>
      </c>
      <c r="I95" s="194" t="s">
        <v>49</v>
      </c>
      <c r="J95" s="289" t="s">
        <v>50</v>
      </c>
      <c r="K95" s="194"/>
      <c r="L95" s="194" t="s">
        <v>222</v>
      </c>
      <c r="M95" s="194"/>
      <c r="N95" s="290" t="s">
        <v>211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x14ac:dyDescent="0.15">
      <c r="A96" s="352">
        <v>43556</v>
      </c>
      <c r="B96" s="194" t="s">
        <v>42</v>
      </c>
      <c r="C96" s="194" t="s">
        <v>212</v>
      </c>
      <c r="D96" s="194" t="s">
        <v>213</v>
      </c>
      <c r="E96" s="194" t="s">
        <v>214</v>
      </c>
      <c r="F96" s="194" t="s">
        <v>258</v>
      </c>
      <c r="G96" s="194" t="s">
        <v>259</v>
      </c>
      <c r="H96" s="194" t="s">
        <v>48</v>
      </c>
      <c r="I96" s="194" t="s">
        <v>49</v>
      </c>
      <c r="J96" s="289" t="s">
        <v>50</v>
      </c>
      <c r="K96" s="194"/>
      <c r="L96" s="194" t="s">
        <v>222</v>
      </c>
      <c r="M96" s="194"/>
      <c r="N96" s="290" t="s">
        <v>211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x14ac:dyDescent="0.15">
      <c r="A97" s="352">
        <v>43556</v>
      </c>
      <c r="B97" s="194" t="s">
        <v>42</v>
      </c>
      <c r="C97" s="194" t="s">
        <v>212</v>
      </c>
      <c r="D97" s="194" t="s">
        <v>223</v>
      </c>
      <c r="E97" s="194" t="s">
        <v>214</v>
      </c>
      <c r="F97" s="194" t="s">
        <v>260</v>
      </c>
      <c r="G97" s="194" t="s">
        <v>261</v>
      </c>
      <c r="H97" s="194" t="s">
        <v>48</v>
      </c>
      <c r="I97" s="194" t="s">
        <v>49</v>
      </c>
      <c r="J97" s="289" t="s">
        <v>50</v>
      </c>
      <c r="K97" s="194"/>
      <c r="L97" s="194" t="s">
        <v>222</v>
      </c>
      <c r="M97" s="194"/>
      <c r="N97" s="290" t="s">
        <v>211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x14ac:dyDescent="0.15">
      <c r="A98" s="352">
        <v>43556</v>
      </c>
      <c r="B98" s="194" t="s">
        <v>42</v>
      </c>
      <c r="C98" s="194" t="s">
        <v>212</v>
      </c>
      <c r="D98" s="194" t="s">
        <v>223</v>
      </c>
      <c r="E98" s="194" t="s">
        <v>214</v>
      </c>
      <c r="F98" s="194" t="s">
        <v>262</v>
      </c>
      <c r="G98" s="194" t="s">
        <v>263</v>
      </c>
      <c r="H98" s="194" t="s">
        <v>48</v>
      </c>
      <c r="I98" s="194" t="s">
        <v>49</v>
      </c>
      <c r="J98" s="289" t="s">
        <v>50</v>
      </c>
      <c r="K98" s="194"/>
      <c r="L98" s="194" t="s">
        <v>222</v>
      </c>
      <c r="M98" s="194"/>
      <c r="N98" s="290" t="s">
        <v>211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x14ac:dyDescent="0.15">
      <c r="A99" s="352">
        <v>43556</v>
      </c>
      <c r="B99" s="194" t="s">
        <v>42</v>
      </c>
      <c r="C99" s="194" t="s">
        <v>212</v>
      </c>
      <c r="D99" s="194" t="s">
        <v>213</v>
      </c>
      <c r="E99" s="194" t="s">
        <v>214</v>
      </c>
      <c r="F99" s="194" t="s">
        <v>264</v>
      </c>
      <c r="G99" s="194" t="s">
        <v>265</v>
      </c>
      <c r="H99" s="194" t="s">
        <v>48</v>
      </c>
      <c r="I99" s="194" t="s">
        <v>49</v>
      </c>
      <c r="J99" s="289" t="s">
        <v>50</v>
      </c>
      <c r="K99" s="194"/>
      <c r="L99" s="194" t="s">
        <v>222</v>
      </c>
      <c r="M99" s="194"/>
      <c r="N99" s="290" t="s">
        <v>211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x14ac:dyDescent="0.15">
      <c r="A100" s="352">
        <v>43556</v>
      </c>
      <c r="B100" s="194" t="s">
        <v>42</v>
      </c>
      <c r="C100" s="194" t="s">
        <v>212</v>
      </c>
      <c r="D100" s="194" t="s">
        <v>213</v>
      </c>
      <c r="E100" s="194" t="s">
        <v>214</v>
      </c>
      <c r="F100" s="194" t="s">
        <v>266</v>
      </c>
      <c r="G100" s="194" t="s">
        <v>267</v>
      </c>
      <c r="H100" s="194" t="s">
        <v>48</v>
      </c>
      <c r="I100" s="194" t="s">
        <v>49</v>
      </c>
      <c r="J100" s="289" t="s">
        <v>50</v>
      </c>
      <c r="K100" s="194"/>
      <c r="L100" s="194" t="s">
        <v>222</v>
      </c>
      <c r="M100" s="194"/>
      <c r="N100" s="290" t="s">
        <v>211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x14ac:dyDescent="0.15">
      <c r="A101" s="352">
        <v>43556</v>
      </c>
      <c r="B101" s="194" t="s">
        <v>42</v>
      </c>
      <c r="C101" s="194" t="s">
        <v>212</v>
      </c>
      <c r="D101" s="194" t="s">
        <v>223</v>
      </c>
      <c r="E101" s="194" t="s">
        <v>214</v>
      </c>
      <c r="F101" s="194" t="s">
        <v>268</v>
      </c>
      <c r="G101" s="194" t="s">
        <v>269</v>
      </c>
      <c r="H101" s="194" t="s">
        <v>48</v>
      </c>
      <c r="I101" s="194" t="s">
        <v>49</v>
      </c>
      <c r="J101" s="289" t="s">
        <v>50</v>
      </c>
      <c r="K101" s="194"/>
      <c r="L101" s="194" t="s">
        <v>222</v>
      </c>
      <c r="M101" s="194"/>
      <c r="N101" s="290" t="s">
        <v>211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x14ac:dyDescent="0.15">
      <c r="A102" s="352">
        <v>43556</v>
      </c>
      <c r="B102" s="194" t="s">
        <v>42</v>
      </c>
      <c r="C102" s="194" t="s">
        <v>212</v>
      </c>
      <c r="D102" s="194" t="s">
        <v>223</v>
      </c>
      <c r="E102" s="194" t="s">
        <v>214</v>
      </c>
      <c r="F102" s="194" t="s">
        <v>270</v>
      </c>
      <c r="G102" s="194" t="s">
        <v>271</v>
      </c>
      <c r="H102" s="194" t="s">
        <v>48</v>
      </c>
      <c r="I102" s="194" t="s">
        <v>49</v>
      </c>
      <c r="J102" s="289" t="s">
        <v>50</v>
      </c>
      <c r="K102" s="194"/>
      <c r="L102" s="194" t="s">
        <v>222</v>
      </c>
      <c r="M102" s="194"/>
      <c r="N102" s="290" t="s">
        <v>211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x14ac:dyDescent="0.15">
      <c r="A103" s="352">
        <v>43556</v>
      </c>
      <c r="B103" s="194" t="s">
        <v>42</v>
      </c>
      <c r="C103" s="194" t="s">
        <v>212</v>
      </c>
      <c r="D103" s="194" t="s">
        <v>223</v>
      </c>
      <c r="E103" s="194" t="s">
        <v>214</v>
      </c>
      <c r="F103" s="194" t="s">
        <v>272</v>
      </c>
      <c r="G103" s="194" t="s">
        <v>273</v>
      </c>
      <c r="H103" s="194" t="s">
        <v>48</v>
      </c>
      <c r="I103" s="194" t="s">
        <v>49</v>
      </c>
      <c r="J103" s="289" t="s">
        <v>50</v>
      </c>
      <c r="K103" s="194"/>
      <c r="L103" s="194" t="s">
        <v>222</v>
      </c>
      <c r="M103" s="194"/>
      <c r="N103" s="290" t="s">
        <v>211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x14ac:dyDescent="0.15">
      <c r="A104" s="352">
        <v>43556</v>
      </c>
      <c r="B104" s="194" t="s">
        <v>42</v>
      </c>
      <c r="C104" s="194" t="s">
        <v>212</v>
      </c>
      <c r="D104" s="194" t="s">
        <v>213</v>
      </c>
      <c r="E104" s="194" t="s">
        <v>214</v>
      </c>
      <c r="F104" s="194" t="s">
        <v>274</v>
      </c>
      <c r="G104" s="194" t="s">
        <v>275</v>
      </c>
      <c r="H104" s="194" t="s">
        <v>48</v>
      </c>
      <c r="I104" s="194" t="s">
        <v>49</v>
      </c>
      <c r="J104" s="289" t="s">
        <v>50</v>
      </c>
      <c r="K104" s="194"/>
      <c r="L104" s="194" t="s">
        <v>222</v>
      </c>
      <c r="M104" s="194"/>
      <c r="N104" s="290" t="s">
        <v>211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x14ac:dyDescent="0.15">
      <c r="A105" s="352">
        <v>43556</v>
      </c>
      <c r="B105" s="194" t="s">
        <v>42</v>
      </c>
      <c r="C105" s="194" t="s">
        <v>212</v>
      </c>
      <c r="D105" s="194" t="s">
        <v>213</v>
      </c>
      <c r="E105" s="194" t="s">
        <v>214</v>
      </c>
      <c r="F105" s="194" t="s">
        <v>274</v>
      </c>
      <c r="G105" s="194" t="s">
        <v>275</v>
      </c>
      <c r="H105" s="194" t="s">
        <v>48</v>
      </c>
      <c r="I105" s="194" t="s">
        <v>49</v>
      </c>
      <c r="J105" s="289" t="s">
        <v>50</v>
      </c>
      <c r="K105" s="194"/>
      <c r="L105" s="194" t="s">
        <v>222</v>
      </c>
      <c r="M105" s="194"/>
      <c r="N105" s="290" t="s">
        <v>211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x14ac:dyDescent="0.15">
      <c r="A106" s="352">
        <v>43556</v>
      </c>
      <c r="B106" s="194" t="s">
        <v>42</v>
      </c>
      <c r="C106" s="194" t="s">
        <v>212</v>
      </c>
      <c r="D106" s="194" t="s">
        <v>223</v>
      </c>
      <c r="E106" s="194" t="s">
        <v>214</v>
      </c>
      <c r="F106" s="194" t="s">
        <v>276</v>
      </c>
      <c r="G106" s="194" t="s">
        <v>277</v>
      </c>
      <c r="H106" s="194" t="s">
        <v>48</v>
      </c>
      <c r="I106" s="194" t="s">
        <v>49</v>
      </c>
      <c r="J106" s="289" t="s">
        <v>50</v>
      </c>
      <c r="K106" s="194"/>
      <c r="L106" s="194" t="s">
        <v>222</v>
      </c>
      <c r="M106" s="194"/>
      <c r="N106" s="290" t="s">
        <v>211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x14ac:dyDescent="0.15">
      <c r="A107" s="352">
        <v>43556</v>
      </c>
      <c r="B107" s="194" t="s">
        <v>42</v>
      </c>
      <c r="C107" s="194" t="s">
        <v>212</v>
      </c>
      <c r="D107" s="194" t="s">
        <v>223</v>
      </c>
      <c r="E107" s="194" t="s">
        <v>214</v>
      </c>
      <c r="F107" s="194" t="s">
        <v>278</v>
      </c>
      <c r="G107" s="194" t="s">
        <v>279</v>
      </c>
      <c r="H107" s="194" t="s">
        <v>48</v>
      </c>
      <c r="I107" s="194" t="s">
        <v>49</v>
      </c>
      <c r="J107" s="289" t="s">
        <v>50</v>
      </c>
      <c r="K107" s="194"/>
      <c r="L107" s="194" t="s">
        <v>222</v>
      </c>
      <c r="M107" s="194"/>
      <c r="N107" s="290" t="s">
        <v>211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214</v>
      </c>
      <c r="F108" s="194" t="s">
        <v>280</v>
      </c>
      <c r="G108" s="194" t="s">
        <v>281</v>
      </c>
      <c r="H108" s="194" t="s">
        <v>48</v>
      </c>
      <c r="I108" s="194" t="s">
        <v>49</v>
      </c>
      <c r="J108" s="289" t="s">
        <v>50</v>
      </c>
      <c r="K108" s="194"/>
      <c r="L108" s="194" t="s">
        <v>222</v>
      </c>
      <c r="M108" s="194"/>
      <c r="N108" s="290" t="s">
        <v>211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x14ac:dyDescent="0.15">
      <c r="A109" s="352">
        <v>43556</v>
      </c>
      <c r="B109" s="194" t="s">
        <v>42</v>
      </c>
      <c r="C109" s="194" t="s">
        <v>212</v>
      </c>
      <c r="D109" s="194" t="s">
        <v>213</v>
      </c>
      <c r="E109" s="194" t="s">
        <v>214</v>
      </c>
      <c r="F109" s="194" t="s">
        <v>282</v>
      </c>
      <c r="G109" s="194" t="s">
        <v>283</v>
      </c>
      <c r="H109" s="194" t="s">
        <v>48</v>
      </c>
      <c r="I109" s="194" t="s">
        <v>49</v>
      </c>
      <c r="J109" s="289" t="s">
        <v>50</v>
      </c>
      <c r="K109" s="194"/>
      <c r="L109" s="194" t="s">
        <v>222</v>
      </c>
      <c r="M109" s="194"/>
      <c r="N109" s="290" t="s">
        <v>211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x14ac:dyDescent="0.15">
      <c r="A110" s="352">
        <v>43556</v>
      </c>
      <c r="B110" s="194" t="s">
        <v>42</v>
      </c>
      <c r="C110" s="194" t="s">
        <v>212</v>
      </c>
      <c r="D110" s="194" t="s">
        <v>223</v>
      </c>
      <c r="E110" s="194" t="s">
        <v>214</v>
      </c>
      <c r="F110" s="194" t="s">
        <v>284</v>
      </c>
      <c r="G110" s="194" t="s">
        <v>285</v>
      </c>
      <c r="H110" s="194" t="s">
        <v>48</v>
      </c>
      <c r="I110" s="194" t="s">
        <v>49</v>
      </c>
      <c r="J110" s="289" t="s">
        <v>50</v>
      </c>
      <c r="K110" s="194"/>
      <c r="L110" s="194" t="s">
        <v>222</v>
      </c>
      <c r="M110" s="194"/>
      <c r="N110" s="290" t="s">
        <v>211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x14ac:dyDescent="0.15">
      <c r="A111" s="352">
        <v>43556</v>
      </c>
      <c r="B111" s="194" t="s">
        <v>42</v>
      </c>
      <c r="C111" s="194" t="s">
        <v>212</v>
      </c>
      <c r="D111" s="194" t="s">
        <v>223</v>
      </c>
      <c r="E111" s="194" t="s">
        <v>214</v>
      </c>
      <c r="F111" s="194" t="s">
        <v>286</v>
      </c>
      <c r="G111" s="194" t="s">
        <v>287</v>
      </c>
      <c r="H111" s="194" t="s">
        <v>48</v>
      </c>
      <c r="I111" s="194" t="s">
        <v>49</v>
      </c>
      <c r="J111" s="289" t="s">
        <v>50</v>
      </c>
      <c r="K111" s="194"/>
      <c r="L111" s="194" t="s">
        <v>222</v>
      </c>
      <c r="M111" s="194"/>
      <c r="N111" s="290" t="s">
        <v>211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x14ac:dyDescent="0.15">
      <c r="A112" s="352">
        <v>43556</v>
      </c>
      <c r="B112" s="194" t="s">
        <v>42</v>
      </c>
      <c r="C112" s="194" t="s">
        <v>212</v>
      </c>
      <c r="D112" s="194" t="s">
        <v>213</v>
      </c>
      <c r="E112" s="194" t="s">
        <v>214</v>
      </c>
      <c r="F112" s="194" t="s">
        <v>288</v>
      </c>
      <c r="G112" s="194" t="s">
        <v>289</v>
      </c>
      <c r="H112" s="194" t="s">
        <v>48</v>
      </c>
      <c r="I112" s="194" t="s">
        <v>49</v>
      </c>
      <c r="J112" s="289" t="s">
        <v>50</v>
      </c>
      <c r="K112" s="194"/>
      <c r="L112" s="194" t="s">
        <v>222</v>
      </c>
      <c r="M112" s="194"/>
      <c r="N112" s="290" t="s">
        <v>211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204">
        <v>70518.679999999993</v>
      </c>
      <c r="X112" s="204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194"/>
      <c r="AH112" s="194"/>
      <c r="AI112" s="194"/>
      <c r="AJ112" s="194"/>
      <c r="AK112" s="192"/>
    </row>
    <row r="113" spans="1:37" s="193" customFormat="1" x14ac:dyDescent="0.15">
      <c r="A113" s="352">
        <v>43556</v>
      </c>
      <c r="B113" s="194" t="s">
        <v>42</v>
      </c>
      <c r="C113" s="194" t="s">
        <v>212</v>
      </c>
      <c r="D113" s="194" t="s">
        <v>223</v>
      </c>
      <c r="E113" s="194" t="s">
        <v>214</v>
      </c>
      <c r="F113" s="194" t="s">
        <v>290</v>
      </c>
      <c r="G113" s="194" t="s">
        <v>291</v>
      </c>
      <c r="H113" s="194" t="s">
        <v>48</v>
      </c>
      <c r="I113" s="194" t="s">
        <v>49</v>
      </c>
      <c r="J113" s="289" t="s">
        <v>50</v>
      </c>
      <c r="K113" s="194"/>
      <c r="L113" s="194" t="s">
        <v>222</v>
      </c>
      <c r="M113" s="194"/>
      <c r="N113" s="290" t="s">
        <v>211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x14ac:dyDescent="0.15">
      <c r="A114" s="352">
        <v>43556</v>
      </c>
      <c r="B114" s="194" t="s">
        <v>42</v>
      </c>
      <c r="C114" s="194" t="s">
        <v>59</v>
      </c>
      <c r="D114" s="194" t="s">
        <v>292</v>
      </c>
      <c r="E114" s="194" t="s">
        <v>156</v>
      </c>
      <c r="F114" s="194" t="s">
        <v>270</v>
      </c>
      <c r="G114" s="194" t="s">
        <v>293</v>
      </c>
      <c r="H114" s="194" t="s">
        <v>48</v>
      </c>
      <c r="I114" s="194" t="s">
        <v>49</v>
      </c>
      <c r="J114" s="289" t="s">
        <v>50</v>
      </c>
      <c r="K114" s="194"/>
      <c r="L114" s="194" t="s">
        <v>222</v>
      </c>
      <c r="M114" s="194"/>
      <c r="N114" s="290" t="s">
        <v>211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x14ac:dyDescent="0.15">
      <c r="A115" s="352">
        <v>43556</v>
      </c>
      <c r="B115" s="194" t="s">
        <v>42</v>
      </c>
      <c r="C115" s="194" t="s">
        <v>212</v>
      </c>
      <c r="D115" s="194" t="s">
        <v>223</v>
      </c>
      <c r="E115" s="194" t="s">
        <v>214</v>
      </c>
      <c r="F115" s="194" t="s">
        <v>294</v>
      </c>
      <c r="G115" s="194" t="s">
        <v>295</v>
      </c>
      <c r="H115" s="194" t="s">
        <v>48</v>
      </c>
      <c r="I115" s="194" t="s">
        <v>49</v>
      </c>
      <c r="J115" s="289" t="s">
        <v>50</v>
      </c>
      <c r="K115" s="194"/>
      <c r="L115" s="194" t="s">
        <v>222</v>
      </c>
      <c r="M115" s="194"/>
      <c r="N115" s="290" t="s">
        <v>211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x14ac:dyDescent="0.15">
      <c r="A116" s="352">
        <v>43556</v>
      </c>
      <c r="B116" s="194" t="s">
        <v>42</v>
      </c>
      <c r="C116" s="194" t="s">
        <v>212</v>
      </c>
      <c r="D116" s="194" t="s">
        <v>213</v>
      </c>
      <c r="E116" s="194" t="s">
        <v>214</v>
      </c>
      <c r="F116" s="194" t="s">
        <v>296</v>
      </c>
      <c r="G116" s="194" t="s">
        <v>297</v>
      </c>
      <c r="H116" s="194" t="s">
        <v>48</v>
      </c>
      <c r="I116" s="194" t="s">
        <v>49</v>
      </c>
      <c r="J116" s="289" t="s">
        <v>50</v>
      </c>
      <c r="K116" s="194"/>
      <c r="L116" s="194" t="s">
        <v>222</v>
      </c>
      <c r="M116" s="194"/>
      <c r="N116" s="290" t="s">
        <v>211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x14ac:dyDescent="0.15">
      <c r="A117" s="352">
        <v>43556</v>
      </c>
      <c r="B117" s="194" t="s">
        <v>42</v>
      </c>
      <c r="C117" s="194" t="s">
        <v>212</v>
      </c>
      <c r="D117" s="194" t="s">
        <v>223</v>
      </c>
      <c r="E117" s="194" t="s">
        <v>214</v>
      </c>
      <c r="F117" s="194" t="s">
        <v>298</v>
      </c>
      <c r="G117" s="194" t="s">
        <v>299</v>
      </c>
      <c r="H117" s="194" t="s">
        <v>48</v>
      </c>
      <c r="I117" s="194" t="s">
        <v>49</v>
      </c>
      <c r="J117" s="289" t="s">
        <v>50</v>
      </c>
      <c r="K117" s="194"/>
      <c r="L117" s="194" t="s">
        <v>222</v>
      </c>
      <c r="M117" s="194"/>
      <c r="N117" s="290" t="s">
        <v>211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x14ac:dyDescent="0.15">
      <c r="A118" s="352">
        <v>43556</v>
      </c>
      <c r="B118" s="194" t="s">
        <v>42</v>
      </c>
      <c r="C118" s="194" t="s">
        <v>212</v>
      </c>
      <c r="D118" s="194" t="s">
        <v>213</v>
      </c>
      <c r="E118" s="194" t="s">
        <v>214</v>
      </c>
      <c r="F118" s="194" t="s">
        <v>300</v>
      </c>
      <c r="G118" s="194" t="s">
        <v>301</v>
      </c>
      <c r="H118" s="194" t="s">
        <v>48</v>
      </c>
      <c r="I118" s="194" t="s">
        <v>49</v>
      </c>
      <c r="J118" s="289" t="s">
        <v>50</v>
      </c>
      <c r="K118" s="194"/>
      <c r="L118" s="194" t="s">
        <v>222</v>
      </c>
      <c r="M118" s="194"/>
      <c r="N118" s="290" t="s">
        <v>211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x14ac:dyDescent="0.15">
      <c r="A119" s="352">
        <v>43556</v>
      </c>
      <c r="B119" s="194" t="s">
        <v>42</v>
      </c>
      <c r="C119" s="194" t="s">
        <v>212</v>
      </c>
      <c r="D119" s="194" t="s">
        <v>223</v>
      </c>
      <c r="E119" s="194" t="s">
        <v>214</v>
      </c>
      <c r="F119" s="194" t="s">
        <v>302</v>
      </c>
      <c r="G119" s="194" t="s">
        <v>303</v>
      </c>
      <c r="H119" s="194" t="s">
        <v>48</v>
      </c>
      <c r="I119" s="194" t="s">
        <v>49</v>
      </c>
      <c r="J119" s="289" t="s">
        <v>50</v>
      </c>
      <c r="K119" s="194"/>
      <c r="L119" s="194" t="s">
        <v>222</v>
      </c>
      <c r="M119" s="194"/>
      <c r="N119" s="290" t="s">
        <v>211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x14ac:dyDescent="0.15">
      <c r="A120" s="352">
        <v>43556</v>
      </c>
      <c r="B120" s="194" t="s">
        <v>42</v>
      </c>
      <c r="C120" s="194" t="s">
        <v>212</v>
      </c>
      <c r="D120" s="194" t="s">
        <v>213</v>
      </c>
      <c r="E120" s="194" t="s">
        <v>214</v>
      </c>
      <c r="F120" s="194" t="s">
        <v>232</v>
      </c>
      <c r="G120" s="194" t="s">
        <v>233</v>
      </c>
      <c r="H120" s="194" t="s">
        <v>48</v>
      </c>
      <c r="I120" s="194" t="s">
        <v>49</v>
      </c>
      <c r="J120" s="289" t="s">
        <v>50</v>
      </c>
      <c r="K120" s="194"/>
      <c r="L120" s="194" t="s">
        <v>222</v>
      </c>
      <c r="M120" s="194"/>
      <c r="N120" s="290" t="s">
        <v>211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x14ac:dyDescent="0.15">
      <c r="A121" s="352">
        <v>43556</v>
      </c>
      <c r="B121" s="194" t="s">
        <v>42</v>
      </c>
      <c r="C121" s="194" t="s">
        <v>212</v>
      </c>
      <c r="D121" s="194" t="s">
        <v>213</v>
      </c>
      <c r="E121" s="194" t="s">
        <v>214</v>
      </c>
      <c r="F121" s="194" t="s">
        <v>234</v>
      </c>
      <c r="G121" s="194" t="s">
        <v>235</v>
      </c>
      <c r="H121" s="194" t="s">
        <v>48</v>
      </c>
      <c r="I121" s="194" t="s">
        <v>49</v>
      </c>
      <c r="J121" s="289" t="s">
        <v>50</v>
      </c>
      <c r="K121" s="194"/>
      <c r="L121" s="194" t="s">
        <v>222</v>
      </c>
      <c r="M121" s="194"/>
      <c r="N121" s="290" t="s">
        <v>211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x14ac:dyDescent="0.15">
      <c r="A122" s="352">
        <v>43556</v>
      </c>
      <c r="B122" s="194" t="s">
        <v>42</v>
      </c>
      <c r="C122" s="194" t="s">
        <v>212</v>
      </c>
      <c r="D122" s="194" t="s">
        <v>213</v>
      </c>
      <c r="E122" s="194" t="s">
        <v>214</v>
      </c>
      <c r="F122" s="194" t="s">
        <v>304</v>
      </c>
      <c r="G122" s="194" t="s">
        <v>305</v>
      </c>
      <c r="H122" s="194" t="s">
        <v>48</v>
      </c>
      <c r="I122" s="194" t="s">
        <v>49</v>
      </c>
      <c r="J122" s="289" t="s">
        <v>50</v>
      </c>
      <c r="K122" s="194"/>
      <c r="L122" s="194" t="s">
        <v>222</v>
      </c>
      <c r="M122" s="194"/>
      <c r="N122" s="290" t="s">
        <v>211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x14ac:dyDescent="0.15">
      <c r="A123" s="352">
        <v>43556</v>
      </c>
      <c r="B123" s="194" t="s">
        <v>42</v>
      </c>
      <c r="C123" s="194" t="s">
        <v>212</v>
      </c>
      <c r="D123" s="194" t="s">
        <v>223</v>
      </c>
      <c r="E123" s="194" t="s">
        <v>214</v>
      </c>
      <c r="F123" s="194" t="s">
        <v>306</v>
      </c>
      <c r="G123" s="194" t="s">
        <v>307</v>
      </c>
      <c r="H123" s="194" t="s">
        <v>48</v>
      </c>
      <c r="I123" s="194" t="s">
        <v>49</v>
      </c>
      <c r="J123" s="289" t="s">
        <v>50</v>
      </c>
      <c r="K123" s="194"/>
      <c r="L123" s="194" t="s">
        <v>222</v>
      </c>
      <c r="M123" s="194"/>
      <c r="N123" s="290" t="s">
        <v>211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x14ac:dyDescent="0.15">
      <c r="A124" s="352">
        <v>43556</v>
      </c>
      <c r="B124" s="194" t="s">
        <v>42</v>
      </c>
      <c r="C124" s="194" t="s">
        <v>212</v>
      </c>
      <c r="D124" s="194" t="s">
        <v>213</v>
      </c>
      <c r="E124" s="194" t="s">
        <v>214</v>
      </c>
      <c r="F124" s="194" t="s">
        <v>308</v>
      </c>
      <c r="G124" s="194" t="s">
        <v>309</v>
      </c>
      <c r="H124" s="194" t="s">
        <v>48</v>
      </c>
      <c r="I124" s="194" t="s">
        <v>49</v>
      </c>
      <c r="J124" s="289" t="s">
        <v>50</v>
      </c>
      <c r="K124" s="194"/>
      <c r="L124" s="194" t="s">
        <v>222</v>
      </c>
      <c r="M124" s="194"/>
      <c r="N124" s="290" t="s">
        <v>211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x14ac:dyDescent="0.15">
      <c r="A125" s="352">
        <v>43556</v>
      </c>
      <c r="B125" s="194" t="s">
        <v>42</v>
      </c>
      <c r="C125" s="194" t="s">
        <v>212</v>
      </c>
      <c r="D125" s="194" t="s">
        <v>213</v>
      </c>
      <c r="E125" s="194" t="s">
        <v>214</v>
      </c>
      <c r="F125" s="194" t="s">
        <v>215</v>
      </c>
      <c r="G125" s="194" t="s">
        <v>216</v>
      </c>
      <c r="H125" s="194" t="s">
        <v>48</v>
      </c>
      <c r="I125" s="194" t="s">
        <v>49</v>
      </c>
      <c r="J125" s="289" t="s">
        <v>50</v>
      </c>
      <c r="K125" s="194"/>
      <c r="L125" s="194" t="s">
        <v>222</v>
      </c>
      <c r="M125" s="194"/>
      <c r="N125" s="290" t="s">
        <v>211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x14ac:dyDescent="0.15">
      <c r="A126" s="352">
        <v>43556</v>
      </c>
      <c r="B126" s="194" t="s">
        <v>42</v>
      </c>
      <c r="C126" s="194" t="s">
        <v>212</v>
      </c>
      <c r="D126" s="194" t="s">
        <v>223</v>
      </c>
      <c r="E126" s="194" t="s">
        <v>214</v>
      </c>
      <c r="F126" s="194" t="s">
        <v>310</v>
      </c>
      <c r="G126" s="194" t="s">
        <v>311</v>
      </c>
      <c r="H126" s="194" t="s">
        <v>48</v>
      </c>
      <c r="I126" s="194" t="s">
        <v>49</v>
      </c>
      <c r="J126" s="289" t="s">
        <v>50</v>
      </c>
      <c r="K126" s="194"/>
      <c r="L126" s="194" t="s">
        <v>222</v>
      </c>
      <c r="M126" s="194"/>
      <c r="N126" s="290" t="s">
        <v>211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x14ac:dyDescent="0.15">
      <c r="A127" s="352">
        <v>43556</v>
      </c>
      <c r="B127" s="194" t="s">
        <v>42</v>
      </c>
      <c r="C127" s="194" t="s">
        <v>212</v>
      </c>
      <c r="D127" s="194" t="s">
        <v>213</v>
      </c>
      <c r="E127" s="194" t="s">
        <v>214</v>
      </c>
      <c r="F127" s="194" t="s">
        <v>312</v>
      </c>
      <c r="G127" s="194" t="s">
        <v>313</v>
      </c>
      <c r="H127" s="194" t="s">
        <v>48</v>
      </c>
      <c r="I127" s="194" t="s">
        <v>49</v>
      </c>
      <c r="J127" s="289" t="s">
        <v>50</v>
      </c>
      <c r="K127" s="194"/>
      <c r="L127" s="194" t="s">
        <v>222</v>
      </c>
      <c r="M127" s="194"/>
      <c r="N127" s="290" t="s">
        <v>211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x14ac:dyDescent="0.15">
      <c r="A128" s="352">
        <v>43556</v>
      </c>
      <c r="B128" s="194" t="s">
        <v>42</v>
      </c>
      <c r="C128" s="194" t="s">
        <v>212</v>
      </c>
      <c r="D128" s="194" t="s">
        <v>213</v>
      </c>
      <c r="E128" s="194" t="s">
        <v>214</v>
      </c>
      <c r="F128" s="194" t="s">
        <v>314</v>
      </c>
      <c r="G128" s="194" t="s">
        <v>315</v>
      </c>
      <c r="H128" s="194" t="s">
        <v>48</v>
      </c>
      <c r="I128" s="194" t="s">
        <v>49</v>
      </c>
      <c r="J128" s="289" t="s">
        <v>50</v>
      </c>
      <c r="K128" s="194"/>
      <c r="L128" s="194" t="s">
        <v>222</v>
      </c>
      <c r="M128" s="194"/>
      <c r="N128" s="290" t="s">
        <v>211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x14ac:dyDescent="0.15">
      <c r="A129" s="352">
        <v>43556</v>
      </c>
      <c r="B129" s="194" t="s">
        <v>42</v>
      </c>
      <c r="C129" s="195" t="s">
        <v>212</v>
      </c>
      <c r="D129" s="195" t="s">
        <v>223</v>
      </c>
      <c r="E129" s="194" t="s">
        <v>214</v>
      </c>
      <c r="F129" s="194" t="s">
        <v>316</v>
      </c>
      <c r="G129" s="194" t="s">
        <v>317</v>
      </c>
      <c r="H129" s="194" t="s">
        <v>48</v>
      </c>
      <c r="I129" s="194" t="s">
        <v>49</v>
      </c>
      <c r="J129" s="289" t="s">
        <v>50</v>
      </c>
      <c r="K129" s="194"/>
      <c r="L129" s="194" t="s">
        <v>222</v>
      </c>
      <c r="M129" s="194"/>
      <c r="N129" s="290" t="s">
        <v>211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x14ac:dyDescent="0.15">
      <c r="A130" s="352">
        <v>43556</v>
      </c>
      <c r="B130" s="194" t="s">
        <v>42</v>
      </c>
      <c r="C130" s="195" t="s">
        <v>212</v>
      </c>
      <c r="D130" s="195" t="s">
        <v>223</v>
      </c>
      <c r="E130" s="194" t="s">
        <v>214</v>
      </c>
      <c r="F130" s="194" t="s">
        <v>318</v>
      </c>
      <c r="G130" s="194" t="s">
        <v>319</v>
      </c>
      <c r="H130" s="194" t="s">
        <v>48</v>
      </c>
      <c r="I130" s="194" t="s">
        <v>49</v>
      </c>
      <c r="J130" s="289" t="s">
        <v>50</v>
      </c>
      <c r="K130" s="194"/>
      <c r="L130" s="194" t="s">
        <v>222</v>
      </c>
      <c r="M130" s="194"/>
      <c r="N130" s="290" t="s">
        <v>211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x14ac:dyDescent="0.15">
      <c r="A131" s="352">
        <v>43556</v>
      </c>
      <c r="B131" s="194" t="s">
        <v>42</v>
      </c>
      <c r="C131" s="195" t="s">
        <v>212</v>
      </c>
      <c r="D131" s="195" t="s">
        <v>213</v>
      </c>
      <c r="E131" s="194" t="s">
        <v>214</v>
      </c>
      <c r="F131" s="194" t="s">
        <v>320</v>
      </c>
      <c r="G131" s="194" t="s">
        <v>321</v>
      </c>
      <c r="H131" s="194" t="s">
        <v>48</v>
      </c>
      <c r="I131" s="194" t="s">
        <v>49</v>
      </c>
      <c r="J131" s="289" t="s">
        <v>50</v>
      </c>
      <c r="K131" s="194"/>
      <c r="L131" s="194" t="s">
        <v>222</v>
      </c>
      <c r="M131" s="194"/>
      <c r="N131" s="290" t="s">
        <v>211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211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322</v>
      </c>
      <c r="G133" s="194" t="s">
        <v>322</v>
      </c>
      <c r="H133" s="289" t="s">
        <v>322</v>
      </c>
      <c r="I133" s="194" t="s">
        <v>49</v>
      </c>
      <c r="J133" s="224" t="s">
        <v>63</v>
      </c>
      <c r="K133" s="194"/>
      <c r="L133" s="194" t="s">
        <v>323</v>
      </c>
      <c r="M133" s="194"/>
      <c r="N133" s="290" t="s">
        <v>211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x14ac:dyDescent="0.15">
      <c r="A134" s="352">
        <v>43556</v>
      </c>
      <c r="B134" s="194" t="s">
        <v>42</v>
      </c>
      <c r="C134" s="194" t="s">
        <v>212</v>
      </c>
      <c r="D134" s="194" t="s">
        <v>223</v>
      </c>
      <c r="E134" s="194" t="s">
        <v>214</v>
      </c>
      <c r="F134" s="194" t="s">
        <v>324</v>
      </c>
      <c r="G134" s="194" t="s">
        <v>325</v>
      </c>
      <c r="H134" s="194" t="s">
        <v>48</v>
      </c>
      <c r="I134" s="194" t="s">
        <v>49</v>
      </c>
      <c r="J134" s="289" t="s">
        <v>50</v>
      </c>
      <c r="K134" s="194"/>
      <c r="L134" s="194" t="s">
        <v>222</v>
      </c>
      <c r="M134" s="194"/>
      <c r="N134" s="290" t="s">
        <v>211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x14ac:dyDescent="0.15">
      <c r="A135" s="352">
        <v>43556</v>
      </c>
      <c r="B135" s="194" t="s">
        <v>42</v>
      </c>
      <c r="C135" s="194" t="s">
        <v>212</v>
      </c>
      <c r="D135" s="194" t="s">
        <v>223</v>
      </c>
      <c r="E135" s="194" t="s">
        <v>214</v>
      </c>
      <c r="F135" s="194" t="s">
        <v>324</v>
      </c>
      <c r="G135" s="194" t="s">
        <v>325</v>
      </c>
      <c r="H135" s="194" t="s">
        <v>48</v>
      </c>
      <c r="I135" s="194" t="s">
        <v>49</v>
      </c>
      <c r="J135" s="289" t="s">
        <v>50</v>
      </c>
      <c r="K135" s="194"/>
      <c r="L135" s="194" t="s">
        <v>222</v>
      </c>
      <c r="M135" s="194"/>
      <c r="N135" s="290" t="s">
        <v>211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x14ac:dyDescent="0.15">
      <c r="A136" s="352">
        <v>43556</v>
      </c>
      <c r="B136" s="194" t="s">
        <v>42</v>
      </c>
      <c r="C136" s="194" t="s">
        <v>212</v>
      </c>
      <c r="D136" s="194" t="s">
        <v>223</v>
      </c>
      <c r="E136" s="194" t="s">
        <v>214</v>
      </c>
      <c r="F136" s="194" t="s">
        <v>324</v>
      </c>
      <c r="G136" s="194" t="s">
        <v>325</v>
      </c>
      <c r="H136" s="194" t="s">
        <v>48</v>
      </c>
      <c r="I136" s="194" t="s">
        <v>49</v>
      </c>
      <c r="J136" s="289" t="s">
        <v>50</v>
      </c>
      <c r="K136" s="194"/>
      <c r="L136" s="194" t="s">
        <v>222</v>
      </c>
      <c r="M136" s="194"/>
      <c r="N136" s="290" t="s">
        <v>211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x14ac:dyDescent="0.15">
      <c r="A137" s="352">
        <v>43556</v>
      </c>
      <c r="B137" s="194" t="s">
        <v>42</v>
      </c>
      <c r="C137" s="194" t="s">
        <v>212</v>
      </c>
      <c r="D137" s="194" t="s">
        <v>223</v>
      </c>
      <c r="E137" s="194" t="s">
        <v>214</v>
      </c>
      <c r="F137" s="194" t="s">
        <v>324</v>
      </c>
      <c r="G137" s="194" t="s">
        <v>325</v>
      </c>
      <c r="H137" s="194" t="s">
        <v>48</v>
      </c>
      <c r="I137" s="194" t="s">
        <v>49</v>
      </c>
      <c r="J137" s="289" t="s">
        <v>50</v>
      </c>
      <c r="K137" s="194"/>
      <c r="L137" s="194" t="s">
        <v>222</v>
      </c>
      <c r="M137" s="194"/>
      <c r="N137" s="290" t="s">
        <v>211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326</v>
      </c>
      <c r="G138" s="195" t="s">
        <v>326</v>
      </c>
      <c r="H138" s="289" t="s">
        <v>326</v>
      </c>
      <c r="I138" s="376" t="s">
        <v>327</v>
      </c>
      <c r="J138" s="92" t="s">
        <v>328</v>
      </c>
      <c r="K138" s="194"/>
      <c r="L138" s="206" t="s">
        <v>329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x14ac:dyDescent="0.15">
      <c r="A139" s="355">
        <v>43556</v>
      </c>
      <c r="B139" s="195" t="s">
        <v>6</v>
      </c>
      <c r="C139" s="195" t="s">
        <v>174</v>
      </c>
      <c r="D139" s="195" t="s">
        <v>330</v>
      </c>
      <c r="E139" s="194" t="s">
        <v>331</v>
      </c>
      <c r="F139" s="194" t="s">
        <v>332</v>
      </c>
      <c r="G139" s="195" t="s">
        <v>332</v>
      </c>
      <c r="H139" s="289" t="s">
        <v>332</v>
      </c>
      <c r="I139" s="376" t="s">
        <v>333</v>
      </c>
      <c r="J139" s="289" t="s">
        <v>334</v>
      </c>
      <c r="K139" s="194"/>
      <c r="L139" s="206" t="s">
        <v>332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x14ac:dyDescent="0.15">
      <c r="A140" s="352">
        <v>43556</v>
      </c>
      <c r="B140" s="195" t="s">
        <v>6</v>
      </c>
      <c r="C140" s="195" t="s">
        <v>174</v>
      </c>
      <c r="D140" s="195" t="s">
        <v>330</v>
      </c>
      <c r="E140" s="194" t="s">
        <v>331</v>
      </c>
      <c r="F140" s="194" t="s">
        <v>332</v>
      </c>
      <c r="G140" s="195" t="s">
        <v>332</v>
      </c>
      <c r="H140" s="289" t="s">
        <v>332</v>
      </c>
      <c r="I140" s="376" t="s">
        <v>335</v>
      </c>
      <c r="J140" s="92" t="s">
        <v>336</v>
      </c>
      <c r="K140" s="194"/>
      <c r="L140" s="206" t="s">
        <v>332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217</v>
      </c>
      <c r="G163" s="194" t="s">
        <v>337</v>
      </c>
      <c r="H163" s="194" t="s">
        <v>48</v>
      </c>
      <c r="I163" s="194" t="s">
        <v>49</v>
      </c>
      <c r="J163" s="289" t="s">
        <v>50</v>
      </c>
      <c r="K163" s="194"/>
      <c r="L163" s="194" t="s">
        <v>338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217</v>
      </c>
      <c r="G164" s="194" t="s">
        <v>337</v>
      </c>
      <c r="H164" s="194" t="s">
        <v>48</v>
      </c>
      <c r="I164" s="194" t="s">
        <v>49</v>
      </c>
      <c r="J164" s="289" t="s">
        <v>50</v>
      </c>
      <c r="K164" s="194"/>
      <c r="L164" s="194" t="s">
        <v>339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201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204</v>
      </c>
      <c r="F187" s="201" t="s">
        <v>205</v>
      </c>
      <c r="G187" s="201" t="s">
        <v>206</v>
      </c>
      <c r="H187" s="194" t="s">
        <v>48</v>
      </c>
      <c r="I187" s="194" t="s">
        <v>49</v>
      </c>
      <c r="J187" s="289" t="s">
        <v>50</v>
      </c>
      <c r="K187" s="201"/>
      <c r="L187" s="201" t="s">
        <v>205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340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207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207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207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207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207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207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211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211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217</v>
      </c>
      <c r="G198" s="194" t="s">
        <v>218</v>
      </c>
      <c r="H198" s="194" t="s">
        <v>48</v>
      </c>
      <c r="I198" s="194" t="s">
        <v>49</v>
      </c>
      <c r="J198" s="289" t="s">
        <v>50</v>
      </c>
      <c r="K198" s="194"/>
      <c r="L198" s="194" t="s">
        <v>219</v>
      </c>
      <c r="M198" s="194"/>
      <c r="N198" s="290" t="s">
        <v>211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211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x14ac:dyDescent="0.15">
      <c r="A200" s="352">
        <v>43586</v>
      </c>
      <c r="B200" s="194" t="s">
        <v>42</v>
      </c>
      <c r="C200" s="194" t="s">
        <v>212</v>
      </c>
      <c r="D200" s="194" t="s">
        <v>213</v>
      </c>
      <c r="E200" s="194" t="s">
        <v>214</v>
      </c>
      <c r="F200" s="194" t="s">
        <v>238</v>
      </c>
      <c r="G200" s="194" t="s">
        <v>239</v>
      </c>
      <c r="H200" s="194" t="s">
        <v>48</v>
      </c>
      <c r="I200" s="194" t="s">
        <v>49</v>
      </c>
      <c r="J200" s="289" t="s">
        <v>50</v>
      </c>
      <c r="K200" s="194"/>
      <c r="L200" s="194" t="s">
        <v>222</v>
      </c>
      <c r="M200" s="194"/>
      <c r="N200" s="290" t="s">
        <v>211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341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x14ac:dyDescent="0.15">
      <c r="A201" s="352">
        <v>43586</v>
      </c>
      <c r="B201" s="194" t="s">
        <v>42</v>
      </c>
      <c r="C201" s="194" t="s">
        <v>212</v>
      </c>
      <c r="D201" s="194" t="s">
        <v>213</v>
      </c>
      <c r="E201" s="194" t="s">
        <v>214</v>
      </c>
      <c r="F201" s="194" t="s">
        <v>240</v>
      </c>
      <c r="G201" s="194" t="s">
        <v>241</v>
      </c>
      <c r="H201" s="194" t="s">
        <v>48</v>
      </c>
      <c r="I201" s="194" t="s">
        <v>49</v>
      </c>
      <c r="J201" s="289" t="s">
        <v>50</v>
      </c>
      <c r="K201" s="194"/>
      <c r="L201" s="194" t="s">
        <v>222</v>
      </c>
      <c r="M201" s="194"/>
      <c r="N201" s="290" t="s">
        <v>211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244</v>
      </c>
      <c r="F202" s="194" t="s">
        <v>245</v>
      </c>
      <c r="G202" s="194" t="s">
        <v>246</v>
      </c>
      <c r="H202" s="194" t="s">
        <v>48</v>
      </c>
      <c r="I202" s="194" t="s">
        <v>49</v>
      </c>
      <c r="J202" s="289" t="s">
        <v>50</v>
      </c>
      <c r="K202" s="194"/>
      <c r="L202" s="194" t="s">
        <v>247</v>
      </c>
      <c r="M202" s="194"/>
      <c r="N202" s="290" t="s">
        <v>211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x14ac:dyDescent="0.15">
      <c r="A203" s="352">
        <v>43586</v>
      </c>
      <c r="B203" s="194" t="s">
        <v>42</v>
      </c>
      <c r="C203" s="195" t="s">
        <v>212</v>
      </c>
      <c r="D203" s="195" t="s">
        <v>213</v>
      </c>
      <c r="E203" s="194" t="s">
        <v>214</v>
      </c>
      <c r="F203" s="194" t="s">
        <v>248</v>
      </c>
      <c r="G203" s="194" t="s">
        <v>249</v>
      </c>
      <c r="H203" s="194" t="s">
        <v>48</v>
      </c>
      <c r="I203" s="194" t="s">
        <v>49</v>
      </c>
      <c r="J203" s="289" t="s">
        <v>50</v>
      </c>
      <c r="K203" s="194"/>
      <c r="L203" s="194" t="s">
        <v>222</v>
      </c>
      <c r="M203" s="194"/>
      <c r="N203" s="290" t="s">
        <v>211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x14ac:dyDescent="0.15">
      <c r="A204" s="352">
        <v>43586</v>
      </c>
      <c r="B204" s="194" t="s">
        <v>42</v>
      </c>
      <c r="C204" s="195" t="s">
        <v>212</v>
      </c>
      <c r="D204" s="195" t="s">
        <v>223</v>
      </c>
      <c r="E204" s="194" t="s">
        <v>214</v>
      </c>
      <c r="F204" s="194" t="s">
        <v>255</v>
      </c>
      <c r="G204" s="194" t="s">
        <v>256</v>
      </c>
      <c r="H204" s="194" t="s">
        <v>48</v>
      </c>
      <c r="I204" s="194" t="s">
        <v>49</v>
      </c>
      <c r="J204" s="289" t="s">
        <v>50</v>
      </c>
      <c r="K204" s="194"/>
      <c r="L204" s="194" t="s">
        <v>222</v>
      </c>
      <c r="M204" s="194"/>
      <c r="N204" s="290" t="s">
        <v>211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15">
      <c r="A205" s="352">
        <v>43586</v>
      </c>
      <c r="B205" s="194" t="s">
        <v>42</v>
      </c>
      <c r="C205" s="194" t="s">
        <v>212</v>
      </c>
      <c r="D205" s="194" t="s">
        <v>213</v>
      </c>
      <c r="E205" s="194" t="s">
        <v>214</v>
      </c>
      <c r="F205" s="194" t="s">
        <v>242</v>
      </c>
      <c r="G205" s="194" t="s">
        <v>243</v>
      </c>
      <c r="H205" s="194" t="s">
        <v>48</v>
      </c>
      <c r="I205" s="194" t="s">
        <v>49</v>
      </c>
      <c r="J205" s="289" t="s">
        <v>50</v>
      </c>
      <c r="K205" s="194"/>
      <c r="L205" s="194" t="s">
        <v>222</v>
      </c>
      <c r="M205" s="194"/>
      <c r="N205" s="290" t="s">
        <v>211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x14ac:dyDescent="0.15">
      <c r="A206" s="352">
        <v>43586</v>
      </c>
      <c r="B206" s="194" t="s">
        <v>42</v>
      </c>
      <c r="C206" s="194" t="s">
        <v>212</v>
      </c>
      <c r="D206" s="194" t="s">
        <v>213</v>
      </c>
      <c r="E206" s="194" t="s">
        <v>214</v>
      </c>
      <c r="F206" s="194" t="s">
        <v>232</v>
      </c>
      <c r="G206" s="194" t="s">
        <v>233</v>
      </c>
      <c r="H206" s="194" t="s">
        <v>48</v>
      </c>
      <c r="I206" s="194" t="s">
        <v>49</v>
      </c>
      <c r="J206" s="289" t="s">
        <v>50</v>
      </c>
      <c r="K206" s="194"/>
      <c r="L206" s="194" t="s">
        <v>222</v>
      </c>
      <c r="M206" s="194"/>
      <c r="N206" s="290" t="s">
        <v>211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x14ac:dyDescent="0.15">
      <c r="A207" s="352">
        <v>43586</v>
      </c>
      <c r="B207" s="194" t="s">
        <v>42</v>
      </c>
      <c r="C207" s="194" t="s">
        <v>59</v>
      </c>
      <c r="D207" s="194" t="s">
        <v>292</v>
      </c>
      <c r="E207" s="194" t="s">
        <v>156</v>
      </c>
      <c r="F207" s="194" t="s">
        <v>270</v>
      </c>
      <c r="G207" s="194" t="s">
        <v>293</v>
      </c>
      <c r="H207" s="194" t="s">
        <v>48</v>
      </c>
      <c r="I207" s="194" t="s">
        <v>49</v>
      </c>
      <c r="J207" s="289" t="s">
        <v>50</v>
      </c>
      <c r="K207" s="194"/>
      <c r="L207" s="194" t="s">
        <v>222</v>
      </c>
      <c r="M207" s="194"/>
      <c r="N207" s="290" t="s">
        <v>211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x14ac:dyDescent="0.15">
      <c r="A208" s="352">
        <v>43586</v>
      </c>
      <c r="B208" s="194" t="s">
        <v>42</v>
      </c>
      <c r="C208" s="194" t="s">
        <v>212</v>
      </c>
      <c r="D208" s="194" t="s">
        <v>213</v>
      </c>
      <c r="E208" s="194" t="s">
        <v>214</v>
      </c>
      <c r="F208" s="194" t="s">
        <v>264</v>
      </c>
      <c r="G208" s="194" t="s">
        <v>265</v>
      </c>
      <c r="H208" s="194" t="s">
        <v>48</v>
      </c>
      <c r="I208" s="194" t="s">
        <v>49</v>
      </c>
      <c r="J208" s="289" t="s">
        <v>50</v>
      </c>
      <c r="K208" s="194"/>
      <c r="L208" s="194" t="s">
        <v>222</v>
      </c>
      <c r="M208" s="194"/>
      <c r="N208" s="290" t="s">
        <v>211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x14ac:dyDescent="0.15">
      <c r="A209" s="352">
        <v>43586</v>
      </c>
      <c r="B209" s="194" t="s">
        <v>42</v>
      </c>
      <c r="C209" s="195" t="s">
        <v>212</v>
      </c>
      <c r="D209" s="195" t="s">
        <v>223</v>
      </c>
      <c r="E209" s="194" t="s">
        <v>214</v>
      </c>
      <c r="F209" s="194" t="s">
        <v>230</v>
      </c>
      <c r="G209" s="194" t="s">
        <v>231</v>
      </c>
      <c r="H209" s="194" t="s">
        <v>48</v>
      </c>
      <c r="I209" s="194" t="s">
        <v>49</v>
      </c>
      <c r="J209" s="289" t="s">
        <v>50</v>
      </c>
      <c r="K209" s="194"/>
      <c r="L209" s="194" t="s">
        <v>222</v>
      </c>
      <c r="M209" s="194"/>
      <c r="N209" s="290" t="s">
        <v>211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x14ac:dyDescent="0.15">
      <c r="A210" s="352">
        <v>43586</v>
      </c>
      <c r="B210" s="194" t="s">
        <v>42</v>
      </c>
      <c r="C210" s="195" t="s">
        <v>212</v>
      </c>
      <c r="D210" s="195" t="s">
        <v>223</v>
      </c>
      <c r="E210" s="194" t="s">
        <v>250</v>
      </c>
      <c r="F210" s="194" t="s">
        <v>251</v>
      </c>
      <c r="G210" s="194" t="s">
        <v>252</v>
      </c>
      <c r="H210" s="194" t="s">
        <v>48</v>
      </c>
      <c r="I210" s="194" t="s">
        <v>49</v>
      </c>
      <c r="J210" s="289" t="s">
        <v>50</v>
      </c>
      <c r="K210" s="194"/>
      <c r="L210" s="194" t="s">
        <v>222</v>
      </c>
      <c r="M210" s="194"/>
      <c r="N210" s="290" t="s">
        <v>211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x14ac:dyDescent="0.15">
      <c r="A211" s="352">
        <v>43586</v>
      </c>
      <c r="B211" s="194" t="s">
        <v>42</v>
      </c>
      <c r="C211" s="194" t="s">
        <v>212</v>
      </c>
      <c r="D211" s="194" t="s">
        <v>223</v>
      </c>
      <c r="E211" s="194" t="s">
        <v>214</v>
      </c>
      <c r="F211" s="194" t="s">
        <v>284</v>
      </c>
      <c r="G211" s="194" t="s">
        <v>285</v>
      </c>
      <c r="H211" s="194" t="s">
        <v>48</v>
      </c>
      <c r="I211" s="194" t="s">
        <v>49</v>
      </c>
      <c r="J211" s="289" t="s">
        <v>50</v>
      </c>
      <c r="K211" s="194"/>
      <c r="L211" s="194" t="s">
        <v>222</v>
      </c>
      <c r="M211" s="194"/>
      <c r="N211" s="290" t="s">
        <v>211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x14ac:dyDescent="0.15">
      <c r="A212" s="352">
        <v>43586</v>
      </c>
      <c r="B212" s="194" t="s">
        <v>42</v>
      </c>
      <c r="C212" s="194" t="s">
        <v>212</v>
      </c>
      <c r="D212" s="194" t="s">
        <v>213</v>
      </c>
      <c r="E212" s="194" t="s">
        <v>214</v>
      </c>
      <c r="F212" s="194" t="s">
        <v>266</v>
      </c>
      <c r="G212" s="194" t="s">
        <v>267</v>
      </c>
      <c r="H212" s="194" t="s">
        <v>48</v>
      </c>
      <c r="I212" s="194" t="s">
        <v>49</v>
      </c>
      <c r="J212" s="289" t="s">
        <v>50</v>
      </c>
      <c r="K212" s="194"/>
      <c r="L212" s="194" t="s">
        <v>222</v>
      </c>
      <c r="M212" s="194"/>
      <c r="N212" s="290" t="s">
        <v>211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x14ac:dyDescent="0.15">
      <c r="A213" s="352">
        <v>43586</v>
      </c>
      <c r="B213" s="194" t="s">
        <v>42</v>
      </c>
      <c r="C213" s="194" t="s">
        <v>212</v>
      </c>
      <c r="D213" s="194" t="s">
        <v>223</v>
      </c>
      <c r="E213" s="194" t="s">
        <v>214</v>
      </c>
      <c r="F213" s="194" t="s">
        <v>286</v>
      </c>
      <c r="G213" s="194" t="s">
        <v>287</v>
      </c>
      <c r="H213" s="194" t="s">
        <v>48</v>
      </c>
      <c r="I213" s="194" t="s">
        <v>49</v>
      </c>
      <c r="J213" s="289" t="s">
        <v>50</v>
      </c>
      <c r="K213" s="194"/>
      <c r="L213" s="194" t="s">
        <v>222</v>
      </c>
      <c r="M213" s="194"/>
      <c r="N213" s="290" t="s">
        <v>211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x14ac:dyDescent="0.15">
      <c r="A214" s="352">
        <v>43586</v>
      </c>
      <c r="B214" s="194" t="s">
        <v>42</v>
      </c>
      <c r="C214" s="194" t="s">
        <v>212</v>
      </c>
      <c r="D214" s="194" t="s">
        <v>223</v>
      </c>
      <c r="E214" s="194" t="s">
        <v>214</v>
      </c>
      <c r="F214" s="194" t="s">
        <v>302</v>
      </c>
      <c r="G214" s="194" t="s">
        <v>303</v>
      </c>
      <c r="H214" s="194" t="s">
        <v>48</v>
      </c>
      <c r="I214" s="194" t="s">
        <v>49</v>
      </c>
      <c r="J214" s="289" t="s">
        <v>50</v>
      </c>
      <c r="K214" s="194"/>
      <c r="L214" s="194" t="s">
        <v>222</v>
      </c>
      <c r="M214" s="194"/>
      <c r="N214" s="290" t="s">
        <v>211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x14ac:dyDescent="0.15">
      <c r="A215" s="352">
        <v>43586</v>
      </c>
      <c r="B215" s="194" t="s">
        <v>42</v>
      </c>
      <c r="C215" s="194" t="s">
        <v>212</v>
      </c>
      <c r="D215" s="194" t="s">
        <v>213</v>
      </c>
      <c r="E215" s="194" t="s">
        <v>214</v>
      </c>
      <c r="F215" s="194" t="s">
        <v>288</v>
      </c>
      <c r="G215" s="194" t="s">
        <v>289</v>
      </c>
      <c r="H215" s="194" t="s">
        <v>48</v>
      </c>
      <c r="I215" s="194" t="s">
        <v>49</v>
      </c>
      <c r="J215" s="289" t="s">
        <v>50</v>
      </c>
      <c r="K215" s="194"/>
      <c r="L215" s="194" t="s">
        <v>222</v>
      </c>
      <c r="M215" s="194"/>
      <c r="N215" s="290" t="s">
        <v>211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194"/>
      <c r="AH215" s="194"/>
      <c r="AI215" s="194"/>
      <c r="AJ215" s="194"/>
      <c r="AK215" s="192"/>
    </row>
    <row r="216" spans="1:37" s="193" customForma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214</v>
      </c>
      <c r="F216" s="194" t="s">
        <v>280</v>
      </c>
      <c r="G216" s="194" t="s">
        <v>281</v>
      </c>
      <c r="H216" s="194" t="s">
        <v>48</v>
      </c>
      <c r="I216" s="194" t="s">
        <v>49</v>
      </c>
      <c r="J216" s="289" t="s">
        <v>50</v>
      </c>
      <c r="K216" s="194"/>
      <c r="L216" s="194" t="s">
        <v>222</v>
      </c>
      <c r="M216" s="194"/>
      <c r="N216" s="290" t="s">
        <v>211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x14ac:dyDescent="0.15">
      <c r="A217" s="352">
        <v>43586</v>
      </c>
      <c r="B217" s="194" t="s">
        <v>42</v>
      </c>
      <c r="C217" s="194" t="s">
        <v>212</v>
      </c>
      <c r="D217" s="194" t="s">
        <v>223</v>
      </c>
      <c r="E217" s="194" t="s">
        <v>214</v>
      </c>
      <c r="F217" s="194" t="s">
        <v>290</v>
      </c>
      <c r="G217" s="194" t="s">
        <v>291</v>
      </c>
      <c r="H217" s="194" t="s">
        <v>48</v>
      </c>
      <c r="I217" s="194" t="s">
        <v>49</v>
      </c>
      <c r="J217" s="289" t="s">
        <v>50</v>
      </c>
      <c r="K217" s="194"/>
      <c r="L217" s="194" t="s">
        <v>222</v>
      </c>
      <c r="M217" s="194"/>
      <c r="N217" s="290" t="s">
        <v>211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x14ac:dyDescent="0.15">
      <c r="A218" s="352">
        <v>43586</v>
      </c>
      <c r="B218" s="194" t="s">
        <v>42</v>
      </c>
      <c r="C218" s="194" t="s">
        <v>212</v>
      </c>
      <c r="D218" s="194" t="s">
        <v>213</v>
      </c>
      <c r="E218" s="194" t="s">
        <v>214</v>
      </c>
      <c r="F218" s="194" t="s">
        <v>258</v>
      </c>
      <c r="G218" s="194" t="s">
        <v>259</v>
      </c>
      <c r="H218" s="194" t="s">
        <v>48</v>
      </c>
      <c r="I218" s="194" t="s">
        <v>49</v>
      </c>
      <c r="J218" s="289" t="s">
        <v>50</v>
      </c>
      <c r="K218" s="194"/>
      <c r="L218" s="194" t="s">
        <v>222</v>
      </c>
      <c r="M218" s="194"/>
      <c r="N218" s="290" t="s">
        <v>211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x14ac:dyDescent="0.15">
      <c r="A219" s="352">
        <v>43586</v>
      </c>
      <c r="B219" s="194" t="s">
        <v>42</v>
      </c>
      <c r="C219" s="194" t="s">
        <v>212</v>
      </c>
      <c r="D219" s="194" t="s">
        <v>213</v>
      </c>
      <c r="E219" s="194" t="s">
        <v>214</v>
      </c>
      <c r="F219" s="194" t="s">
        <v>300</v>
      </c>
      <c r="G219" s="194" t="s">
        <v>301</v>
      </c>
      <c r="H219" s="194" t="s">
        <v>48</v>
      </c>
      <c r="I219" s="194" t="s">
        <v>49</v>
      </c>
      <c r="J219" s="289" t="s">
        <v>50</v>
      </c>
      <c r="K219" s="194"/>
      <c r="L219" s="194" t="s">
        <v>222</v>
      </c>
      <c r="M219" s="194"/>
      <c r="N219" s="290" t="s">
        <v>211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x14ac:dyDescent="0.15">
      <c r="A220" s="352">
        <v>43586</v>
      </c>
      <c r="B220" s="194" t="s">
        <v>42</v>
      </c>
      <c r="C220" s="194" t="s">
        <v>212</v>
      </c>
      <c r="D220" s="194" t="s">
        <v>213</v>
      </c>
      <c r="E220" s="194" t="s">
        <v>214</v>
      </c>
      <c r="F220" s="194" t="s">
        <v>304</v>
      </c>
      <c r="G220" s="194" t="s">
        <v>305</v>
      </c>
      <c r="H220" s="194" t="s">
        <v>48</v>
      </c>
      <c r="I220" s="194" t="s">
        <v>49</v>
      </c>
      <c r="J220" s="289" t="s">
        <v>50</v>
      </c>
      <c r="K220" s="194"/>
      <c r="L220" s="194" t="s">
        <v>222</v>
      </c>
      <c r="M220" s="194"/>
      <c r="N220" s="290" t="s">
        <v>211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x14ac:dyDescent="0.15">
      <c r="A221" s="352">
        <v>43586</v>
      </c>
      <c r="B221" s="194" t="s">
        <v>42</v>
      </c>
      <c r="C221" s="194" t="s">
        <v>212</v>
      </c>
      <c r="D221" s="194" t="s">
        <v>213</v>
      </c>
      <c r="E221" s="194" t="s">
        <v>214</v>
      </c>
      <c r="F221" s="194" t="s">
        <v>314</v>
      </c>
      <c r="G221" s="194" t="s">
        <v>315</v>
      </c>
      <c r="H221" s="194" t="s">
        <v>48</v>
      </c>
      <c r="I221" s="194" t="s">
        <v>49</v>
      </c>
      <c r="J221" s="289" t="s">
        <v>50</v>
      </c>
      <c r="K221" s="194"/>
      <c r="L221" s="194" t="s">
        <v>222</v>
      </c>
      <c r="M221" s="194"/>
      <c r="N221" s="290" t="s">
        <v>211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x14ac:dyDescent="0.15">
      <c r="A222" s="352">
        <v>43586</v>
      </c>
      <c r="B222" s="194" t="s">
        <v>42</v>
      </c>
      <c r="C222" s="194" t="s">
        <v>212</v>
      </c>
      <c r="D222" s="194" t="s">
        <v>223</v>
      </c>
      <c r="E222" s="194" t="s">
        <v>214</v>
      </c>
      <c r="F222" s="194" t="s">
        <v>270</v>
      </c>
      <c r="G222" s="194" t="s">
        <v>271</v>
      </c>
      <c r="H222" s="194" t="s">
        <v>48</v>
      </c>
      <c r="I222" s="194" t="s">
        <v>49</v>
      </c>
      <c r="J222" s="289" t="s">
        <v>50</v>
      </c>
      <c r="K222" s="194"/>
      <c r="L222" s="194" t="s">
        <v>222</v>
      </c>
      <c r="M222" s="194"/>
      <c r="N222" s="290" t="s">
        <v>211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x14ac:dyDescent="0.15">
      <c r="A223" s="352">
        <v>43586</v>
      </c>
      <c r="B223" s="194" t="s">
        <v>42</v>
      </c>
      <c r="C223" s="194" t="s">
        <v>212</v>
      </c>
      <c r="D223" s="194" t="s">
        <v>213</v>
      </c>
      <c r="E223" s="194" t="s">
        <v>214</v>
      </c>
      <c r="F223" s="194" t="s">
        <v>296</v>
      </c>
      <c r="G223" s="194" t="s">
        <v>297</v>
      </c>
      <c r="H223" s="194" t="s">
        <v>48</v>
      </c>
      <c r="I223" s="194" t="s">
        <v>49</v>
      </c>
      <c r="J223" s="289" t="s">
        <v>50</v>
      </c>
      <c r="K223" s="194"/>
      <c r="L223" s="194" t="s">
        <v>222</v>
      </c>
      <c r="M223" s="194"/>
      <c r="N223" s="290" t="s">
        <v>211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x14ac:dyDescent="0.15">
      <c r="A224" s="352">
        <v>43586</v>
      </c>
      <c r="B224" s="194" t="s">
        <v>42</v>
      </c>
      <c r="C224" s="194" t="s">
        <v>212</v>
      </c>
      <c r="D224" s="194" t="s">
        <v>223</v>
      </c>
      <c r="E224" s="194" t="s">
        <v>214</v>
      </c>
      <c r="F224" s="194" t="s">
        <v>298</v>
      </c>
      <c r="G224" s="194" t="s">
        <v>299</v>
      </c>
      <c r="H224" s="194" t="s">
        <v>48</v>
      </c>
      <c r="I224" s="194" t="s">
        <v>49</v>
      </c>
      <c r="J224" s="289" t="s">
        <v>50</v>
      </c>
      <c r="K224" s="194"/>
      <c r="L224" s="194" t="s">
        <v>222</v>
      </c>
      <c r="M224" s="194"/>
      <c r="N224" s="290" t="s">
        <v>211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x14ac:dyDescent="0.15">
      <c r="A225" s="352">
        <v>43586</v>
      </c>
      <c r="B225" s="194" t="s">
        <v>42</v>
      </c>
      <c r="C225" s="195" t="s">
        <v>212</v>
      </c>
      <c r="D225" s="195" t="s">
        <v>213</v>
      </c>
      <c r="E225" s="194" t="s">
        <v>214</v>
      </c>
      <c r="F225" s="194" t="s">
        <v>228</v>
      </c>
      <c r="G225" s="194" t="s">
        <v>229</v>
      </c>
      <c r="H225" s="194" t="s">
        <v>48</v>
      </c>
      <c r="I225" s="194" t="s">
        <v>49</v>
      </c>
      <c r="J225" s="289" t="s">
        <v>50</v>
      </c>
      <c r="K225" s="194"/>
      <c r="L225" s="194" t="s">
        <v>222</v>
      </c>
      <c r="M225" s="194"/>
      <c r="N225" s="290" t="s">
        <v>211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x14ac:dyDescent="0.15">
      <c r="A226" s="352">
        <v>43586</v>
      </c>
      <c r="B226" s="194" t="s">
        <v>42</v>
      </c>
      <c r="C226" s="194" t="s">
        <v>212</v>
      </c>
      <c r="D226" s="194" t="s">
        <v>223</v>
      </c>
      <c r="E226" s="194" t="s">
        <v>214</v>
      </c>
      <c r="F226" s="194" t="s">
        <v>306</v>
      </c>
      <c r="G226" s="194" t="s">
        <v>307</v>
      </c>
      <c r="H226" s="194" t="s">
        <v>48</v>
      </c>
      <c r="I226" s="194" t="s">
        <v>49</v>
      </c>
      <c r="J226" s="289" t="s">
        <v>50</v>
      </c>
      <c r="K226" s="194"/>
      <c r="L226" s="194" t="s">
        <v>222</v>
      </c>
      <c r="M226" s="194"/>
      <c r="N226" s="290" t="s">
        <v>211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x14ac:dyDescent="0.15">
      <c r="A227" s="352">
        <v>43586</v>
      </c>
      <c r="B227" s="194" t="s">
        <v>42</v>
      </c>
      <c r="C227" s="194" t="s">
        <v>212</v>
      </c>
      <c r="D227" s="194" t="s">
        <v>223</v>
      </c>
      <c r="E227" s="194" t="s">
        <v>214</v>
      </c>
      <c r="F227" s="194" t="s">
        <v>260</v>
      </c>
      <c r="G227" s="194" t="s">
        <v>261</v>
      </c>
      <c r="H227" s="194" t="s">
        <v>48</v>
      </c>
      <c r="I227" s="194" t="s">
        <v>49</v>
      </c>
      <c r="J227" s="289" t="s">
        <v>50</v>
      </c>
      <c r="K227" s="194"/>
      <c r="L227" s="194" t="s">
        <v>222</v>
      </c>
      <c r="M227" s="194"/>
      <c r="N227" s="290" t="s">
        <v>211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x14ac:dyDescent="0.15">
      <c r="A228" s="352">
        <v>43586</v>
      </c>
      <c r="B228" s="194" t="s">
        <v>42</v>
      </c>
      <c r="C228" s="195" t="s">
        <v>212</v>
      </c>
      <c r="D228" s="195" t="s">
        <v>213</v>
      </c>
      <c r="E228" s="194" t="s">
        <v>214</v>
      </c>
      <c r="F228" s="194" t="s">
        <v>226</v>
      </c>
      <c r="G228" s="194" t="s">
        <v>227</v>
      </c>
      <c r="H228" s="194" t="s">
        <v>48</v>
      </c>
      <c r="I228" s="194" t="s">
        <v>49</v>
      </c>
      <c r="J228" s="289" t="s">
        <v>50</v>
      </c>
      <c r="K228" s="194"/>
      <c r="L228" s="194" t="s">
        <v>222</v>
      </c>
      <c r="M228" s="194"/>
      <c r="N228" s="290" t="s">
        <v>211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x14ac:dyDescent="0.15">
      <c r="A229" s="352">
        <v>43586</v>
      </c>
      <c r="B229" s="194" t="s">
        <v>42</v>
      </c>
      <c r="C229" s="194" t="s">
        <v>212</v>
      </c>
      <c r="D229" s="194" t="s">
        <v>223</v>
      </c>
      <c r="E229" s="194" t="s">
        <v>214</v>
      </c>
      <c r="F229" s="194" t="s">
        <v>262</v>
      </c>
      <c r="G229" s="194" t="s">
        <v>263</v>
      </c>
      <c r="H229" s="194" t="s">
        <v>48</v>
      </c>
      <c r="I229" s="194" t="s">
        <v>49</v>
      </c>
      <c r="J229" s="289" t="s">
        <v>50</v>
      </c>
      <c r="K229" s="194"/>
      <c r="L229" s="194" t="s">
        <v>222</v>
      </c>
      <c r="M229" s="194"/>
      <c r="N229" s="290" t="s">
        <v>211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x14ac:dyDescent="0.15">
      <c r="A230" s="352">
        <v>43586</v>
      </c>
      <c r="B230" s="194" t="s">
        <v>42</v>
      </c>
      <c r="C230" s="194" t="s">
        <v>212</v>
      </c>
      <c r="D230" s="194" t="s">
        <v>213</v>
      </c>
      <c r="E230" s="194" t="s">
        <v>214</v>
      </c>
      <c r="F230" s="194" t="s">
        <v>312</v>
      </c>
      <c r="G230" s="194" t="s">
        <v>313</v>
      </c>
      <c r="H230" s="194" t="s">
        <v>48</v>
      </c>
      <c r="I230" s="194" t="s">
        <v>49</v>
      </c>
      <c r="J230" s="289" t="s">
        <v>50</v>
      </c>
      <c r="K230" s="194"/>
      <c r="L230" s="194" t="s">
        <v>222</v>
      </c>
      <c r="M230" s="194"/>
      <c r="N230" s="290" t="s">
        <v>211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x14ac:dyDescent="0.15">
      <c r="A231" s="352">
        <v>43586</v>
      </c>
      <c r="B231" s="194" t="s">
        <v>42</v>
      </c>
      <c r="C231" s="195" t="s">
        <v>212</v>
      </c>
      <c r="D231" s="195" t="s">
        <v>223</v>
      </c>
      <c r="E231" s="194" t="s">
        <v>214</v>
      </c>
      <c r="F231" s="194" t="s">
        <v>316</v>
      </c>
      <c r="G231" s="194" t="s">
        <v>317</v>
      </c>
      <c r="H231" s="194" t="s">
        <v>48</v>
      </c>
      <c r="I231" s="194" t="s">
        <v>49</v>
      </c>
      <c r="J231" s="289" t="s">
        <v>50</v>
      </c>
      <c r="K231" s="194"/>
      <c r="L231" s="194" t="s">
        <v>222</v>
      </c>
      <c r="M231" s="194"/>
      <c r="N231" s="290" t="s">
        <v>211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x14ac:dyDescent="0.15">
      <c r="A232" s="352">
        <v>43586</v>
      </c>
      <c r="B232" s="194" t="s">
        <v>42</v>
      </c>
      <c r="C232" s="194" t="s">
        <v>212</v>
      </c>
      <c r="D232" s="194" t="s">
        <v>223</v>
      </c>
      <c r="E232" s="194" t="s">
        <v>214</v>
      </c>
      <c r="F232" s="194" t="s">
        <v>310</v>
      </c>
      <c r="G232" s="194" t="s">
        <v>311</v>
      </c>
      <c r="H232" s="194" t="s">
        <v>48</v>
      </c>
      <c r="I232" s="194" t="s">
        <v>49</v>
      </c>
      <c r="J232" s="289" t="s">
        <v>50</v>
      </c>
      <c r="K232" s="194"/>
      <c r="L232" s="194" t="s">
        <v>222</v>
      </c>
      <c r="M232" s="194"/>
      <c r="N232" s="290" t="s">
        <v>211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x14ac:dyDescent="0.15">
      <c r="A233" s="352">
        <v>43586</v>
      </c>
      <c r="B233" s="194" t="s">
        <v>42</v>
      </c>
      <c r="C233" s="194" t="s">
        <v>212</v>
      </c>
      <c r="D233" s="194" t="s">
        <v>223</v>
      </c>
      <c r="E233" s="194" t="s">
        <v>214</v>
      </c>
      <c r="F233" s="194" t="s">
        <v>294</v>
      </c>
      <c r="G233" s="194" t="s">
        <v>295</v>
      </c>
      <c r="H233" s="194" t="s">
        <v>48</v>
      </c>
      <c r="I233" s="194" t="s">
        <v>49</v>
      </c>
      <c r="J233" s="289" t="s">
        <v>50</v>
      </c>
      <c r="K233" s="194"/>
      <c r="L233" s="194" t="s">
        <v>222</v>
      </c>
      <c r="M233" s="194"/>
      <c r="N233" s="290" t="s">
        <v>211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x14ac:dyDescent="0.15">
      <c r="A234" s="352">
        <v>43586</v>
      </c>
      <c r="B234" s="194" t="s">
        <v>42</v>
      </c>
      <c r="C234" s="195" t="s">
        <v>212</v>
      </c>
      <c r="D234" s="195" t="s">
        <v>223</v>
      </c>
      <c r="E234" s="194" t="s">
        <v>214</v>
      </c>
      <c r="F234" s="194" t="s">
        <v>318</v>
      </c>
      <c r="G234" s="194" t="s">
        <v>319</v>
      </c>
      <c r="H234" s="194" t="s">
        <v>48</v>
      </c>
      <c r="I234" s="194" t="s">
        <v>49</v>
      </c>
      <c r="J234" s="289" t="s">
        <v>50</v>
      </c>
      <c r="K234" s="194"/>
      <c r="L234" s="194" t="s">
        <v>222</v>
      </c>
      <c r="M234" s="194"/>
      <c r="N234" s="290" t="s">
        <v>211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x14ac:dyDescent="0.15">
      <c r="A235" s="352">
        <v>43586</v>
      </c>
      <c r="B235" s="194" t="s">
        <v>42</v>
      </c>
      <c r="C235" s="194" t="s">
        <v>212</v>
      </c>
      <c r="D235" s="194" t="s">
        <v>223</v>
      </c>
      <c r="E235" s="194" t="s">
        <v>214</v>
      </c>
      <c r="F235" s="194" t="s">
        <v>278</v>
      </c>
      <c r="G235" s="194" t="s">
        <v>279</v>
      </c>
      <c r="H235" s="194" t="s">
        <v>48</v>
      </c>
      <c r="I235" s="194" t="s">
        <v>49</v>
      </c>
      <c r="J235" s="289" t="s">
        <v>50</v>
      </c>
      <c r="K235" s="194"/>
      <c r="L235" s="194" t="s">
        <v>222</v>
      </c>
      <c r="M235" s="194"/>
      <c r="N235" s="290" t="s">
        <v>211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x14ac:dyDescent="0.15">
      <c r="A236" s="352">
        <v>43586</v>
      </c>
      <c r="B236" s="194" t="s">
        <v>42</v>
      </c>
      <c r="C236" s="195" t="s">
        <v>212</v>
      </c>
      <c r="D236" s="195" t="s">
        <v>213</v>
      </c>
      <c r="E236" s="194" t="s">
        <v>214</v>
      </c>
      <c r="F236" s="194" t="s">
        <v>234</v>
      </c>
      <c r="G236" s="194" t="s">
        <v>235</v>
      </c>
      <c r="H236" s="194" t="s">
        <v>48</v>
      </c>
      <c r="I236" s="194" t="s">
        <v>49</v>
      </c>
      <c r="J236" s="289" t="s">
        <v>50</v>
      </c>
      <c r="K236" s="194"/>
      <c r="L236" s="194" t="s">
        <v>222</v>
      </c>
      <c r="M236" s="194"/>
      <c r="N236" s="290" t="s">
        <v>211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x14ac:dyDescent="0.15">
      <c r="A237" s="352">
        <v>43586</v>
      </c>
      <c r="B237" s="194" t="s">
        <v>42</v>
      </c>
      <c r="C237" s="194" t="s">
        <v>212</v>
      </c>
      <c r="D237" s="194" t="s">
        <v>213</v>
      </c>
      <c r="E237" s="194" t="s">
        <v>214</v>
      </c>
      <c r="F237" s="194" t="s">
        <v>282</v>
      </c>
      <c r="G237" s="194" t="s">
        <v>283</v>
      </c>
      <c r="H237" s="194" t="s">
        <v>48</v>
      </c>
      <c r="I237" s="194" t="s">
        <v>49</v>
      </c>
      <c r="J237" s="289" t="s">
        <v>50</v>
      </c>
      <c r="K237" s="194"/>
      <c r="L237" s="194" t="s">
        <v>222</v>
      </c>
      <c r="M237" s="194"/>
      <c r="N237" s="290" t="s">
        <v>211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x14ac:dyDescent="0.15">
      <c r="A238" s="352">
        <v>43586</v>
      </c>
      <c r="B238" s="194" t="s">
        <v>42</v>
      </c>
      <c r="C238" s="194" t="s">
        <v>212</v>
      </c>
      <c r="D238" s="194" t="s">
        <v>213</v>
      </c>
      <c r="E238" s="194" t="s">
        <v>214</v>
      </c>
      <c r="F238" s="194" t="s">
        <v>308</v>
      </c>
      <c r="G238" s="194" t="s">
        <v>309</v>
      </c>
      <c r="H238" s="194" t="s">
        <v>48</v>
      </c>
      <c r="I238" s="194" t="s">
        <v>49</v>
      </c>
      <c r="J238" s="289" t="s">
        <v>50</v>
      </c>
      <c r="K238" s="194"/>
      <c r="L238" s="194" t="s">
        <v>222</v>
      </c>
      <c r="M238" s="194"/>
      <c r="N238" s="290" t="s">
        <v>211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x14ac:dyDescent="0.15">
      <c r="A239" s="352">
        <v>43586</v>
      </c>
      <c r="B239" s="194" t="s">
        <v>42</v>
      </c>
      <c r="C239" s="194" t="s">
        <v>212</v>
      </c>
      <c r="D239" s="194" t="s">
        <v>213</v>
      </c>
      <c r="E239" s="194" t="s">
        <v>214</v>
      </c>
      <c r="F239" s="194" t="s">
        <v>215</v>
      </c>
      <c r="G239" s="194" t="s">
        <v>216</v>
      </c>
      <c r="H239" s="194" t="s">
        <v>48</v>
      </c>
      <c r="I239" s="194" t="s">
        <v>49</v>
      </c>
      <c r="J239" s="289" t="s">
        <v>50</v>
      </c>
      <c r="K239" s="194"/>
      <c r="L239" s="194" t="s">
        <v>222</v>
      </c>
      <c r="M239" s="194"/>
      <c r="N239" s="290" t="s">
        <v>211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x14ac:dyDescent="0.15">
      <c r="A240" s="352">
        <v>43586</v>
      </c>
      <c r="B240" s="194" t="s">
        <v>42</v>
      </c>
      <c r="C240" s="194" t="s">
        <v>212</v>
      </c>
      <c r="D240" s="194" t="s">
        <v>213</v>
      </c>
      <c r="E240" s="194" t="s">
        <v>214</v>
      </c>
      <c r="F240" s="194" t="s">
        <v>222</v>
      </c>
      <c r="G240" s="194" t="s">
        <v>257</v>
      </c>
      <c r="H240" s="194" t="s">
        <v>48</v>
      </c>
      <c r="I240" s="194" t="s">
        <v>49</v>
      </c>
      <c r="J240" s="289" t="s">
        <v>50</v>
      </c>
      <c r="K240" s="194"/>
      <c r="L240" s="194" t="s">
        <v>222</v>
      </c>
      <c r="M240" s="194"/>
      <c r="N240" s="290" t="s">
        <v>211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x14ac:dyDescent="0.15">
      <c r="A241" s="352">
        <v>43586</v>
      </c>
      <c r="B241" s="194" t="s">
        <v>42</v>
      </c>
      <c r="C241" s="195" t="s">
        <v>212</v>
      </c>
      <c r="D241" s="195" t="s">
        <v>213</v>
      </c>
      <c r="E241" s="194" t="s">
        <v>214</v>
      </c>
      <c r="F241" s="194" t="s">
        <v>320</v>
      </c>
      <c r="G241" s="194" t="s">
        <v>321</v>
      </c>
      <c r="H241" s="194" t="s">
        <v>48</v>
      </c>
      <c r="I241" s="194" t="s">
        <v>49</v>
      </c>
      <c r="J241" s="289" t="s">
        <v>50</v>
      </c>
      <c r="K241" s="194"/>
      <c r="L241" s="194" t="s">
        <v>222</v>
      </c>
      <c r="M241" s="194"/>
      <c r="N241" s="290" t="s">
        <v>211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x14ac:dyDescent="0.15">
      <c r="A242" s="352">
        <v>43586</v>
      </c>
      <c r="B242" s="194" t="s">
        <v>42</v>
      </c>
      <c r="C242" s="195" t="s">
        <v>212</v>
      </c>
      <c r="D242" s="195" t="s">
        <v>213</v>
      </c>
      <c r="E242" s="194" t="s">
        <v>214</v>
      </c>
      <c r="F242" s="194" t="s">
        <v>220</v>
      </c>
      <c r="G242" s="194" t="s">
        <v>221</v>
      </c>
      <c r="H242" s="194" t="s">
        <v>48</v>
      </c>
      <c r="I242" s="194" t="s">
        <v>49</v>
      </c>
      <c r="J242" s="289" t="s">
        <v>50</v>
      </c>
      <c r="K242" s="194"/>
      <c r="L242" s="194" t="s">
        <v>222</v>
      </c>
      <c r="M242" s="194"/>
      <c r="N242" s="290" t="s">
        <v>211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x14ac:dyDescent="0.15">
      <c r="A243" s="352">
        <v>43586</v>
      </c>
      <c r="B243" s="194" t="s">
        <v>42</v>
      </c>
      <c r="C243" s="195" t="s">
        <v>212</v>
      </c>
      <c r="D243" s="195" t="s">
        <v>213</v>
      </c>
      <c r="E243" s="194" t="s">
        <v>214</v>
      </c>
      <c r="F243" s="194" t="s">
        <v>236</v>
      </c>
      <c r="G243" s="194" t="s">
        <v>237</v>
      </c>
      <c r="H243" s="194" t="s">
        <v>48</v>
      </c>
      <c r="I243" s="194" t="s">
        <v>49</v>
      </c>
      <c r="J243" s="289" t="s">
        <v>50</v>
      </c>
      <c r="K243" s="194"/>
      <c r="L243" s="194" t="s">
        <v>222</v>
      </c>
      <c r="M243" s="194"/>
      <c r="N243" s="290" t="s">
        <v>211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x14ac:dyDescent="0.15">
      <c r="A244" s="352">
        <v>43586</v>
      </c>
      <c r="B244" s="194" t="s">
        <v>42</v>
      </c>
      <c r="C244" s="194" t="s">
        <v>212</v>
      </c>
      <c r="D244" s="194" t="s">
        <v>223</v>
      </c>
      <c r="E244" s="194" t="s">
        <v>214</v>
      </c>
      <c r="F244" s="194" t="s">
        <v>268</v>
      </c>
      <c r="G244" s="194" t="s">
        <v>269</v>
      </c>
      <c r="H244" s="194" t="s">
        <v>48</v>
      </c>
      <c r="I244" s="194" t="s">
        <v>49</v>
      </c>
      <c r="J244" s="289" t="s">
        <v>50</v>
      </c>
      <c r="K244" s="194"/>
      <c r="L244" s="194" t="s">
        <v>222</v>
      </c>
      <c r="M244" s="194"/>
      <c r="N244" s="290" t="s">
        <v>211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x14ac:dyDescent="0.15">
      <c r="A245" s="352">
        <v>43586</v>
      </c>
      <c r="B245" s="194" t="s">
        <v>42</v>
      </c>
      <c r="C245" s="194" t="s">
        <v>212</v>
      </c>
      <c r="D245" s="194" t="s">
        <v>223</v>
      </c>
      <c r="E245" s="194" t="s">
        <v>214</v>
      </c>
      <c r="F245" s="194" t="s">
        <v>272</v>
      </c>
      <c r="G245" s="194" t="s">
        <v>273</v>
      </c>
      <c r="H245" s="194" t="s">
        <v>48</v>
      </c>
      <c r="I245" s="194" t="s">
        <v>49</v>
      </c>
      <c r="J245" s="289" t="s">
        <v>50</v>
      </c>
      <c r="K245" s="194"/>
      <c r="L245" s="194" t="s">
        <v>222</v>
      </c>
      <c r="M245" s="194"/>
      <c r="N245" s="290" t="s">
        <v>211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x14ac:dyDescent="0.15">
      <c r="A246" s="352">
        <v>43586</v>
      </c>
      <c r="B246" s="194" t="s">
        <v>42</v>
      </c>
      <c r="C246" s="194" t="s">
        <v>212</v>
      </c>
      <c r="D246" s="194" t="s">
        <v>213</v>
      </c>
      <c r="E246" s="194" t="s">
        <v>214</v>
      </c>
      <c r="F246" s="194" t="s">
        <v>274</v>
      </c>
      <c r="G246" s="194" t="s">
        <v>275</v>
      </c>
      <c r="H246" s="194" t="s">
        <v>48</v>
      </c>
      <c r="I246" s="194" t="s">
        <v>49</v>
      </c>
      <c r="J246" s="289" t="s">
        <v>50</v>
      </c>
      <c r="K246" s="194"/>
      <c r="L246" s="194" t="s">
        <v>222</v>
      </c>
      <c r="M246" s="194"/>
      <c r="N246" s="290" t="s">
        <v>211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x14ac:dyDescent="0.15">
      <c r="A247" s="352">
        <v>43586</v>
      </c>
      <c r="B247" s="194" t="s">
        <v>42</v>
      </c>
      <c r="C247" s="194" t="s">
        <v>212</v>
      </c>
      <c r="D247" s="194" t="s">
        <v>223</v>
      </c>
      <c r="E247" s="194" t="s">
        <v>214</v>
      </c>
      <c r="F247" s="194" t="s">
        <v>276</v>
      </c>
      <c r="G247" s="194" t="s">
        <v>277</v>
      </c>
      <c r="H247" s="194" t="s">
        <v>48</v>
      </c>
      <c r="I247" s="194" t="s">
        <v>49</v>
      </c>
      <c r="J247" s="289" t="s">
        <v>50</v>
      </c>
      <c r="K247" s="194"/>
      <c r="L247" s="194" t="s">
        <v>222</v>
      </c>
      <c r="M247" s="194"/>
      <c r="N247" s="290" t="s">
        <v>211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211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322</v>
      </c>
      <c r="G249" s="194" t="s">
        <v>322</v>
      </c>
      <c r="H249" s="289" t="s">
        <v>322</v>
      </c>
      <c r="I249" s="194" t="s">
        <v>49</v>
      </c>
      <c r="J249" s="224" t="s">
        <v>63</v>
      </c>
      <c r="K249" s="194"/>
      <c r="L249" s="194" t="s">
        <v>323</v>
      </c>
      <c r="M249" s="194"/>
      <c r="N249" s="290" t="s">
        <v>211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x14ac:dyDescent="0.15">
      <c r="A250" s="352">
        <v>43586</v>
      </c>
      <c r="B250" s="194" t="s">
        <v>42</v>
      </c>
      <c r="C250" s="194" t="s">
        <v>212</v>
      </c>
      <c r="D250" s="194" t="s">
        <v>223</v>
      </c>
      <c r="E250" s="194" t="s">
        <v>214</v>
      </c>
      <c r="F250" s="194" t="s">
        <v>324</v>
      </c>
      <c r="G250" s="194" t="s">
        <v>325</v>
      </c>
      <c r="H250" s="194" t="s">
        <v>48</v>
      </c>
      <c r="I250" s="194" t="s">
        <v>49</v>
      </c>
      <c r="J250" s="289" t="s">
        <v>50</v>
      </c>
      <c r="K250" s="194"/>
      <c r="L250" s="194" t="s">
        <v>222</v>
      </c>
      <c r="M250" s="194"/>
      <c r="N250" s="290" t="s">
        <v>211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x14ac:dyDescent="0.15">
      <c r="A251" s="352">
        <v>43586</v>
      </c>
      <c r="B251" s="194" t="s">
        <v>42</v>
      </c>
      <c r="C251" s="194" t="s">
        <v>212</v>
      </c>
      <c r="D251" s="194" t="s">
        <v>223</v>
      </c>
      <c r="E251" s="194" t="s">
        <v>214</v>
      </c>
      <c r="F251" s="194" t="s">
        <v>324</v>
      </c>
      <c r="G251" s="194" t="s">
        <v>325</v>
      </c>
      <c r="H251" s="194" t="s">
        <v>48</v>
      </c>
      <c r="I251" s="194" t="s">
        <v>49</v>
      </c>
      <c r="J251" s="289" t="s">
        <v>50</v>
      </c>
      <c r="K251" s="194"/>
      <c r="L251" s="194" t="s">
        <v>222</v>
      </c>
      <c r="M251" s="194"/>
      <c r="N251" s="290" t="s">
        <v>211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x14ac:dyDescent="0.15">
      <c r="A252" s="352">
        <v>43586</v>
      </c>
      <c r="B252" s="194" t="s">
        <v>42</v>
      </c>
      <c r="C252" s="194" t="s">
        <v>212</v>
      </c>
      <c r="D252" s="194" t="s">
        <v>223</v>
      </c>
      <c r="E252" s="194" t="s">
        <v>214</v>
      </c>
      <c r="F252" s="194" t="s">
        <v>324</v>
      </c>
      <c r="G252" s="194" t="s">
        <v>325</v>
      </c>
      <c r="H252" s="194" t="s">
        <v>48</v>
      </c>
      <c r="I252" s="194" t="s">
        <v>49</v>
      </c>
      <c r="J252" s="289" t="s">
        <v>50</v>
      </c>
      <c r="K252" s="194"/>
      <c r="L252" s="194" t="s">
        <v>222</v>
      </c>
      <c r="M252" s="194"/>
      <c r="N252" s="290" t="s">
        <v>211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342</v>
      </c>
      <c r="J253" s="92" t="s">
        <v>343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1">
        <v>0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344</v>
      </c>
      <c r="J254" s="92" t="s">
        <v>345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344</v>
      </c>
      <c r="J255" s="92" t="s">
        <v>345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x14ac:dyDescent="0.15">
      <c r="A256" s="352">
        <v>43586</v>
      </c>
      <c r="B256" s="195" t="s">
        <v>6</v>
      </c>
      <c r="C256" s="195" t="s">
        <v>174</v>
      </c>
      <c r="D256" s="195" t="s">
        <v>330</v>
      </c>
      <c r="E256" s="194" t="s">
        <v>331</v>
      </c>
      <c r="F256" s="194" t="s">
        <v>332</v>
      </c>
      <c r="G256" s="195" t="s">
        <v>332</v>
      </c>
      <c r="H256" s="289" t="s">
        <v>332</v>
      </c>
      <c r="I256" s="376" t="s">
        <v>333</v>
      </c>
      <c r="J256" s="289" t="s">
        <v>334</v>
      </c>
      <c r="K256" s="194"/>
      <c r="L256" s="206" t="s">
        <v>332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346</v>
      </c>
      <c r="J257" s="92" t="s">
        <v>347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335</v>
      </c>
      <c r="J258" s="92" t="s">
        <v>336</v>
      </c>
      <c r="K258" s="194"/>
      <c r="L258" s="206" t="s">
        <v>133</v>
      </c>
      <c r="M258" s="206"/>
      <c r="N258" s="290" t="s">
        <v>348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x14ac:dyDescent="0.15">
      <c r="A259" s="352">
        <v>43586</v>
      </c>
      <c r="B259" s="195" t="s">
        <v>6</v>
      </c>
      <c r="C259" s="195" t="s">
        <v>174</v>
      </c>
      <c r="D259" s="195" t="s">
        <v>330</v>
      </c>
      <c r="E259" s="194" t="s">
        <v>331</v>
      </c>
      <c r="F259" s="194" t="s">
        <v>332</v>
      </c>
      <c r="G259" s="195" t="s">
        <v>332</v>
      </c>
      <c r="H259" s="289" t="s">
        <v>332</v>
      </c>
      <c r="I259" s="376" t="s">
        <v>335</v>
      </c>
      <c r="J259" s="92" t="s">
        <v>336</v>
      </c>
      <c r="K259" s="194"/>
      <c r="L259" s="206" t="s">
        <v>332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349</v>
      </c>
      <c r="G260" s="210" t="s">
        <v>350</v>
      </c>
      <c r="H260" s="194" t="s">
        <v>48</v>
      </c>
      <c r="I260" s="210" t="s">
        <v>49</v>
      </c>
      <c r="J260" s="289" t="s">
        <v>50</v>
      </c>
      <c r="K260" s="210"/>
      <c r="L260" s="210" t="s">
        <v>339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349</v>
      </c>
      <c r="G261" s="210" t="s">
        <v>350</v>
      </c>
      <c r="H261" s="194" t="s">
        <v>48</v>
      </c>
      <c r="I261" s="210" t="s">
        <v>49</v>
      </c>
      <c r="J261" s="289" t="s">
        <v>50</v>
      </c>
      <c r="K261" s="210"/>
      <c r="L261" s="210" t="s">
        <v>219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351</v>
      </c>
      <c r="G263" s="210" t="s">
        <v>352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353</v>
      </c>
      <c r="G264" s="210" t="s">
        <v>354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355</v>
      </c>
      <c r="G265" s="210" t="s">
        <v>356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357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357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358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359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360</v>
      </c>
      <c r="G283" s="210" t="s">
        <v>360</v>
      </c>
      <c r="H283" s="210" t="s">
        <v>360</v>
      </c>
      <c r="I283" s="210" t="s">
        <v>49</v>
      </c>
      <c r="J283" s="224" t="s">
        <v>63</v>
      </c>
      <c r="K283" s="210"/>
      <c r="L283" s="210" t="s">
        <v>360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355</v>
      </c>
      <c r="G288" s="210" t="s">
        <v>356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361</v>
      </c>
      <c r="G290" s="210" t="s">
        <v>362</v>
      </c>
      <c r="H290" s="194" t="s">
        <v>48</v>
      </c>
      <c r="I290" s="210" t="s">
        <v>49</v>
      </c>
      <c r="J290" s="289" t="s">
        <v>50</v>
      </c>
      <c r="K290" s="210"/>
      <c r="L290" s="210" t="s">
        <v>361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201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204</v>
      </c>
      <c r="F306" s="222" t="s">
        <v>205</v>
      </c>
      <c r="G306" s="222" t="s">
        <v>363</v>
      </c>
      <c r="H306" s="194" t="s">
        <v>48</v>
      </c>
      <c r="I306" s="222" t="s">
        <v>49</v>
      </c>
      <c r="J306" s="289" t="s">
        <v>50</v>
      </c>
      <c r="K306" s="222"/>
      <c r="L306" s="222" t="s">
        <v>205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211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211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217</v>
      </c>
      <c r="G310" s="222" t="s">
        <v>218</v>
      </c>
      <c r="H310" s="194" t="s">
        <v>48</v>
      </c>
      <c r="I310" s="210" t="s">
        <v>49</v>
      </c>
      <c r="J310" s="289" t="s">
        <v>50</v>
      </c>
      <c r="K310" s="210"/>
      <c r="L310" s="222" t="s">
        <v>219</v>
      </c>
      <c r="M310" s="222"/>
      <c r="N310" s="290" t="s">
        <v>211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x14ac:dyDescent="0.15">
      <c r="A311" s="356">
        <v>43617</v>
      </c>
      <c r="B311" s="222" t="s">
        <v>42</v>
      </c>
      <c r="C311" s="222" t="s">
        <v>212</v>
      </c>
      <c r="D311" s="222" t="s">
        <v>213</v>
      </c>
      <c r="E311" s="222" t="s">
        <v>214</v>
      </c>
      <c r="F311" s="222" t="s">
        <v>238</v>
      </c>
      <c r="G311" s="222" t="s">
        <v>239</v>
      </c>
      <c r="H311" s="194" t="s">
        <v>48</v>
      </c>
      <c r="I311" s="210" t="s">
        <v>49</v>
      </c>
      <c r="J311" s="289" t="s">
        <v>50</v>
      </c>
      <c r="K311" s="210"/>
      <c r="L311" s="222" t="s">
        <v>222</v>
      </c>
      <c r="M311" s="222"/>
      <c r="N311" s="290" t="s">
        <v>211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x14ac:dyDescent="0.15">
      <c r="A312" s="356">
        <v>43617</v>
      </c>
      <c r="B312" s="222" t="s">
        <v>42</v>
      </c>
      <c r="C312" s="222" t="s">
        <v>212</v>
      </c>
      <c r="D312" s="222" t="s">
        <v>213</v>
      </c>
      <c r="E312" s="222" t="s">
        <v>214</v>
      </c>
      <c r="F312" s="222" t="s">
        <v>240</v>
      </c>
      <c r="G312" s="222" t="s">
        <v>241</v>
      </c>
      <c r="H312" s="194" t="s">
        <v>48</v>
      </c>
      <c r="I312" s="210" t="s">
        <v>49</v>
      </c>
      <c r="J312" s="289" t="s">
        <v>50</v>
      </c>
      <c r="K312" s="210"/>
      <c r="L312" s="222" t="s">
        <v>222</v>
      </c>
      <c r="M312" s="222"/>
      <c r="N312" s="290" t="s">
        <v>211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244</v>
      </c>
      <c r="F313" s="222" t="s">
        <v>245</v>
      </c>
      <c r="G313" s="222" t="s">
        <v>246</v>
      </c>
      <c r="H313" s="194" t="s">
        <v>48</v>
      </c>
      <c r="I313" s="210" t="s">
        <v>49</v>
      </c>
      <c r="J313" s="289" t="s">
        <v>50</v>
      </c>
      <c r="K313" s="210"/>
      <c r="L313" s="222" t="s">
        <v>247</v>
      </c>
      <c r="M313" s="222"/>
      <c r="N313" s="290" t="s">
        <v>211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x14ac:dyDescent="0.15">
      <c r="A314" s="356">
        <v>43617</v>
      </c>
      <c r="B314" s="222" t="s">
        <v>42</v>
      </c>
      <c r="C314" s="179" t="s">
        <v>212</v>
      </c>
      <c r="D314" s="179" t="s">
        <v>213</v>
      </c>
      <c r="E314" s="222" t="s">
        <v>214</v>
      </c>
      <c r="F314" s="222" t="s">
        <v>248</v>
      </c>
      <c r="G314" s="222" t="s">
        <v>249</v>
      </c>
      <c r="H314" s="194" t="s">
        <v>48</v>
      </c>
      <c r="I314" s="210" t="s">
        <v>49</v>
      </c>
      <c r="J314" s="289" t="s">
        <v>50</v>
      </c>
      <c r="K314" s="210"/>
      <c r="L314" s="222" t="s">
        <v>222</v>
      </c>
      <c r="M314" s="222"/>
      <c r="N314" s="290" t="s">
        <v>211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x14ac:dyDescent="0.15">
      <c r="A315" s="356">
        <v>43617</v>
      </c>
      <c r="B315" s="222" t="s">
        <v>42</v>
      </c>
      <c r="C315" s="179" t="s">
        <v>212</v>
      </c>
      <c r="D315" s="179" t="s">
        <v>223</v>
      </c>
      <c r="E315" s="222" t="s">
        <v>214</v>
      </c>
      <c r="F315" s="222" t="s">
        <v>255</v>
      </c>
      <c r="G315" s="222" t="s">
        <v>256</v>
      </c>
      <c r="H315" s="194" t="s">
        <v>48</v>
      </c>
      <c r="I315" s="210" t="s">
        <v>49</v>
      </c>
      <c r="J315" s="289" t="s">
        <v>50</v>
      </c>
      <c r="K315" s="210"/>
      <c r="L315" s="222" t="s">
        <v>222</v>
      </c>
      <c r="M315" s="222"/>
      <c r="N315" s="290" t="s">
        <v>211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15">
      <c r="A316" s="356">
        <v>43617</v>
      </c>
      <c r="B316" s="222" t="s">
        <v>42</v>
      </c>
      <c r="C316" s="222" t="s">
        <v>212</v>
      </c>
      <c r="D316" s="222" t="s">
        <v>213</v>
      </c>
      <c r="E316" s="222" t="s">
        <v>214</v>
      </c>
      <c r="F316" s="222" t="s">
        <v>242</v>
      </c>
      <c r="G316" s="222" t="s">
        <v>243</v>
      </c>
      <c r="H316" s="194" t="s">
        <v>48</v>
      </c>
      <c r="I316" s="210" t="s">
        <v>49</v>
      </c>
      <c r="J316" s="289" t="s">
        <v>50</v>
      </c>
      <c r="K316" s="210"/>
      <c r="L316" s="222" t="s">
        <v>222</v>
      </c>
      <c r="M316" s="222"/>
      <c r="N316" s="290" t="s">
        <v>211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x14ac:dyDescent="0.15">
      <c r="A317" s="356">
        <v>43617</v>
      </c>
      <c r="B317" s="222" t="s">
        <v>42</v>
      </c>
      <c r="C317" s="222" t="s">
        <v>212</v>
      </c>
      <c r="D317" s="222" t="s">
        <v>213</v>
      </c>
      <c r="E317" s="222" t="s">
        <v>214</v>
      </c>
      <c r="F317" s="222" t="s">
        <v>232</v>
      </c>
      <c r="G317" s="222" t="s">
        <v>233</v>
      </c>
      <c r="H317" s="194" t="s">
        <v>48</v>
      </c>
      <c r="I317" s="210" t="s">
        <v>49</v>
      </c>
      <c r="J317" s="289" t="s">
        <v>50</v>
      </c>
      <c r="K317" s="210"/>
      <c r="L317" s="222" t="s">
        <v>222</v>
      </c>
      <c r="M317" s="222"/>
      <c r="N317" s="290" t="s">
        <v>211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x14ac:dyDescent="0.15">
      <c r="A318" s="356">
        <v>43617</v>
      </c>
      <c r="B318" s="222" t="s">
        <v>42</v>
      </c>
      <c r="C318" s="222" t="s">
        <v>59</v>
      </c>
      <c r="D318" s="222" t="s">
        <v>292</v>
      </c>
      <c r="E318" s="222" t="s">
        <v>156</v>
      </c>
      <c r="F318" s="222" t="s">
        <v>270</v>
      </c>
      <c r="G318" s="222" t="s">
        <v>293</v>
      </c>
      <c r="H318" s="194" t="s">
        <v>48</v>
      </c>
      <c r="I318" s="210" t="s">
        <v>49</v>
      </c>
      <c r="J318" s="289" t="s">
        <v>50</v>
      </c>
      <c r="K318" s="210"/>
      <c r="L318" s="222" t="s">
        <v>222</v>
      </c>
      <c r="M318" s="222"/>
      <c r="N318" s="290" t="s">
        <v>211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x14ac:dyDescent="0.15">
      <c r="A319" s="356">
        <v>43617</v>
      </c>
      <c r="B319" s="222" t="s">
        <v>42</v>
      </c>
      <c r="C319" s="222" t="s">
        <v>212</v>
      </c>
      <c r="D319" s="222" t="s">
        <v>213</v>
      </c>
      <c r="E319" s="222" t="s">
        <v>214</v>
      </c>
      <c r="F319" s="222" t="s">
        <v>264</v>
      </c>
      <c r="G319" s="222" t="s">
        <v>265</v>
      </c>
      <c r="H319" s="194" t="s">
        <v>48</v>
      </c>
      <c r="I319" s="210" t="s">
        <v>49</v>
      </c>
      <c r="J319" s="289" t="s">
        <v>50</v>
      </c>
      <c r="K319" s="210"/>
      <c r="L319" s="222" t="s">
        <v>222</v>
      </c>
      <c r="M319" s="222"/>
      <c r="N319" s="290" t="s">
        <v>211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x14ac:dyDescent="0.15">
      <c r="A320" s="356">
        <v>43617</v>
      </c>
      <c r="B320" s="222" t="s">
        <v>42</v>
      </c>
      <c r="C320" s="179" t="s">
        <v>212</v>
      </c>
      <c r="D320" s="179" t="s">
        <v>223</v>
      </c>
      <c r="E320" s="222" t="s">
        <v>214</v>
      </c>
      <c r="F320" s="222" t="s">
        <v>230</v>
      </c>
      <c r="G320" s="222" t="s">
        <v>231</v>
      </c>
      <c r="H320" s="194" t="s">
        <v>48</v>
      </c>
      <c r="I320" s="210" t="s">
        <v>49</v>
      </c>
      <c r="J320" s="289" t="s">
        <v>50</v>
      </c>
      <c r="K320" s="210"/>
      <c r="L320" s="222" t="s">
        <v>222</v>
      </c>
      <c r="M320" s="222"/>
      <c r="N320" s="290" t="s">
        <v>211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x14ac:dyDescent="0.15">
      <c r="A321" s="356">
        <v>43617</v>
      </c>
      <c r="B321" s="222" t="s">
        <v>42</v>
      </c>
      <c r="C321" s="179" t="s">
        <v>212</v>
      </c>
      <c r="D321" s="179" t="s">
        <v>223</v>
      </c>
      <c r="E321" s="222" t="s">
        <v>250</v>
      </c>
      <c r="F321" s="222" t="s">
        <v>251</v>
      </c>
      <c r="G321" s="222" t="s">
        <v>252</v>
      </c>
      <c r="H321" s="194" t="s">
        <v>48</v>
      </c>
      <c r="I321" s="210" t="s">
        <v>49</v>
      </c>
      <c r="J321" s="289" t="s">
        <v>50</v>
      </c>
      <c r="K321" s="210"/>
      <c r="L321" s="222" t="s">
        <v>222</v>
      </c>
      <c r="M321" s="222"/>
      <c r="N321" s="290" t="s">
        <v>211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x14ac:dyDescent="0.15">
      <c r="A322" s="356">
        <v>43617</v>
      </c>
      <c r="B322" s="222" t="s">
        <v>42</v>
      </c>
      <c r="C322" s="222" t="s">
        <v>212</v>
      </c>
      <c r="D322" s="222" t="s">
        <v>223</v>
      </c>
      <c r="E322" s="222" t="s">
        <v>214</v>
      </c>
      <c r="F322" s="222" t="s">
        <v>284</v>
      </c>
      <c r="G322" s="222" t="s">
        <v>285</v>
      </c>
      <c r="H322" s="194" t="s">
        <v>48</v>
      </c>
      <c r="I322" s="210" t="s">
        <v>49</v>
      </c>
      <c r="J322" s="289" t="s">
        <v>50</v>
      </c>
      <c r="K322" s="210"/>
      <c r="L322" s="222" t="s">
        <v>222</v>
      </c>
      <c r="M322" s="222"/>
      <c r="N322" s="290" t="s">
        <v>211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x14ac:dyDescent="0.15">
      <c r="A323" s="356">
        <v>43617</v>
      </c>
      <c r="B323" s="222" t="s">
        <v>42</v>
      </c>
      <c r="C323" s="222" t="s">
        <v>212</v>
      </c>
      <c r="D323" s="222" t="s">
        <v>213</v>
      </c>
      <c r="E323" s="222" t="s">
        <v>214</v>
      </c>
      <c r="F323" s="222" t="s">
        <v>266</v>
      </c>
      <c r="G323" s="222" t="s">
        <v>267</v>
      </c>
      <c r="H323" s="194" t="s">
        <v>48</v>
      </c>
      <c r="I323" s="210" t="s">
        <v>49</v>
      </c>
      <c r="J323" s="289" t="s">
        <v>50</v>
      </c>
      <c r="K323" s="210"/>
      <c r="L323" s="222" t="s">
        <v>222</v>
      </c>
      <c r="M323" s="222"/>
      <c r="N323" s="290" t="s">
        <v>211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x14ac:dyDescent="0.15">
      <c r="A324" s="356">
        <v>43617</v>
      </c>
      <c r="B324" s="222" t="s">
        <v>42</v>
      </c>
      <c r="C324" s="222" t="s">
        <v>212</v>
      </c>
      <c r="D324" s="222" t="s">
        <v>223</v>
      </c>
      <c r="E324" s="222" t="s">
        <v>214</v>
      </c>
      <c r="F324" s="222" t="s">
        <v>286</v>
      </c>
      <c r="G324" s="222" t="s">
        <v>287</v>
      </c>
      <c r="H324" s="194" t="s">
        <v>48</v>
      </c>
      <c r="I324" s="210" t="s">
        <v>49</v>
      </c>
      <c r="J324" s="289" t="s">
        <v>50</v>
      </c>
      <c r="K324" s="210"/>
      <c r="L324" s="222" t="s">
        <v>222</v>
      </c>
      <c r="M324" s="222"/>
      <c r="N324" s="290" t="s">
        <v>211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x14ac:dyDescent="0.15">
      <c r="A325" s="356">
        <v>43617</v>
      </c>
      <c r="B325" s="222" t="s">
        <v>42</v>
      </c>
      <c r="C325" s="222" t="s">
        <v>212</v>
      </c>
      <c r="D325" s="222" t="s">
        <v>223</v>
      </c>
      <c r="E325" s="222" t="s">
        <v>214</v>
      </c>
      <c r="F325" s="222" t="s">
        <v>302</v>
      </c>
      <c r="G325" s="222" t="s">
        <v>303</v>
      </c>
      <c r="H325" s="194" t="s">
        <v>48</v>
      </c>
      <c r="I325" s="210" t="s">
        <v>49</v>
      </c>
      <c r="J325" s="289" t="s">
        <v>50</v>
      </c>
      <c r="K325" s="210"/>
      <c r="L325" s="222" t="s">
        <v>222</v>
      </c>
      <c r="M325" s="222"/>
      <c r="N325" s="290" t="s">
        <v>211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x14ac:dyDescent="0.15">
      <c r="A326" s="356">
        <v>43617</v>
      </c>
      <c r="B326" s="222" t="s">
        <v>42</v>
      </c>
      <c r="C326" s="222" t="s">
        <v>212</v>
      </c>
      <c r="D326" s="222" t="s">
        <v>213</v>
      </c>
      <c r="E326" s="222" t="s">
        <v>214</v>
      </c>
      <c r="F326" s="222" t="s">
        <v>288</v>
      </c>
      <c r="G326" s="222" t="s">
        <v>289</v>
      </c>
      <c r="H326" s="194" t="s">
        <v>48</v>
      </c>
      <c r="I326" s="210" t="s">
        <v>49</v>
      </c>
      <c r="J326" s="289" t="s">
        <v>50</v>
      </c>
      <c r="K326" s="210"/>
      <c r="L326" s="222" t="s">
        <v>222</v>
      </c>
      <c r="M326" s="222"/>
      <c r="N326" s="290" t="s">
        <v>211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319">
        <f t="shared" si="27"/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194"/>
      <c r="AH326" s="194"/>
      <c r="AI326" s="194"/>
      <c r="AJ326" s="194"/>
      <c r="AK326" s="192"/>
    </row>
    <row r="327" spans="1:37" s="193" customForma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214</v>
      </c>
      <c r="F327" s="222" t="s">
        <v>280</v>
      </c>
      <c r="G327" s="222" t="s">
        <v>281</v>
      </c>
      <c r="H327" s="194" t="s">
        <v>48</v>
      </c>
      <c r="I327" s="210" t="s">
        <v>49</v>
      </c>
      <c r="J327" s="289" t="s">
        <v>50</v>
      </c>
      <c r="K327" s="210"/>
      <c r="L327" s="222" t="s">
        <v>222</v>
      </c>
      <c r="M327" s="222"/>
      <c r="N327" s="290" t="s">
        <v>211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x14ac:dyDescent="0.15">
      <c r="A328" s="356">
        <v>43617</v>
      </c>
      <c r="B328" s="222" t="s">
        <v>42</v>
      </c>
      <c r="C328" s="222" t="s">
        <v>212</v>
      </c>
      <c r="D328" s="222" t="s">
        <v>223</v>
      </c>
      <c r="E328" s="222" t="s">
        <v>214</v>
      </c>
      <c r="F328" s="222" t="s">
        <v>290</v>
      </c>
      <c r="G328" s="222" t="s">
        <v>291</v>
      </c>
      <c r="H328" s="194" t="s">
        <v>48</v>
      </c>
      <c r="I328" s="210" t="s">
        <v>49</v>
      </c>
      <c r="J328" s="289" t="s">
        <v>50</v>
      </c>
      <c r="K328" s="210"/>
      <c r="L328" s="222" t="s">
        <v>222</v>
      </c>
      <c r="M328" s="222"/>
      <c r="N328" s="290" t="s">
        <v>211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x14ac:dyDescent="0.15">
      <c r="A329" s="356">
        <v>43617</v>
      </c>
      <c r="B329" s="222" t="s">
        <v>42</v>
      </c>
      <c r="C329" s="222" t="s">
        <v>212</v>
      </c>
      <c r="D329" s="222" t="s">
        <v>213</v>
      </c>
      <c r="E329" s="222" t="s">
        <v>214</v>
      </c>
      <c r="F329" s="222" t="s">
        <v>258</v>
      </c>
      <c r="G329" s="222" t="s">
        <v>259</v>
      </c>
      <c r="H329" s="194" t="s">
        <v>48</v>
      </c>
      <c r="I329" s="210" t="s">
        <v>49</v>
      </c>
      <c r="J329" s="289" t="s">
        <v>50</v>
      </c>
      <c r="K329" s="210"/>
      <c r="L329" s="222" t="s">
        <v>222</v>
      </c>
      <c r="M329" s="222"/>
      <c r="N329" s="290" t="s">
        <v>211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x14ac:dyDescent="0.15">
      <c r="A330" s="356">
        <v>43617</v>
      </c>
      <c r="B330" s="222" t="s">
        <v>42</v>
      </c>
      <c r="C330" s="222" t="s">
        <v>212</v>
      </c>
      <c r="D330" s="222" t="s">
        <v>213</v>
      </c>
      <c r="E330" s="222" t="s">
        <v>214</v>
      </c>
      <c r="F330" s="222" t="s">
        <v>300</v>
      </c>
      <c r="G330" s="222" t="s">
        <v>301</v>
      </c>
      <c r="H330" s="194" t="s">
        <v>48</v>
      </c>
      <c r="I330" s="210" t="s">
        <v>49</v>
      </c>
      <c r="J330" s="289" t="s">
        <v>50</v>
      </c>
      <c r="K330" s="210"/>
      <c r="L330" s="222" t="s">
        <v>222</v>
      </c>
      <c r="M330" s="222"/>
      <c r="N330" s="290" t="s">
        <v>211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x14ac:dyDescent="0.15">
      <c r="A331" s="356">
        <v>43617</v>
      </c>
      <c r="B331" s="222" t="s">
        <v>42</v>
      </c>
      <c r="C331" s="222" t="s">
        <v>212</v>
      </c>
      <c r="D331" s="222" t="s">
        <v>213</v>
      </c>
      <c r="E331" s="222" t="s">
        <v>214</v>
      </c>
      <c r="F331" s="222" t="s">
        <v>304</v>
      </c>
      <c r="G331" s="222" t="s">
        <v>305</v>
      </c>
      <c r="H331" s="194" t="s">
        <v>48</v>
      </c>
      <c r="I331" s="210" t="s">
        <v>49</v>
      </c>
      <c r="J331" s="289" t="s">
        <v>50</v>
      </c>
      <c r="K331" s="210"/>
      <c r="L331" s="222" t="s">
        <v>222</v>
      </c>
      <c r="M331" s="222"/>
      <c r="N331" s="290" t="s">
        <v>211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x14ac:dyDescent="0.15">
      <c r="A332" s="356">
        <v>43617</v>
      </c>
      <c r="B332" s="222" t="s">
        <v>42</v>
      </c>
      <c r="C332" s="222" t="s">
        <v>212</v>
      </c>
      <c r="D332" s="222" t="s">
        <v>213</v>
      </c>
      <c r="E332" s="222" t="s">
        <v>214</v>
      </c>
      <c r="F332" s="222" t="s">
        <v>314</v>
      </c>
      <c r="G332" s="222" t="s">
        <v>315</v>
      </c>
      <c r="H332" s="194" t="s">
        <v>48</v>
      </c>
      <c r="I332" s="210" t="s">
        <v>49</v>
      </c>
      <c r="J332" s="289" t="s">
        <v>50</v>
      </c>
      <c r="K332" s="210"/>
      <c r="L332" s="222" t="s">
        <v>222</v>
      </c>
      <c r="M332" s="222"/>
      <c r="N332" s="290" t="s">
        <v>211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x14ac:dyDescent="0.15">
      <c r="A333" s="356">
        <v>43617</v>
      </c>
      <c r="B333" s="222" t="s">
        <v>42</v>
      </c>
      <c r="C333" s="222" t="s">
        <v>212</v>
      </c>
      <c r="D333" s="222" t="s">
        <v>223</v>
      </c>
      <c r="E333" s="222" t="s">
        <v>214</v>
      </c>
      <c r="F333" s="222" t="s">
        <v>270</v>
      </c>
      <c r="G333" s="222" t="s">
        <v>271</v>
      </c>
      <c r="H333" s="194" t="s">
        <v>48</v>
      </c>
      <c r="I333" s="210" t="s">
        <v>49</v>
      </c>
      <c r="J333" s="289" t="s">
        <v>50</v>
      </c>
      <c r="K333" s="210"/>
      <c r="L333" s="222" t="s">
        <v>222</v>
      </c>
      <c r="M333" s="222"/>
      <c r="N333" s="290" t="s">
        <v>211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x14ac:dyDescent="0.15">
      <c r="A334" s="356">
        <v>43617</v>
      </c>
      <c r="B334" s="222" t="s">
        <v>42</v>
      </c>
      <c r="C334" s="222" t="s">
        <v>212</v>
      </c>
      <c r="D334" s="222" t="s">
        <v>213</v>
      </c>
      <c r="E334" s="222" t="s">
        <v>214</v>
      </c>
      <c r="F334" s="222" t="s">
        <v>296</v>
      </c>
      <c r="G334" s="222" t="s">
        <v>297</v>
      </c>
      <c r="H334" s="194" t="s">
        <v>48</v>
      </c>
      <c r="I334" s="210" t="s">
        <v>49</v>
      </c>
      <c r="J334" s="289" t="s">
        <v>50</v>
      </c>
      <c r="K334" s="210"/>
      <c r="L334" s="222" t="s">
        <v>222</v>
      </c>
      <c r="M334" s="222"/>
      <c r="N334" s="290" t="s">
        <v>211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x14ac:dyDescent="0.15">
      <c r="A335" s="356">
        <v>43617</v>
      </c>
      <c r="B335" s="222" t="s">
        <v>42</v>
      </c>
      <c r="C335" s="222" t="s">
        <v>212</v>
      </c>
      <c r="D335" s="222" t="s">
        <v>223</v>
      </c>
      <c r="E335" s="222" t="s">
        <v>214</v>
      </c>
      <c r="F335" s="222" t="s">
        <v>298</v>
      </c>
      <c r="G335" s="222" t="s">
        <v>299</v>
      </c>
      <c r="H335" s="194" t="s">
        <v>48</v>
      </c>
      <c r="I335" s="210" t="s">
        <v>49</v>
      </c>
      <c r="J335" s="289" t="s">
        <v>50</v>
      </c>
      <c r="K335" s="210"/>
      <c r="L335" s="222" t="s">
        <v>222</v>
      </c>
      <c r="M335" s="222"/>
      <c r="N335" s="290" t="s">
        <v>211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x14ac:dyDescent="0.15">
      <c r="A336" s="356">
        <v>43617</v>
      </c>
      <c r="B336" s="222" t="s">
        <v>42</v>
      </c>
      <c r="C336" s="179" t="s">
        <v>212</v>
      </c>
      <c r="D336" s="179" t="s">
        <v>213</v>
      </c>
      <c r="E336" s="222" t="s">
        <v>214</v>
      </c>
      <c r="F336" s="222" t="s">
        <v>228</v>
      </c>
      <c r="G336" s="222" t="s">
        <v>229</v>
      </c>
      <c r="H336" s="194" t="s">
        <v>48</v>
      </c>
      <c r="I336" s="210" t="s">
        <v>49</v>
      </c>
      <c r="J336" s="289" t="s">
        <v>50</v>
      </c>
      <c r="K336" s="210"/>
      <c r="L336" s="222" t="s">
        <v>222</v>
      </c>
      <c r="M336" s="222"/>
      <c r="N336" s="290" t="s">
        <v>211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x14ac:dyDescent="0.15">
      <c r="A337" s="356">
        <v>43617</v>
      </c>
      <c r="B337" s="222" t="s">
        <v>42</v>
      </c>
      <c r="C337" s="222" t="s">
        <v>212</v>
      </c>
      <c r="D337" s="222" t="s">
        <v>223</v>
      </c>
      <c r="E337" s="222" t="s">
        <v>214</v>
      </c>
      <c r="F337" s="222" t="s">
        <v>306</v>
      </c>
      <c r="G337" s="222" t="s">
        <v>307</v>
      </c>
      <c r="H337" s="194" t="s">
        <v>48</v>
      </c>
      <c r="I337" s="210" t="s">
        <v>49</v>
      </c>
      <c r="J337" s="289" t="s">
        <v>50</v>
      </c>
      <c r="K337" s="210"/>
      <c r="L337" s="222" t="s">
        <v>222</v>
      </c>
      <c r="M337" s="222"/>
      <c r="N337" s="290" t="s">
        <v>211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x14ac:dyDescent="0.15">
      <c r="A338" s="356">
        <v>43617</v>
      </c>
      <c r="B338" s="222" t="s">
        <v>42</v>
      </c>
      <c r="C338" s="222" t="s">
        <v>212</v>
      </c>
      <c r="D338" s="222" t="s">
        <v>223</v>
      </c>
      <c r="E338" s="222" t="s">
        <v>214</v>
      </c>
      <c r="F338" s="222" t="s">
        <v>260</v>
      </c>
      <c r="G338" s="222" t="s">
        <v>261</v>
      </c>
      <c r="H338" s="194" t="s">
        <v>48</v>
      </c>
      <c r="I338" s="210" t="s">
        <v>49</v>
      </c>
      <c r="J338" s="289" t="s">
        <v>50</v>
      </c>
      <c r="K338" s="210"/>
      <c r="L338" s="222" t="s">
        <v>222</v>
      </c>
      <c r="M338" s="222"/>
      <c r="N338" s="290" t="s">
        <v>211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x14ac:dyDescent="0.15">
      <c r="A339" s="356">
        <v>43617</v>
      </c>
      <c r="B339" s="222" t="s">
        <v>42</v>
      </c>
      <c r="C339" s="179" t="s">
        <v>212</v>
      </c>
      <c r="D339" s="179" t="s">
        <v>213</v>
      </c>
      <c r="E339" s="222" t="s">
        <v>214</v>
      </c>
      <c r="F339" s="222" t="s">
        <v>226</v>
      </c>
      <c r="G339" s="222" t="s">
        <v>227</v>
      </c>
      <c r="H339" s="194" t="s">
        <v>48</v>
      </c>
      <c r="I339" s="210" t="s">
        <v>49</v>
      </c>
      <c r="J339" s="289" t="s">
        <v>50</v>
      </c>
      <c r="K339" s="210"/>
      <c r="L339" s="222" t="s">
        <v>222</v>
      </c>
      <c r="M339" s="222"/>
      <c r="N339" s="290" t="s">
        <v>211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x14ac:dyDescent="0.15">
      <c r="A340" s="356">
        <v>43617</v>
      </c>
      <c r="B340" s="222" t="s">
        <v>42</v>
      </c>
      <c r="C340" s="222" t="s">
        <v>212</v>
      </c>
      <c r="D340" s="222" t="s">
        <v>223</v>
      </c>
      <c r="E340" s="222" t="s">
        <v>214</v>
      </c>
      <c r="F340" s="222" t="s">
        <v>262</v>
      </c>
      <c r="G340" s="222" t="s">
        <v>263</v>
      </c>
      <c r="H340" s="194" t="s">
        <v>48</v>
      </c>
      <c r="I340" s="210" t="s">
        <v>49</v>
      </c>
      <c r="J340" s="289" t="s">
        <v>50</v>
      </c>
      <c r="K340" s="210"/>
      <c r="L340" s="222" t="s">
        <v>222</v>
      </c>
      <c r="M340" s="222"/>
      <c r="N340" s="290" t="s">
        <v>211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x14ac:dyDescent="0.15">
      <c r="A341" s="356">
        <v>43617</v>
      </c>
      <c r="B341" s="222" t="s">
        <v>42</v>
      </c>
      <c r="C341" s="222" t="s">
        <v>212</v>
      </c>
      <c r="D341" s="222" t="s">
        <v>213</v>
      </c>
      <c r="E341" s="222" t="s">
        <v>214</v>
      </c>
      <c r="F341" s="222" t="s">
        <v>312</v>
      </c>
      <c r="G341" s="222" t="s">
        <v>313</v>
      </c>
      <c r="H341" s="194" t="s">
        <v>48</v>
      </c>
      <c r="I341" s="210" t="s">
        <v>49</v>
      </c>
      <c r="J341" s="289" t="s">
        <v>50</v>
      </c>
      <c r="K341" s="210"/>
      <c r="L341" s="222" t="s">
        <v>222</v>
      </c>
      <c r="M341" s="222"/>
      <c r="N341" s="290" t="s">
        <v>211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x14ac:dyDescent="0.15">
      <c r="A342" s="356">
        <v>43617</v>
      </c>
      <c r="B342" s="222" t="s">
        <v>42</v>
      </c>
      <c r="C342" s="179" t="s">
        <v>212</v>
      </c>
      <c r="D342" s="179" t="s">
        <v>223</v>
      </c>
      <c r="E342" s="222" t="s">
        <v>214</v>
      </c>
      <c r="F342" s="222" t="s">
        <v>316</v>
      </c>
      <c r="G342" s="222" t="s">
        <v>317</v>
      </c>
      <c r="H342" s="194" t="s">
        <v>48</v>
      </c>
      <c r="I342" s="210" t="s">
        <v>49</v>
      </c>
      <c r="J342" s="289" t="s">
        <v>50</v>
      </c>
      <c r="K342" s="210"/>
      <c r="L342" s="222" t="s">
        <v>222</v>
      </c>
      <c r="M342" s="222"/>
      <c r="N342" s="290" t="s">
        <v>211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x14ac:dyDescent="0.15">
      <c r="A343" s="356">
        <v>43617</v>
      </c>
      <c r="B343" s="222" t="s">
        <v>42</v>
      </c>
      <c r="C343" s="222" t="s">
        <v>212</v>
      </c>
      <c r="D343" s="222" t="s">
        <v>223</v>
      </c>
      <c r="E343" s="222" t="s">
        <v>214</v>
      </c>
      <c r="F343" s="222" t="s">
        <v>310</v>
      </c>
      <c r="G343" s="222" t="s">
        <v>311</v>
      </c>
      <c r="H343" s="194" t="s">
        <v>48</v>
      </c>
      <c r="I343" s="210" t="s">
        <v>49</v>
      </c>
      <c r="J343" s="289" t="s">
        <v>50</v>
      </c>
      <c r="K343" s="210"/>
      <c r="L343" s="222" t="s">
        <v>222</v>
      </c>
      <c r="M343" s="222"/>
      <c r="N343" s="290" t="s">
        <v>211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x14ac:dyDescent="0.15">
      <c r="A344" s="356">
        <v>43617</v>
      </c>
      <c r="B344" s="222" t="s">
        <v>42</v>
      </c>
      <c r="C344" s="222" t="s">
        <v>212</v>
      </c>
      <c r="D344" s="222" t="s">
        <v>223</v>
      </c>
      <c r="E344" s="222" t="s">
        <v>214</v>
      </c>
      <c r="F344" s="222" t="s">
        <v>294</v>
      </c>
      <c r="G344" s="222" t="s">
        <v>295</v>
      </c>
      <c r="H344" s="194" t="s">
        <v>48</v>
      </c>
      <c r="I344" s="210" t="s">
        <v>49</v>
      </c>
      <c r="J344" s="289" t="s">
        <v>50</v>
      </c>
      <c r="K344" s="210"/>
      <c r="L344" s="222" t="s">
        <v>222</v>
      </c>
      <c r="M344" s="222"/>
      <c r="N344" s="290" t="s">
        <v>211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x14ac:dyDescent="0.15">
      <c r="A345" s="356">
        <v>43617</v>
      </c>
      <c r="B345" s="222" t="s">
        <v>42</v>
      </c>
      <c r="C345" s="179" t="s">
        <v>212</v>
      </c>
      <c r="D345" s="179" t="s">
        <v>223</v>
      </c>
      <c r="E345" s="222" t="s">
        <v>214</v>
      </c>
      <c r="F345" s="222" t="s">
        <v>318</v>
      </c>
      <c r="G345" s="222" t="s">
        <v>319</v>
      </c>
      <c r="H345" s="194" t="s">
        <v>48</v>
      </c>
      <c r="I345" s="210" t="s">
        <v>49</v>
      </c>
      <c r="J345" s="289" t="s">
        <v>50</v>
      </c>
      <c r="K345" s="210"/>
      <c r="L345" s="222" t="s">
        <v>222</v>
      </c>
      <c r="M345" s="222"/>
      <c r="N345" s="290" t="s">
        <v>211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x14ac:dyDescent="0.15">
      <c r="A346" s="356">
        <v>43617</v>
      </c>
      <c r="B346" s="222" t="s">
        <v>42</v>
      </c>
      <c r="C346" s="222" t="s">
        <v>212</v>
      </c>
      <c r="D346" s="222" t="s">
        <v>223</v>
      </c>
      <c r="E346" s="222" t="s">
        <v>214</v>
      </c>
      <c r="F346" s="222" t="s">
        <v>278</v>
      </c>
      <c r="G346" s="222" t="s">
        <v>279</v>
      </c>
      <c r="H346" s="194" t="s">
        <v>48</v>
      </c>
      <c r="I346" s="210" t="s">
        <v>49</v>
      </c>
      <c r="J346" s="289" t="s">
        <v>50</v>
      </c>
      <c r="K346" s="210"/>
      <c r="L346" s="222" t="s">
        <v>222</v>
      </c>
      <c r="M346" s="222"/>
      <c r="N346" s="290" t="s">
        <v>211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x14ac:dyDescent="0.15">
      <c r="A347" s="356">
        <v>43617</v>
      </c>
      <c r="B347" s="222" t="s">
        <v>42</v>
      </c>
      <c r="C347" s="179" t="s">
        <v>212</v>
      </c>
      <c r="D347" s="179" t="s">
        <v>213</v>
      </c>
      <c r="E347" s="222" t="s">
        <v>214</v>
      </c>
      <c r="F347" s="222" t="s">
        <v>234</v>
      </c>
      <c r="G347" s="222" t="s">
        <v>235</v>
      </c>
      <c r="H347" s="194" t="s">
        <v>48</v>
      </c>
      <c r="I347" s="210" t="s">
        <v>49</v>
      </c>
      <c r="J347" s="289" t="s">
        <v>50</v>
      </c>
      <c r="K347" s="210"/>
      <c r="L347" s="222" t="s">
        <v>222</v>
      </c>
      <c r="M347" s="222"/>
      <c r="N347" s="290" t="s">
        <v>211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x14ac:dyDescent="0.15">
      <c r="A348" s="356">
        <v>43617</v>
      </c>
      <c r="B348" s="222" t="s">
        <v>42</v>
      </c>
      <c r="C348" s="222" t="s">
        <v>212</v>
      </c>
      <c r="D348" s="222" t="s">
        <v>213</v>
      </c>
      <c r="E348" s="222" t="s">
        <v>214</v>
      </c>
      <c r="F348" s="222" t="s">
        <v>282</v>
      </c>
      <c r="G348" s="222" t="s">
        <v>283</v>
      </c>
      <c r="H348" s="194" t="s">
        <v>48</v>
      </c>
      <c r="I348" s="210" t="s">
        <v>49</v>
      </c>
      <c r="J348" s="289" t="s">
        <v>50</v>
      </c>
      <c r="K348" s="210"/>
      <c r="L348" s="222" t="s">
        <v>222</v>
      </c>
      <c r="M348" s="222"/>
      <c r="N348" s="290" t="s">
        <v>211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x14ac:dyDescent="0.15">
      <c r="A349" s="356">
        <v>43617</v>
      </c>
      <c r="B349" s="222" t="s">
        <v>42</v>
      </c>
      <c r="C349" s="222" t="s">
        <v>212</v>
      </c>
      <c r="D349" s="222" t="s">
        <v>213</v>
      </c>
      <c r="E349" s="222" t="s">
        <v>214</v>
      </c>
      <c r="F349" s="222" t="s">
        <v>308</v>
      </c>
      <c r="G349" s="222" t="s">
        <v>309</v>
      </c>
      <c r="H349" s="194" t="s">
        <v>48</v>
      </c>
      <c r="I349" s="210" t="s">
        <v>49</v>
      </c>
      <c r="J349" s="289" t="s">
        <v>50</v>
      </c>
      <c r="K349" s="210"/>
      <c r="L349" s="222" t="s">
        <v>222</v>
      </c>
      <c r="M349" s="222"/>
      <c r="N349" s="290" t="s">
        <v>211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x14ac:dyDescent="0.15">
      <c r="A350" s="356">
        <v>43617</v>
      </c>
      <c r="B350" s="222" t="s">
        <v>42</v>
      </c>
      <c r="C350" s="222" t="s">
        <v>212</v>
      </c>
      <c r="D350" s="222" t="s">
        <v>213</v>
      </c>
      <c r="E350" s="222" t="s">
        <v>214</v>
      </c>
      <c r="F350" s="222" t="s">
        <v>215</v>
      </c>
      <c r="G350" s="222" t="s">
        <v>216</v>
      </c>
      <c r="H350" s="194" t="s">
        <v>48</v>
      </c>
      <c r="I350" s="210" t="s">
        <v>49</v>
      </c>
      <c r="J350" s="289" t="s">
        <v>50</v>
      </c>
      <c r="K350" s="210"/>
      <c r="L350" s="222" t="s">
        <v>222</v>
      </c>
      <c r="M350" s="222"/>
      <c r="N350" s="290" t="s">
        <v>211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x14ac:dyDescent="0.15">
      <c r="A351" s="356">
        <v>43617</v>
      </c>
      <c r="B351" s="222" t="s">
        <v>42</v>
      </c>
      <c r="C351" s="222" t="s">
        <v>212</v>
      </c>
      <c r="D351" s="222" t="s">
        <v>213</v>
      </c>
      <c r="E351" s="222" t="s">
        <v>214</v>
      </c>
      <c r="F351" s="222" t="s">
        <v>222</v>
      </c>
      <c r="G351" s="222" t="s">
        <v>257</v>
      </c>
      <c r="H351" s="194" t="s">
        <v>48</v>
      </c>
      <c r="I351" s="210" t="s">
        <v>49</v>
      </c>
      <c r="J351" s="289" t="s">
        <v>50</v>
      </c>
      <c r="K351" s="210"/>
      <c r="L351" s="222" t="s">
        <v>222</v>
      </c>
      <c r="M351" s="222"/>
      <c r="N351" s="290" t="s">
        <v>211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x14ac:dyDescent="0.15">
      <c r="A352" s="356">
        <v>43617</v>
      </c>
      <c r="B352" s="222" t="s">
        <v>42</v>
      </c>
      <c r="C352" s="179" t="s">
        <v>212</v>
      </c>
      <c r="D352" s="179" t="s">
        <v>213</v>
      </c>
      <c r="E352" s="222" t="s">
        <v>214</v>
      </c>
      <c r="F352" s="222" t="s">
        <v>320</v>
      </c>
      <c r="G352" s="222" t="s">
        <v>321</v>
      </c>
      <c r="H352" s="194" t="s">
        <v>48</v>
      </c>
      <c r="I352" s="210" t="s">
        <v>49</v>
      </c>
      <c r="J352" s="289" t="s">
        <v>50</v>
      </c>
      <c r="K352" s="210"/>
      <c r="L352" s="222" t="s">
        <v>222</v>
      </c>
      <c r="M352" s="222"/>
      <c r="N352" s="290" t="s">
        <v>211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x14ac:dyDescent="0.15">
      <c r="A353" s="356">
        <v>43617</v>
      </c>
      <c r="B353" s="222" t="s">
        <v>42</v>
      </c>
      <c r="C353" s="179" t="s">
        <v>212</v>
      </c>
      <c r="D353" s="179" t="s">
        <v>213</v>
      </c>
      <c r="E353" s="222" t="s">
        <v>214</v>
      </c>
      <c r="F353" s="222" t="s">
        <v>220</v>
      </c>
      <c r="G353" s="222" t="s">
        <v>221</v>
      </c>
      <c r="H353" s="194" t="s">
        <v>48</v>
      </c>
      <c r="I353" s="210" t="s">
        <v>49</v>
      </c>
      <c r="J353" s="289" t="s">
        <v>50</v>
      </c>
      <c r="K353" s="210"/>
      <c r="L353" s="222" t="s">
        <v>222</v>
      </c>
      <c r="M353" s="222"/>
      <c r="N353" s="290" t="s">
        <v>211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x14ac:dyDescent="0.15">
      <c r="A354" s="356">
        <v>43617</v>
      </c>
      <c r="B354" s="222" t="s">
        <v>42</v>
      </c>
      <c r="C354" s="179" t="s">
        <v>212</v>
      </c>
      <c r="D354" s="179" t="s">
        <v>213</v>
      </c>
      <c r="E354" s="222" t="s">
        <v>214</v>
      </c>
      <c r="F354" s="222" t="s">
        <v>236</v>
      </c>
      <c r="G354" s="222" t="s">
        <v>237</v>
      </c>
      <c r="H354" s="194" t="s">
        <v>48</v>
      </c>
      <c r="I354" s="210" t="s">
        <v>49</v>
      </c>
      <c r="J354" s="289" t="s">
        <v>50</v>
      </c>
      <c r="K354" s="210"/>
      <c r="L354" s="222" t="s">
        <v>222</v>
      </c>
      <c r="M354" s="222"/>
      <c r="N354" s="290" t="s">
        <v>211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x14ac:dyDescent="0.15">
      <c r="A355" s="356">
        <v>43617</v>
      </c>
      <c r="B355" s="222" t="s">
        <v>42</v>
      </c>
      <c r="C355" s="222" t="s">
        <v>212</v>
      </c>
      <c r="D355" s="222" t="s">
        <v>223</v>
      </c>
      <c r="E355" s="222" t="s">
        <v>214</v>
      </c>
      <c r="F355" s="222" t="s">
        <v>268</v>
      </c>
      <c r="G355" s="222" t="s">
        <v>269</v>
      </c>
      <c r="H355" s="194" t="s">
        <v>48</v>
      </c>
      <c r="I355" s="210" t="s">
        <v>49</v>
      </c>
      <c r="J355" s="289" t="s">
        <v>50</v>
      </c>
      <c r="K355" s="210"/>
      <c r="L355" s="222" t="s">
        <v>222</v>
      </c>
      <c r="M355" s="222"/>
      <c r="N355" s="290" t="s">
        <v>211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x14ac:dyDescent="0.15">
      <c r="A356" s="356">
        <v>43617</v>
      </c>
      <c r="B356" s="222" t="s">
        <v>42</v>
      </c>
      <c r="C356" s="222" t="s">
        <v>212</v>
      </c>
      <c r="D356" s="222" t="s">
        <v>223</v>
      </c>
      <c r="E356" s="222" t="s">
        <v>214</v>
      </c>
      <c r="F356" s="222" t="s">
        <v>272</v>
      </c>
      <c r="G356" s="222" t="s">
        <v>273</v>
      </c>
      <c r="H356" s="194" t="s">
        <v>48</v>
      </c>
      <c r="I356" s="210" t="s">
        <v>49</v>
      </c>
      <c r="J356" s="289" t="s">
        <v>50</v>
      </c>
      <c r="K356" s="210"/>
      <c r="L356" s="222" t="s">
        <v>222</v>
      </c>
      <c r="M356" s="222"/>
      <c r="N356" s="290" t="s">
        <v>211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x14ac:dyDescent="0.15">
      <c r="A357" s="356">
        <v>43617</v>
      </c>
      <c r="B357" s="222" t="s">
        <v>42</v>
      </c>
      <c r="C357" s="222" t="s">
        <v>212</v>
      </c>
      <c r="D357" s="222" t="s">
        <v>213</v>
      </c>
      <c r="E357" s="222" t="s">
        <v>214</v>
      </c>
      <c r="F357" s="222" t="s">
        <v>274</v>
      </c>
      <c r="G357" s="222" t="s">
        <v>275</v>
      </c>
      <c r="H357" s="194" t="s">
        <v>48</v>
      </c>
      <c r="I357" s="210" t="s">
        <v>49</v>
      </c>
      <c r="J357" s="289" t="s">
        <v>50</v>
      </c>
      <c r="K357" s="210"/>
      <c r="L357" s="222" t="s">
        <v>222</v>
      </c>
      <c r="M357" s="222"/>
      <c r="N357" s="290" t="s">
        <v>211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x14ac:dyDescent="0.15">
      <c r="A358" s="356">
        <v>43617</v>
      </c>
      <c r="B358" s="222" t="s">
        <v>42</v>
      </c>
      <c r="C358" s="222" t="s">
        <v>212</v>
      </c>
      <c r="D358" s="222" t="s">
        <v>223</v>
      </c>
      <c r="E358" s="222" t="s">
        <v>214</v>
      </c>
      <c r="F358" s="222" t="s">
        <v>276</v>
      </c>
      <c r="G358" s="222" t="s">
        <v>277</v>
      </c>
      <c r="H358" s="194" t="s">
        <v>48</v>
      </c>
      <c r="I358" s="210" t="s">
        <v>49</v>
      </c>
      <c r="J358" s="289" t="s">
        <v>50</v>
      </c>
      <c r="K358" s="210"/>
      <c r="L358" s="222" t="s">
        <v>222</v>
      </c>
      <c r="M358" s="222"/>
      <c r="N358" s="290" t="s">
        <v>211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322</v>
      </c>
      <c r="G359" s="222" t="s">
        <v>322</v>
      </c>
      <c r="H359" s="289" t="s">
        <v>322</v>
      </c>
      <c r="I359" s="210" t="s">
        <v>49</v>
      </c>
      <c r="J359" s="224" t="s">
        <v>63</v>
      </c>
      <c r="K359" s="210"/>
      <c r="L359" s="222" t="s">
        <v>323</v>
      </c>
      <c r="M359" s="222"/>
      <c r="N359" s="290" t="s">
        <v>211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x14ac:dyDescent="0.15">
      <c r="A360" s="356">
        <v>43617</v>
      </c>
      <c r="B360" s="222" t="s">
        <v>42</v>
      </c>
      <c r="C360" s="222" t="s">
        <v>212</v>
      </c>
      <c r="D360" s="222" t="s">
        <v>223</v>
      </c>
      <c r="E360" s="222" t="s">
        <v>214</v>
      </c>
      <c r="F360" s="222" t="s">
        <v>324</v>
      </c>
      <c r="G360" s="222" t="s">
        <v>325</v>
      </c>
      <c r="H360" s="194" t="s">
        <v>48</v>
      </c>
      <c r="I360" s="210" t="s">
        <v>49</v>
      </c>
      <c r="J360" s="289" t="s">
        <v>50</v>
      </c>
      <c r="K360" s="210"/>
      <c r="L360" s="222" t="s">
        <v>222</v>
      </c>
      <c r="M360" s="222"/>
      <c r="N360" s="290" t="s">
        <v>211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211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211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364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346</v>
      </c>
      <c r="J364" s="92" t="s">
        <v>347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335</v>
      </c>
      <c r="J365" s="92" t="s">
        <v>336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x14ac:dyDescent="0.15">
      <c r="A366" s="352" t="s">
        <v>365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x14ac:dyDescent="0.15">
      <c r="A367" s="352" t="s">
        <v>365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x14ac:dyDescent="0.15">
      <c r="A368" s="352" t="s">
        <v>365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x14ac:dyDescent="0.15">
      <c r="A369" s="352" t="s">
        <v>365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x14ac:dyDescent="0.15">
      <c r="A370" s="352" t="s">
        <v>365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x14ac:dyDescent="0.15">
      <c r="A371" s="352" t="s">
        <v>365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x14ac:dyDescent="0.15">
      <c r="A372" s="352" t="s">
        <v>365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x14ac:dyDescent="0.15">
      <c r="A373" s="352" t="s">
        <v>365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x14ac:dyDescent="0.15">
      <c r="A374" s="352" t="s">
        <v>365</v>
      </c>
      <c r="B374" s="194" t="s">
        <v>58</v>
      </c>
      <c r="C374" s="195" t="s">
        <v>43</v>
      </c>
      <c r="D374" s="195" t="s">
        <v>44</v>
      </c>
      <c r="E374" s="194" t="s">
        <v>366</v>
      </c>
      <c r="F374" s="194" t="s">
        <v>367</v>
      </c>
      <c r="G374" s="194" t="s">
        <v>367</v>
      </c>
      <c r="H374" s="289" t="s">
        <v>367</v>
      </c>
      <c r="I374" s="194" t="s">
        <v>49</v>
      </c>
      <c r="J374" s="224" t="s">
        <v>63</v>
      </c>
      <c r="K374" s="194"/>
      <c r="L374" s="194" t="s">
        <v>367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x14ac:dyDescent="0.15">
      <c r="A375" s="352" t="s">
        <v>365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368</v>
      </c>
      <c r="G375" s="194" t="s">
        <v>369</v>
      </c>
      <c r="H375" s="194" t="s">
        <v>48</v>
      </c>
      <c r="I375" s="194" t="s">
        <v>49</v>
      </c>
      <c r="J375" s="289" t="s">
        <v>50</v>
      </c>
      <c r="K375" s="194"/>
      <c r="L375" s="194" t="s">
        <v>370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x14ac:dyDescent="0.15">
      <c r="A376" s="352" t="s">
        <v>365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x14ac:dyDescent="0.15">
      <c r="A377" s="352" t="s">
        <v>365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x14ac:dyDescent="0.15">
      <c r="A378" s="352" t="s">
        <v>365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371</v>
      </c>
      <c r="G378" s="194" t="s">
        <v>372</v>
      </c>
      <c r="H378" s="194" t="s">
        <v>48</v>
      </c>
      <c r="I378" s="194" t="s">
        <v>49</v>
      </c>
      <c r="J378" s="289" t="s">
        <v>50</v>
      </c>
      <c r="K378" s="194"/>
      <c r="L378" s="194" t="s">
        <v>373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x14ac:dyDescent="0.15">
      <c r="A379" s="352" t="s">
        <v>365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x14ac:dyDescent="0.15">
      <c r="A380" s="352" t="s">
        <v>365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371</v>
      </c>
      <c r="G380" s="194" t="s">
        <v>372</v>
      </c>
      <c r="H380" s="194" t="s">
        <v>48</v>
      </c>
      <c r="I380" s="194" t="s">
        <v>49</v>
      </c>
      <c r="J380" s="289" t="s">
        <v>50</v>
      </c>
      <c r="K380" s="194"/>
      <c r="L380" s="194" t="s">
        <v>374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x14ac:dyDescent="0.15">
      <c r="A381" s="352" t="s">
        <v>365</v>
      </c>
      <c r="B381" s="194" t="s">
        <v>58</v>
      </c>
      <c r="C381" s="195" t="s">
        <v>59</v>
      </c>
      <c r="D381" s="195" t="s">
        <v>292</v>
      </c>
      <c r="E381" s="194" t="s">
        <v>61</v>
      </c>
      <c r="F381" s="194" t="s">
        <v>375</v>
      </c>
      <c r="G381" s="194" t="s">
        <v>375</v>
      </c>
      <c r="H381" s="289" t="s">
        <v>375</v>
      </c>
      <c r="I381" s="194" t="s">
        <v>49</v>
      </c>
      <c r="J381" s="224" t="s">
        <v>63</v>
      </c>
      <c r="K381" s="194"/>
      <c r="L381" s="194" t="s">
        <v>376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x14ac:dyDescent="0.15">
      <c r="A382" s="352" t="s">
        <v>365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x14ac:dyDescent="0.15">
      <c r="A383" s="352" t="s">
        <v>365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x14ac:dyDescent="0.15">
      <c r="A384" s="352" t="s">
        <v>365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x14ac:dyDescent="0.15">
      <c r="A385" s="352" t="s">
        <v>365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x14ac:dyDescent="0.15">
      <c r="A386" s="352" t="s">
        <v>365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x14ac:dyDescent="0.15">
      <c r="A387" s="352" t="s">
        <v>365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x14ac:dyDescent="0.15">
      <c r="A388" s="352" t="s">
        <v>365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377</v>
      </c>
      <c r="G388" s="194" t="s">
        <v>378</v>
      </c>
      <c r="H388" s="194" t="s">
        <v>48</v>
      </c>
      <c r="I388" s="194" t="s">
        <v>49</v>
      </c>
      <c r="J388" s="289" t="s">
        <v>50</v>
      </c>
      <c r="K388" s="194"/>
      <c r="L388" s="194" t="s">
        <v>377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x14ac:dyDescent="0.15">
      <c r="A389" s="352" t="s">
        <v>365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379</v>
      </c>
      <c r="G389" s="194" t="s">
        <v>380</v>
      </c>
      <c r="H389" s="194" t="s">
        <v>48</v>
      </c>
      <c r="I389" s="194" t="s">
        <v>49</v>
      </c>
      <c r="J389" s="289" t="s">
        <v>50</v>
      </c>
      <c r="K389" s="194"/>
      <c r="L389" s="194" t="s">
        <v>379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x14ac:dyDescent="0.15">
      <c r="A390" s="352" t="s">
        <v>365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x14ac:dyDescent="0.15">
      <c r="A391" s="352" t="s">
        <v>365</v>
      </c>
      <c r="B391" s="194" t="s">
        <v>58</v>
      </c>
      <c r="C391" s="195" t="s">
        <v>59</v>
      </c>
      <c r="D391" s="195" t="s">
        <v>292</v>
      </c>
      <c r="E391" s="194" t="e">
        <v>#N/A</v>
      </c>
      <c r="F391" s="194" t="s">
        <v>381</v>
      </c>
      <c r="G391" s="194" t="s">
        <v>381</v>
      </c>
      <c r="H391" s="289" t="s">
        <v>381</v>
      </c>
      <c r="I391" s="194" t="s">
        <v>49</v>
      </c>
      <c r="J391" s="224" t="s">
        <v>63</v>
      </c>
      <c r="K391" s="194"/>
      <c r="L391" s="194" t="s">
        <v>381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x14ac:dyDescent="0.15">
      <c r="A392" s="352" t="s">
        <v>365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x14ac:dyDescent="0.15">
      <c r="A393" s="352" t="s">
        <v>365</v>
      </c>
      <c r="B393" s="194" t="s">
        <v>58</v>
      </c>
      <c r="C393" s="195" t="s">
        <v>174</v>
      </c>
      <c r="D393" s="195" t="s">
        <v>175</v>
      </c>
      <c r="E393" s="194" t="s">
        <v>382</v>
      </c>
      <c r="F393" s="194" t="s">
        <v>383</v>
      </c>
      <c r="G393" s="194" t="s">
        <v>384</v>
      </c>
      <c r="H393" s="289" t="s">
        <v>383</v>
      </c>
      <c r="I393" s="194" t="s">
        <v>49</v>
      </c>
      <c r="J393" s="224" t="s">
        <v>63</v>
      </c>
      <c r="K393" s="194"/>
      <c r="L393" s="194" t="s">
        <v>385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x14ac:dyDescent="0.15">
      <c r="A394" s="352" t="s">
        <v>365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386</v>
      </c>
      <c r="G394" s="194" t="s">
        <v>387</v>
      </c>
      <c r="H394" s="194" t="s">
        <v>48</v>
      </c>
      <c r="I394" s="194" t="s">
        <v>49</v>
      </c>
      <c r="J394" s="289" t="s">
        <v>50</v>
      </c>
      <c r="K394" s="194"/>
      <c r="L394" s="194" t="s">
        <v>388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x14ac:dyDescent="0.15">
      <c r="A395" s="352" t="s">
        <v>365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386</v>
      </c>
      <c r="G395" s="194" t="s">
        <v>386</v>
      </c>
      <c r="H395" s="289" t="s">
        <v>386</v>
      </c>
      <c r="I395" s="194" t="s">
        <v>49</v>
      </c>
      <c r="J395" s="224" t="s">
        <v>63</v>
      </c>
      <c r="K395" s="194"/>
      <c r="L395" s="194" t="s">
        <v>388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x14ac:dyDescent="0.15">
      <c r="A396" s="352" t="s">
        <v>365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x14ac:dyDescent="0.15">
      <c r="A397" s="352" t="s">
        <v>365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x14ac:dyDescent="0.15">
      <c r="A398" s="352" t="s">
        <v>365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389</v>
      </c>
      <c r="G398" s="194" t="s">
        <v>389</v>
      </c>
      <c r="H398" s="289" t="s">
        <v>389</v>
      </c>
      <c r="I398" s="194" t="s">
        <v>49</v>
      </c>
      <c r="J398" s="224" t="s">
        <v>63</v>
      </c>
      <c r="K398" s="194"/>
      <c r="L398" s="194" t="s">
        <v>390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x14ac:dyDescent="0.15">
      <c r="A399" s="352" t="s">
        <v>365</v>
      </c>
      <c r="B399" s="194" t="s">
        <v>58</v>
      </c>
      <c r="C399" s="195" t="s">
        <v>78</v>
      </c>
      <c r="D399" s="195" t="s">
        <v>79</v>
      </c>
      <c r="E399" s="194" t="s">
        <v>391</v>
      </c>
      <c r="F399" s="194" t="s">
        <v>198</v>
      </c>
      <c r="G399" s="194" t="s">
        <v>392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x14ac:dyDescent="0.15">
      <c r="A400" s="352" t="s">
        <v>365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x14ac:dyDescent="0.15">
      <c r="A401" s="352" t="s">
        <v>365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x14ac:dyDescent="0.15">
      <c r="A402" s="352" t="s">
        <v>365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x14ac:dyDescent="0.15">
      <c r="A403" s="352" t="s">
        <v>365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x14ac:dyDescent="0.15">
      <c r="A404" s="352" t="s">
        <v>365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x14ac:dyDescent="0.15">
      <c r="A405" s="352" t="s">
        <v>365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393</v>
      </c>
      <c r="G405" s="194" t="s">
        <v>393</v>
      </c>
      <c r="H405" s="289" t="s">
        <v>393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x14ac:dyDescent="0.15">
      <c r="A406" s="352" t="s">
        <v>365</v>
      </c>
      <c r="B406" s="194" t="s">
        <v>42</v>
      </c>
      <c r="C406" s="195" t="s">
        <v>174</v>
      </c>
      <c r="D406" s="195" t="s">
        <v>175</v>
      </c>
      <c r="E406" s="194" t="s">
        <v>394</v>
      </c>
      <c r="F406" s="194" t="s">
        <v>395</v>
      </c>
      <c r="G406" s="194" t="s">
        <v>396</v>
      </c>
      <c r="H406" s="194" t="s">
        <v>48</v>
      </c>
      <c r="I406" s="194" t="s">
        <v>49</v>
      </c>
      <c r="J406" s="289" t="s">
        <v>50</v>
      </c>
      <c r="K406" s="194"/>
      <c r="L406" s="194" t="s">
        <v>397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x14ac:dyDescent="0.15">
      <c r="A407" s="352" t="s">
        <v>365</v>
      </c>
      <c r="B407" s="194" t="s">
        <v>58</v>
      </c>
      <c r="C407" s="195" t="s">
        <v>174</v>
      </c>
      <c r="D407" s="195" t="s">
        <v>175</v>
      </c>
      <c r="E407" s="194" t="s">
        <v>394</v>
      </c>
      <c r="F407" s="194" t="s">
        <v>395</v>
      </c>
      <c r="G407" s="194" t="s">
        <v>398</v>
      </c>
      <c r="H407" s="289" t="s">
        <v>395</v>
      </c>
      <c r="I407" s="194" t="s">
        <v>49</v>
      </c>
      <c r="J407" s="224" t="s">
        <v>63</v>
      </c>
      <c r="K407" s="194"/>
      <c r="L407" s="194" t="s">
        <v>397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x14ac:dyDescent="0.15">
      <c r="A408" s="352" t="s">
        <v>365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x14ac:dyDescent="0.15">
      <c r="A409" s="352" t="s">
        <v>365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x14ac:dyDescent="0.15">
      <c r="A410" s="352" t="s">
        <v>365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x14ac:dyDescent="0.15">
      <c r="A411" s="352" t="s">
        <v>365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x14ac:dyDescent="0.15">
      <c r="A412" s="352" t="s">
        <v>365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x14ac:dyDescent="0.15">
      <c r="A413" s="352" t="s">
        <v>365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x14ac:dyDescent="0.15">
      <c r="A414" s="352" t="s">
        <v>365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x14ac:dyDescent="0.15">
      <c r="A415" s="352" t="s">
        <v>365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x14ac:dyDescent="0.15">
      <c r="A416" s="352" t="s">
        <v>365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217</v>
      </c>
      <c r="G416" s="194" t="s">
        <v>337</v>
      </c>
      <c r="H416" s="194" t="s">
        <v>48</v>
      </c>
      <c r="I416" s="194" t="s">
        <v>49</v>
      </c>
      <c r="J416" s="289" t="s">
        <v>50</v>
      </c>
      <c r="K416" s="194"/>
      <c r="L416" s="194" t="s">
        <v>399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x14ac:dyDescent="0.15">
      <c r="A417" s="352" t="s">
        <v>365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x14ac:dyDescent="0.15">
      <c r="A418" s="352" t="s">
        <v>365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699</v>
      </c>
      <c r="G418" s="194" t="s">
        <v>700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x14ac:dyDescent="0.15">
      <c r="A419" s="352" t="s">
        <v>365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x14ac:dyDescent="0.15">
      <c r="A420" s="352" t="s">
        <v>365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x14ac:dyDescent="0.15">
      <c r="A421" s="352" t="s">
        <v>365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x14ac:dyDescent="0.15">
      <c r="A422" s="352" t="s">
        <v>365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x14ac:dyDescent="0.15">
      <c r="A423" s="352" t="s">
        <v>365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x14ac:dyDescent="0.15">
      <c r="A424" s="352" t="s">
        <v>365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400</v>
      </c>
      <c r="G424" s="194" t="s">
        <v>400</v>
      </c>
      <c r="H424" s="289" t="s">
        <v>400</v>
      </c>
      <c r="I424" s="194" t="s">
        <v>49</v>
      </c>
      <c r="J424" s="224" t="s">
        <v>63</v>
      </c>
      <c r="K424" s="194"/>
      <c r="L424" s="194" t="s">
        <v>400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x14ac:dyDescent="0.15">
      <c r="A425" s="352" t="s">
        <v>365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x14ac:dyDescent="0.15">
      <c r="A426" s="352" t="s">
        <v>365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x14ac:dyDescent="0.15">
      <c r="A427" s="352" t="s">
        <v>365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322</v>
      </c>
      <c r="G427" s="194" t="s">
        <v>322</v>
      </c>
      <c r="H427" s="289" t="s">
        <v>322</v>
      </c>
      <c r="I427" s="194" t="s">
        <v>49</v>
      </c>
      <c r="J427" s="224" t="s">
        <v>63</v>
      </c>
      <c r="K427" s="194"/>
      <c r="L427" s="194" t="s">
        <v>323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x14ac:dyDescent="0.15">
      <c r="A428" s="352" t="s">
        <v>365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x14ac:dyDescent="0.15">
      <c r="A429" s="352" t="s">
        <v>365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x14ac:dyDescent="0.15">
      <c r="A430" s="352" t="s">
        <v>365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217</v>
      </c>
      <c r="G430" s="194" t="s">
        <v>337</v>
      </c>
      <c r="H430" s="194" t="s">
        <v>48</v>
      </c>
      <c r="I430" s="194" t="s">
        <v>49</v>
      </c>
      <c r="J430" s="289" t="s">
        <v>50</v>
      </c>
      <c r="K430" s="194"/>
      <c r="L430" s="194" t="s">
        <v>401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x14ac:dyDescent="0.15">
      <c r="A431" s="352" t="s">
        <v>365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x14ac:dyDescent="0.15">
      <c r="A432" s="352" t="s">
        <v>365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x14ac:dyDescent="0.15">
      <c r="A433" s="352" t="s">
        <v>365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x14ac:dyDescent="0.15">
      <c r="A434" s="352" t="s">
        <v>365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x14ac:dyDescent="0.15">
      <c r="A435" s="352" t="s">
        <v>365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x14ac:dyDescent="0.15">
      <c r="A436" s="352" t="s">
        <v>365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x14ac:dyDescent="0.15">
      <c r="A437" s="352" t="s">
        <v>365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368</v>
      </c>
      <c r="G437" s="194" t="s">
        <v>369</v>
      </c>
      <c r="H437" s="194" t="s">
        <v>48</v>
      </c>
      <c r="I437" s="194" t="s">
        <v>49</v>
      </c>
      <c r="J437" s="289" t="s">
        <v>50</v>
      </c>
      <c r="K437" s="194"/>
      <c r="L437" s="194" t="s">
        <v>370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x14ac:dyDescent="0.15">
      <c r="A438" s="352" t="s">
        <v>365</v>
      </c>
      <c r="B438" s="194" t="s">
        <v>42</v>
      </c>
      <c r="C438" s="195" t="s">
        <v>59</v>
      </c>
      <c r="D438" s="195" t="s">
        <v>292</v>
      </c>
      <c r="E438" s="194" t="s">
        <v>207</v>
      </c>
      <c r="F438" s="194" t="s">
        <v>402</v>
      </c>
      <c r="G438" s="194" t="s">
        <v>403</v>
      </c>
      <c r="H438" s="194" t="s">
        <v>48</v>
      </c>
      <c r="I438" s="194" t="s">
        <v>49</v>
      </c>
      <c r="J438" s="289" t="s">
        <v>50</v>
      </c>
      <c r="K438" s="194"/>
      <c r="L438" s="194" t="s">
        <v>402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x14ac:dyDescent="0.15">
      <c r="A439" s="352" t="s">
        <v>365</v>
      </c>
      <c r="B439" s="194" t="s">
        <v>58</v>
      </c>
      <c r="C439" s="195" t="s">
        <v>174</v>
      </c>
      <c r="D439" s="195" t="s">
        <v>330</v>
      </c>
      <c r="E439" s="194" t="s">
        <v>404</v>
      </c>
      <c r="F439" s="194" t="s">
        <v>405</v>
      </c>
      <c r="G439" s="194" t="s">
        <v>405</v>
      </c>
      <c r="H439" s="289" t="s">
        <v>405</v>
      </c>
      <c r="I439" s="194" t="s">
        <v>49</v>
      </c>
      <c r="J439" s="224" t="s">
        <v>63</v>
      </c>
      <c r="K439" s="194"/>
      <c r="L439" s="194" t="s">
        <v>406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x14ac:dyDescent="0.15">
      <c r="A440" s="352" t="s">
        <v>365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x14ac:dyDescent="0.15">
      <c r="A441" s="352" t="s">
        <v>365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x14ac:dyDescent="0.15">
      <c r="A442" s="352" t="s">
        <v>365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x14ac:dyDescent="0.15">
      <c r="A443" s="352" t="s">
        <v>365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x14ac:dyDescent="0.15">
      <c r="A444" s="352" t="s">
        <v>365</v>
      </c>
      <c r="B444" s="194" t="s">
        <v>42</v>
      </c>
      <c r="C444" s="195" t="s">
        <v>72</v>
      </c>
      <c r="D444" s="195" t="s">
        <v>131</v>
      </c>
      <c r="E444" s="194" t="s">
        <v>204</v>
      </c>
      <c r="F444" s="194" t="s">
        <v>205</v>
      </c>
      <c r="G444" s="194" t="s">
        <v>363</v>
      </c>
      <c r="H444" s="194" t="s">
        <v>48</v>
      </c>
      <c r="I444" s="194" t="s">
        <v>49</v>
      </c>
      <c r="J444" s="289" t="s">
        <v>50</v>
      </c>
      <c r="K444" s="194"/>
      <c r="L444" s="194" t="s">
        <v>407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x14ac:dyDescent="0.15">
      <c r="A445" s="352" t="s">
        <v>365</v>
      </c>
      <c r="B445" s="194" t="s">
        <v>42</v>
      </c>
      <c r="C445" s="195" t="s">
        <v>59</v>
      </c>
      <c r="D445" s="195" t="s">
        <v>292</v>
      </c>
      <c r="E445" s="194" t="s">
        <v>61</v>
      </c>
      <c r="F445" s="194" t="s">
        <v>408</v>
      </c>
      <c r="G445" s="194" t="s">
        <v>409</v>
      </c>
      <c r="H445" s="194" t="s">
        <v>48</v>
      </c>
      <c r="I445" s="194" t="s">
        <v>49</v>
      </c>
      <c r="J445" s="289" t="s">
        <v>50</v>
      </c>
      <c r="K445" s="194"/>
      <c r="L445" s="194" t="s">
        <v>410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x14ac:dyDescent="0.15">
      <c r="A446" s="352" t="s">
        <v>365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x14ac:dyDescent="0.15">
      <c r="A447" s="352" t="s">
        <v>365</v>
      </c>
      <c r="B447" s="194" t="s">
        <v>42</v>
      </c>
      <c r="C447" s="195" t="s">
        <v>78</v>
      </c>
      <c r="D447" s="195" t="s">
        <v>411</v>
      </c>
      <c r="E447" s="194" t="s">
        <v>412</v>
      </c>
      <c r="F447" s="194" t="s">
        <v>413</v>
      </c>
      <c r="G447" s="194" t="s">
        <v>414</v>
      </c>
      <c r="H447" s="194" t="s">
        <v>48</v>
      </c>
      <c r="I447" s="194" t="s">
        <v>49</v>
      </c>
      <c r="J447" s="289" t="s">
        <v>50</v>
      </c>
      <c r="K447" s="194"/>
      <c r="L447" s="194" t="s">
        <v>415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x14ac:dyDescent="0.15">
      <c r="A448" s="352" t="s">
        <v>365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x14ac:dyDescent="0.15">
      <c r="A449" s="352" t="s">
        <v>365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x14ac:dyDescent="0.15">
      <c r="A450" s="352" t="s">
        <v>365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x14ac:dyDescent="0.15">
      <c r="A451" s="352" t="s">
        <v>365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x14ac:dyDescent="0.15">
      <c r="A452" s="352" t="s">
        <v>365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x14ac:dyDescent="0.15">
      <c r="A453" s="352" t="s">
        <v>365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416</v>
      </c>
      <c r="AE453" s="201"/>
      <c r="AF453" s="201" t="s">
        <v>417</v>
      </c>
      <c r="AG453" s="201"/>
      <c r="AH453" s="201"/>
      <c r="AI453" s="201"/>
      <c r="AJ453" s="201"/>
      <c r="AK453" s="192"/>
    </row>
    <row r="454" spans="1:37" s="227" customFormat="1" x14ac:dyDescent="0.15">
      <c r="A454" s="352" t="s">
        <v>365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416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x14ac:dyDescent="0.15">
      <c r="A455" s="352" t="s">
        <v>365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418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419</v>
      </c>
      <c r="AE455" s="201"/>
      <c r="AF455" s="201" t="s">
        <v>420</v>
      </c>
      <c r="AG455" s="92"/>
      <c r="AH455" s="92"/>
      <c r="AI455" s="92"/>
      <c r="AJ455" s="92"/>
      <c r="AK455" s="192"/>
    </row>
    <row r="456" spans="1:37" s="227" customFormat="1" x14ac:dyDescent="0.15">
      <c r="A456" s="352" t="s">
        <v>365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419</v>
      </c>
      <c r="AE456" s="201"/>
      <c r="AF456" s="201" t="s">
        <v>417</v>
      </c>
      <c r="AG456" s="92"/>
      <c r="AH456" s="92"/>
      <c r="AI456" s="92"/>
      <c r="AJ456" s="92"/>
      <c r="AK456" s="192"/>
    </row>
    <row r="457" spans="1:37" s="227" customFormat="1" x14ac:dyDescent="0.15">
      <c r="A457" s="352" t="s">
        <v>365</v>
      </c>
      <c r="B457" s="194" t="s">
        <v>42</v>
      </c>
      <c r="C457" s="195" t="s">
        <v>174</v>
      </c>
      <c r="D457" s="195" t="s">
        <v>175</v>
      </c>
      <c r="E457" s="194" t="s">
        <v>394</v>
      </c>
      <c r="F457" s="194" t="s">
        <v>395</v>
      </c>
      <c r="G457" s="194" t="s">
        <v>396</v>
      </c>
      <c r="H457" s="194" t="s">
        <v>48</v>
      </c>
      <c r="I457" s="194" t="s">
        <v>49</v>
      </c>
      <c r="J457" s="289" t="s">
        <v>50</v>
      </c>
      <c r="K457" s="194"/>
      <c r="L457" s="194" t="s">
        <v>397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419</v>
      </c>
      <c r="AE457" s="201"/>
      <c r="AF457" s="201" t="s">
        <v>420</v>
      </c>
      <c r="AG457" s="92"/>
      <c r="AH457" s="92"/>
      <c r="AI457" s="92"/>
      <c r="AJ457" s="92"/>
      <c r="AK457" s="192"/>
    </row>
    <row r="458" spans="1:37" s="227" customFormat="1" x14ac:dyDescent="0.15">
      <c r="A458" s="352" t="s">
        <v>365</v>
      </c>
      <c r="B458" s="194" t="s">
        <v>58</v>
      </c>
      <c r="C458" s="195" t="s">
        <v>174</v>
      </c>
      <c r="D458" s="195" t="s">
        <v>175</v>
      </c>
      <c r="E458" s="194" t="s">
        <v>394</v>
      </c>
      <c r="F458" s="194" t="s">
        <v>395</v>
      </c>
      <c r="G458" s="194" t="s">
        <v>398</v>
      </c>
      <c r="H458" s="289" t="s">
        <v>395</v>
      </c>
      <c r="I458" s="194" t="s">
        <v>49</v>
      </c>
      <c r="J458" s="224" t="s">
        <v>63</v>
      </c>
      <c r="K458" s="194"/>
      <c r="L458" s="194" t="s">
        <v>397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419</v>
      </c>
      <c r="AE458" s="201"/>
      <c r="AF458" s="201" t="s">
        <v>417</v>
      </c>
      <c r="AG458" s="92"/>
      <c r="AH458" s="92"/>
      <c r="AI458" s="92"/>
      <c r="AJ458" s="92"/>
      <c r="AK458" s="192"/>
    </row>
    <row r="459" spans="1:37" s="227" customFormat="1" x14ac:dyDescent="0.15">
      <c r="A459" s="352" t="s">
        <v>365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419</v>
      </c>
      <c r="AE459" s="201"/>
      <c r="AF459" s="201" t="s">
        <v>420</v>
      </c>
      <c r="AG459" s="92"/>
      <c r="AH459" s="92"/>
      <c r="AI459" s="92"/>
      <c r="AJ459" s="92"/>
      <c r="AK459" s="192"/>
    </row>
    <row r="460" spans="1:37" s="227" customFormat="1" x14ac:dyDescent="0.15">
      <c r="A460" s="352" t="s">
        <v>365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421</v>
      </c>
      <c r="AE460" s="201"/>
      <c r="AF460" s="201" t="s">
        <v>420</v>
      </c>
      <c r="AG460" s="92"/>
      <c r="AH460" s="92"/>
      <c r="AI460" s="92"/>
      <c r="AJ460" s="92"/>
      <c r="AK460" s="192"/>
    </row>
    <row r="461" spans="1:37" s="227" customFormat="1" x14ac:dyDescent="0.15">
      <c r="A461" s="352" t="s">
        <v>365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419</v>
      </c>
      <c r="AE461" s="201"/>
      <c r="AF461" s="201" t="s">
        <v>420</v>
      </c>
      <c r="AG461" s="92"/>
      <c r="AH461" s="92"/>
      <c r="AI461" s="92"/>
      <c r="AJ461" s="92"/>
      <c r="AK461" s="192"/>
    </row>
    <row r="462" spans="1:37" s="227" customFormat="1" x14ac:dyDescent="0.15">
      <c r="A462" s="352" t="s">
        <v>365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419</v>
      </c>
      <c r="AE462" s="201"/>
      <c r="AF462" s="201" t="s">
        <v>420</v>
      </c>
      <c r="AG462" s="92"/>
      <c r="AH462" s="92"/>
      <c r="AI462" s="92"/>
      <c r="AJ462" s="92"/>
      <c r="AK462" s="192"/>
    </row>
    <row r="463" spans="1:37" s="227" customFormat="1" x14ac:dyDescent="0.35">
      <c r="A463" s="352" t="s">
        <v>365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419</v>
      </c>
      <c r="AF463" s="201" t="s">
        <v>417</v>
      </c>
      <c r="AG463" s="92"/>
      <c r="AH463" s="92"/>
      <c r="AI463" s="92"/>
      <c r="AJ463" s="92"/>
      <c r="AK463" s="192"/>
    </row>
    <row r="464" spans="1:37" s="227" customFormat="1" x14ac:dyDescent="0.15">
      <c r="A464" s="352" t="s">
        <v>365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53</v>
      </c>
      <c r="P464" s="196">
        <v>0.02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18029.323529411799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417</v>
      </c>
      <c r="AG464" s="92"/>
      <c r="AH464" s="92"/>
      <c r="AI464" s="92"/>
      <c r="AJ464" s="92"/>
      <c r="AK464" s="192"/>
    </row>
    <row r="465" spans="1:37" s="227" customFormat="1" x14ac:dyDescent="0.15">
      <c r="A465" s="352" t="s">
        <v>365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420</v>
      </c>
      <c r="AG465" s="92"/>
      <c r="AH465" s="92"/>
      <c r="AI465" s="92"/>
      <c r="AJ465" s="92"/>
      <c r="AK465" s="192"/>
    </row>
    <row r="466" spans="1:37" s="227" customFormat="1" x14ac:dyDescent="0.15">
      <c r="A466" s="352" t="s">
        <v>365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417</v>
      </c>
      <c r="AG466" s="92"/>
      <c r="AH466" s="92"/>
      <c r="AI466" s="92"/>
      <c r="AJ466" s="92"/>
      <c r="AK466" s="192"/>
    </row>
    <row r="467" spans="1:37" s="227" customFormat="1" x14ac:dyDescent="0.15">
      <c r="A467" s="352" t="s">
        <v>365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417</v>
      </c>
      <c r="AG467" s="92"/>
      <c r="AH467" s="92"/>
      <c r="AI467" s="92"/>
      <c r="AJ467" s="92"/>
      <c r="AK467" s="192"/>
    </row>
    <row r="468" spans="1:37" s="227" customFormat="1" x14ac:dyDescent="0.15">
      <c r="A468" s="352" t="s">
        <v>365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421</v>
      </c>
      <c r="AE468" s="201"/>
      <c r="AF468" s="201" t="s">
        <v>420</v>
      </c>
      <c r="AG468" s="92"/>
      <c r="AH468" s="92"/>
      <c r="AI468" s="92"/>
      <c r="AJ468" s="92"/>
      <c r="AK468" s="192"/>
    </row>
    <row r="469" spans="1:37" s="227" customFormat="1" x14ac:dyDescent="0.15">
      <c r="A469" s="352" t="s">
        <v>365</v>
      </c>
      <c r="B469" s="201" t="s">
        <v>42</v>
      </c>
      <c r="C469" s="201" t="s">
        <v>72</v>
      </c>
      <c r="D469" s="201" t="s">
        <v>98</v>
      </c>
      <c r="E469" s="201" t="s">
        <v>422</v>
      </c>
      <c r="F469" s="201" t="s">
        <v>423</v>
      </c>
      <c r="G469" s="201" t="s">
        <v>424</v>
      </c>
      <c r="H469" s="194" t="s">
        <v>48</v>
      </c>
      <c r="I469" s="194" t="s">
        <v>49</v>
      </c>
      <c r="J469" s="289" t="s">
        <v>50</v>
      </c>
      <c r="K469" s="201"/>
      <c r="L469" s="201" t="s">
        <v>423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420</v>
      </c>
      <c r="AG469" s="92"/>
      <c r="AH469" s="92"/>
      <c r="AI469" s="92"/>
      <c r="AJ469" s="92"/>
      <c r="AK469" s="192"/>
    </row>
    <row r="470" spans="1:37" s="227" customFormat="1" x14ac:dyDescent="0.15">
      <c r="A470" s="352" t="s">
        <v>365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201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420</v>
      </c>
      <c r="AG470" s="92"/>
      <c r="AH470" s="92"/>
      <c r="AI470" s="92"/>
      <c r="AJ470" s="92"/>
      <c r="AK470" s="192"/>
    </row>
    <row r="471" spans="1:37" s="227" customFormat="1" x14ac:dyDescent="0.15">
      <c r="A471" s="352" t="s">
        <v>365</v>
      </c>
      <c r="B471" s="201" t="s">
        <v>42</v>
      </c>
      <c r="C471" s="201" t="s">
        <v>78</v>
      </c>
      <c r="D471" s="201" t="s">
        <v>425</v>
      </c>
      <c r="E471" s="201" t="s">
        <v>391</v>
      </c>
      <c r="F471" s="201" t="s">
        <v>426</v>
      </c>
      <c r="G471" s="201" t="s">
        <v>427</v>
      </c>
      <c r="H471" s="194" t="s">
        <v>48</v>
      </c>
      <c r="I471" s="194" t="s">
        <v>49</v>
      </c>
      <c r="J471" s="289" t="s">
        <v>50</v>
      </c>
      <c r="K471" s="201"/>
      <c r="L471" s="201" t="s">
        <v>428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x14ac:dyDescent="0.15">
      <c r="A472" s="352" t="s">
        <v>365</v>
      </c>
      <c r="B472" s="201" t="s">
        <v>42</v>
      </c>
      <c r="C472" s="201" t="s">
        <v>174</v>
      </c>
      <c r="D472" s="201" t="s">
        <v>330</v>
      </c>
      <c r="E472" s="201" t="s">
        <v>429</v>
      </c>
      <c r="F472" s="201" t="s">
        <v>430</v>
      </c>
      <c r="G472" s="201" t="s">
        <v>431</v>
      </c>
      <c r="H472" s="194" t="s">
        <v>48</v>
      </c>
      <c r="I472" s="194" t="s">
        <v>49</v>
      </c>
      <c r="J472" s="289" t="s">
        <v>50</v>
      </c>
      <c r="K472" s="201"/>
      <c r="L472" s="201" t="s">
        <v>432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x14ac:dyDescent="0.15">
      <c r="A473" s="352" t="s">
        <v>365</v>
      </c>
      <c r="B473" s="201" t="s">
        <v>42</v>
      </c>
      <c r="C473" s="201" t="s">
        <v>72</v>
      </c>
      <c r="D473" s="201" t="s">
        <v>131</v>
      </c>
      <c r="E473" s="201" t="s">
        <v>433</v>
      </c>
      <c r="F473" s="201" t="s">
        <v>134</v>
      </c>
      <c r="G473" s="201" t="s">
        <v>203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419</v>
      </c>
      <c r="AE473" s="201"/>
      <c r="AF473" s="201" t="s">
        <v>434</v>
      </c>
      <c r="AG473" s="92"/>
      <c r="AH473" s="92"/>
      <c r="AI473" s="92"/>
      <c r="AJ473" s="92"/>
      <c r="AK473" s="192"/>
    </row>
    <row r="474" spans="1:37" s="227" customFormat="1" x14ac:dyDescent="0.15">
      <c r="A474" s="352" t="s">
        <v>365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201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419</v>
      </c>
      <c r="AE474" s="201"/>
      <c r="AF474" s="201" t="s">
        <v>417</v>
      </c>
      <c r="AG474" s="92"/>
      <c r="AH474" s="92"/>
      <c r="AI474" s="92"/>
      <c r="AJ474" s="92"/>
      <c r="AK474" s="192"/>
    </row>
    <row r="475" spans="1:37" s="227" customFormat="1" x14ac:dyDescent="0.15">
      <c r="A475" s="352" t="s">
        <v>365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205</v>
      </c>
      <c r="G475" s="201" t="s">
        <v>206</v>
      </c>
      <c r="H475" s="194" t="s">
        <v>48</v>
      </c>
      <c r="I475" s="194" t="s">
        <v>49</v>
      </c>
      <c r="J475" s="289" t="s">
        <v>50</v>
      </c>
      <c r="K475" s="201"/>
      <c r="L475" s="201" t="s">
        <v>407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419</v>
      </c>
      <c r="AE475" s="201"/>
      <c r="AF475" s="201" t="s">
        <v>417</v>
      </c>
      <c r="AG475" s="92"/>
      <c r="AH475" s="92"/>
      <c r="AI475" s="92"/>
      <c r="AJ475" s="92"/>
      <c r="AK475" s="192"/>
    </row>
    <row r="476" spans="1:37" s="227" customFormat="1" x14ac:dyDescent="0.35">
      <c r="A476" s="352" t="s">
        <v>365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201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419</v>
      </c>
      <c r="AE476" s="201"/>
      <c r="AF476" s="201" t="s">
        <v>434</v>
      </c>
      <c r="AG476" s="92"/>
      <c r="AH476" s="92"/>
      <c r="AI476" s="92"/>
      <c r="AJ476" s="92"/>
      <c r="AK476" s="192"/>
    </row>
    <row r="477" spans="1:37" s="227" customFormat="1" x14ac:dyDescent="0.15">
      <c r="A477" s="352" t="s">
        <v>365</v>
      </c>
      <c r="B477" s="201" t="s">
        <v>42</v>
      </c>
      <c r="C477" s="201" t="s">
        <v>78</v>
      </c>
      <c r="D477" s="201" t="s">
        <v>425</v>
      </c>
      <c r="E477" s="201" t="s">
        <v>391</v>
      </c>
      <c r="F477" s="201" t="s">
        <v>426</v>
      </c>
      <c r="G477" s="201" t="s">
        <v>427</v>
      </c>
      <c r="H477" s="194" t="s">
        <v>48</v>
      </c>
      <c r="I477" s="194" t="s">
        <v>49</v>
      </c>
      <c r="J477" s="289" t="s">
        <v>50</v>
      </c>
      <c r="K477" s="201"/>
      <c r="L477" s="201" t="s">
        <v>428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421</v>
      </c>
      <c r="AE477" s="201"/>
      <c r="AF477" s="201" t="s">
        <v>434</v>
      </c>
      <c r="AG477" s="92"/>
      <c r="AH477" s="92"/>
      <c r="AI477" s="92"/>
      <c r="AJ477" s="92"/>
      <c r="AK477" s="192"/>
    </row>
    <row r="478" spans="1:37" s="227" customFormat="1" x14ac:dyDescent="0.15">
      <c r="A478" s="352" t="s">
        <v>365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419</v>
      </c>
      <c r="AE478" s="201"/>
      <c r="AF478" s="201" t="s">
        <v>420</v>
      </c>
      <c r="AG478" s="92"/>
      <c r="AH478" s="92"/>
      <c r="AI478" s="92"/>
      <c r="AJ478" s="92"/>
      <c r="AK478" s="192"/>
    </row>
    <row r="479" spans="1:37" s="227" customFormat="1" x14ac:dyDescent="0.15">
      <c r="A479" s="352" t="s">
        <v>365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201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419</v>
      </c>
      <c r="AE479" s="201"/>
      <c r="AF479" s="201" t="s">
        <v>420</v>
      </c>
      <c r="AG479" s="92"/>
      <c r="AH479" s="92"/>
      <c r="AI479" s="92"/>
      <c r="AJ479" s="92"/>
      <c r="AK479" s="192"/>
    </row>
    <row r="480" spans="1:37" s="227" customFormat="1" x14ac:dyDescent="0.15">
      <c r="A480" s="352" t="s">
        <v>365</v>
      </c>
      <c r="B480" s="201" t="s">
        <v>42</v>
      </c>
      <c r="C480" s="201" t="s">
        <v>72</v>
      </c>
      <c r="D480" s="201" t="s">
        <v>98</v>
      </c>
      <c r="E480" s="201" t="s">
        <v>422</v>
      </c>
      <c r="F480" s="201" t="s">
        <v>423</v>
      </c>
      <c r="G480" s="201" t="s">
        <v>424</v>
      </c>
      <c r="H480" s="194" t="s">
        <v>48</v>
      </c>
      <c r="I480" s="194" t="s">
        <v>49</v>
      </c>
      <c r="J480" s="289" t="s">
        <v>50</v>
      </c>
      <c r="K480" s="201"/>
      <c r="L480" s="201" t="s">
        <v>423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419</v>
      </c>
      <c r="AE480" s="201"/>
      <c r="AF480" s="201" t="s">
        <v>420</v>
      </c>
      <c r="AG480" s="92"/>
      <c r="AH480" s="92"/>
      <c r="AI480" s="92"/>
      <c r="AJ480" s="92"/>
      <c r="AK480" s="192"/>
    </row>
    <row r="481" spans="1:37" s="227" customFormat="1" x14ac:dyDescent="0.15">
      <c r="A481" s="352" t="s">
        <v>365</v>
      </c>
      <c r="B481" s="201" t="s">
        <v>42</v>
      </c>
      <c r="C481" s="201" t="s">
        <v>72</v>
      </c>
      <c r="D481" s="201" t="s">
        <v>131</v>
      </c>
      <c r="E481" s="201" t="s">
        <v>433</v>
      </c>
      <c r="F481" s="201" t="s">
        <v>134</v>
      </c>
      <c r="G481" s="201" t="s">
        <v>203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417</v>
      </c>
      <c r="AG481" s="92"/>
      <c r="AH481" s="92"/>
      <c r="AI481" s="92"/>
      <c r="AJ481" s="92"/>
      <c r="AK481" s="192"/>
    </row>
    <row r="482" spans="1:37" s="227" customFormat="1" x14ac:dyDescent="0.15">
      <c r="A482" s="352" t="s">
        <v>365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205</v>
      </c>
      <c r="G482" s="201" t="s">
        <v>206</v>
      </c>
      <c r="H482" s="194" t="s">
        <v>48</v>
      </c>
      <c r="I482" s="194" t="s">
        <v>49</v>
      </c>
      <c r="J482" s="289" t="s">
        <v>50</v>
      </c>
      <c r="K482" s="201"/>
      <c r="L482" s="201" t="s">
        <v>407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420</v>
      </c>
      <c r="AG482" s="92"/>
      <c r="AH482" s="92"/>
      <c r="AI482" s="92"/>
      <c r="AJ482" s="92"/>
      <c r="AK482" s="192"/>
    </row>
    <row r="483" spans="1:37" s="227" customFormat="1" x14ac:dyDescent="0.15">
      <c r="A483" s="352" t="s">
        <v>365</v>
      </c>
      <c r="B483" s="201" t="s">
        <v>42</v>
      </c>
      <c r="C483" s="201" t="s">
        <v>174</v>
      </c>
      <c r="D483" s="201" t="s">
        <v>330</v>
      </c>
      <c r="E483" s="201" t="s">
        <v>331</v>
      </c>
      <c r="F483" s="201" t="s">
        <v>430</v>
      </c>
      <c r="G483" s="201" t="s">
        <v>431</v>
      </c>
      <c r="H483" s="194" t="s">
        <v>48</v>
      </c>
      <c r="I483" s="194" t="s">
        <v>49</v>
      </c>
      <c r="J483" s="289" t="s">
        <v>50</v>
      </c>
      <c r="K483" s="201"/>
      <c r="L483" s="201" t="s">
        <v>432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420</v>
      </c>
      <c r="AG483" s="92"/>
      <c r="AH483" s="92"/>
      <c r="AI483" s="92"/>
      <c r="AJ483" s="92"/>
      <c r="AK483" s="192"/>
    </row>
    <row r="484" spans="1:37" s="227" customFormat="1" x14ac:dyDescent="0.15">
      <c r="A484" s="352" t="s">
        <v>365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435</v>
      </c>
      <c r="AF484" s="201" t="s">
        <v>420</v>
      </c>
      <c r="AG484" s="92"/>
      <c r="AH484" s="92"/>
      <c r="AI484" s="92"/>
      <c r="AJ484" s="92"/>
      <c r="AK484" s="192"/>
    </row>
    <row r="485" spans="1:37" s="227" customFormat="1" x14ac:dyDescent="0.15">
      <c r="A485" s="352" t="s">
        <v>365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420</v>
      </c>
      <c r="AG485" s="92"/>
      <c r="AH485" s="92"/>
      <c r="AI485" s="92"/>
      <c r="AJ485" s="92"/>
      <c r="AK485" s="192"/>
    </row>
    <row r="486" spans="1:37" s="227" customFormat="1" x14ac:dyDescent="0.15">
      <c r="A486" s="352" t="s">
        <v>365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201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421</v>
      </c>
      <c r="AE486" s="201"/>
      <c r="AF486" s="201" t="s">
        <v>420</v>
      </c>
      <c r="AG486" s="92"/>
      <c r="AH486" s="92"/>
      <c r="AI486" s="92"/>
      <c r="AJ486" s="92"/>
      <c r="AK486" s="192"/>
    </row>
    <row r="487" spans="1:37" s="227" customFormat="1" x14ac:dyDescent="0.15">
      <c r="A487" s="352" t="s">
        <v>365</v>
      </c>
      <c r="B487" s="201" t="s">
        <v>42</v>
      </c>
      <c r="C487" s="201" t="s">
        <v>78</v>
      </c>
      <c r="D487" s="201" t="s">
        <v>425</v>
      </c>
      <c r="E487" s="201" t="s">
        <v>391</v>
      </c>
      <c r="F487" s="201" t="s">
        <v>426</v>
      </c>
      <c r="G487" s="201" t="s">
        <v>427</v>
      </c>
      <c r="H487" s="194" t="s">
        <v>48</v>
      </c>
      <c r="I487" s="194" t="s">
        <v>49</v>
      </c>
      <c r="J487" s="289" t="s">
        <v>50</v>
      </c>
      <c r="K487" s="201"/>
      <c r="L487" s="201" t="s">
        <v>426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420</v>
      </c>
      <c r="AG487" s="92"/>
      <c r="AH487" s="92"/>
      <c r="AI487" s="92"/>
      <c r="AJ487" s="92"/>
      <c r="AK487" s="192"/>
    </row>
    <row r="488" spans="1:37" s="227" customFormat="1" x14ac:dyDescent="0.15">
      <c r="A488" s="352" t="s">
        <v>365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420</v>
      </c>
      <c r="AG488" s="92"/>
      <c r="AH488" s="92"/>
      <c r="AI488" s="92"/>
      <c r="AJ488" s="92"/>
      <c r="AK488" s="192"/>
    </row>
    <row r="489" spans="1:37" s="227" customFormat="1" x14ac:dyDescent="0.15">
      <c r="A489" s="352" t="s">
        <v>365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201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420</v>
      </c>
      <c r="AG489" s="92"/>
      <c r="AH489" s="92"/>
      <c r="AI489" s="92"/>
      <c r="AJ489" s="92"/>
      <c r="AK489" s="192"/>
    </row>
    <row r="490" spans="1:37" s="227" customFormat="1" x14ac:dyDescent="0.15">
      <c r="A490" s="352" t="s">
        <v>365</v>
      </c>
      <c r="B490" s="201" t="s">
        <v>42</v>
      </c>
      <c r="C490" s="201" t="s">
        <v>72</v>
      </c>
      <c r="D490" s="201" t="s">
        <v>131</v>
      </c>
      <c r="E490" s="201" t="s">
        <v>433</v>
      </c>
      <c r="F490" s="201" t="s">
        <v>134</v>
      </c>
      <c r="G490" s="201" t="s">
        <v>203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420</v>
      </c>
      <c r="AG490" s="92"/>
      <c r="AH490" s="92"/>
      <c r="AI490" s="92"/>
      <c r="AJ490" s="92"/>
      <c r="AK490" s="192"/>
    </row>
    <row r="491" spans="1:37" s="227" customFormat="1" x14ac:dyDescent="0.15">
      <c r="A491" s="352" t="s">
        <v>365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205</v>
      </c>
      <c r="G491" s="201" t="s">
        <v>206</v>
      </c>
      <c r="H491" s="194" t="s">
        <v>48</v>
      </c>
      <c r="I491" s="194" t="s">
        <v>49</v>
      </c>
      <c r="J491" s="289" t="s">
        <v>50</v>
      </c>
      <c r="K491" s="201"/>
      <c r="L491" s="201" t="s">
        <v>205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417</v>
      </c>
      <c r="AG491" s="92"/>
      <c r="AH491" s="92"/>
      <c r="AI491" s="92"/>
      <c r="AJ491" s="92"/>
      <c r="AK491" s="192"/>
    </row>
    <row r="492" spans="1:37" s="227" customFormat="1" x14ac:dyDescent="0.15">
      <c r="A492" s="352" t="s">
        <v>365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436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420</v>
      </c>
      <c r="AG492" s="92"/>
      <c r="AH492" s="92"/>
      <c r="AI492" s="92"/>
      <c r="AJ492" s="92"/>
      <c r="AK492" s="192"/>
    </row>
    <row r="493" spans="1:37" s="227" customFormat="1" x14ac:dyDescent="0.15">
      <c r="A493" s="352" t="s">
        <v>365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420</v>
      </c>
      <c r="AG493" s="92"/>
      <c r="AH493" s="92"/>
      <c r="AI493" s="92"/>
      <c r="AJ493" s="92"/>
      <c r="AK493" s="192"/>
    </row>
    <row r="494" spans="1:37" s="227" customFormat="1" x14ac:dyDescent="0.15">
      <c r="A494" s="352" t="s">
        <v>365</v>
      </c>
      <c r="B494" s="92" t="s">
        <v>58</v>
      </c>
      <c r="C494" s="194" t="s">
        <v>59</v>
      </c>
      <c r="D494" s="194" t="s">
        <v>60</v>
      </c>
      <c r="E494" s="194" t="s">
        <v>207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x14ac:dyDescent="0.15">
      <c r="A495" s="352" t="s">
        <v>365</v>
      </c>
      <c r="B495" s="92" t="s">
        <v>58</v>
      </c>
      <c r="C495" s="194" t="s">
        <v>59</v>
      </c>
      <c r="D495" s="194" t="s">
        <v>60</v>
      </c>
      <c r="E495" s="194" t="s">
        <v>207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x14ac:dyDescent="0.15">
      <c r="A496" s="352" t="s">
        <v>365</v>
      </c>
      <c r="B496" s="92" t="s">
        <v>58</v>
      </c>
      <c r="C496" s="194" t="s">
        <v>59</v>
      </c>
      <c r="D496" s="194" t="s">
        <v>60</v>
      </c>
      <c r="E496" s="194" t="s">
        <v>207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x14ac:dyDescent="0.15">
      <c r="A497" s="352" t="s">
        <v>365</v>
      </c>
      <c r="B497" s="92" t="s">
        <v>58</v>
      </c>
      <c r="C497" s="194" t="s">
        <v>83</v>
      </c>
      <c r="D497" s="194" t="s">
        <v>88</v>
      </c>
      <c r="E497" s="194" t="s">
        <v>208</v>
      </c>
      <c r="F497" s="194" t="s">
        <v>209</v>
      </c>
      <c r="G497" s="194" t="s">
        <v>210</v>
      </c>
      <c r="H497" s="364" t="s">
        <v>209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x14ac:dyDescent="0.15">
      <c r="A498" s="352" t="s">
        <v>365</v>
      </c>
      <c r="B498" s="92" t="s">
        <v>58</v>
      </c>
      <c r="C498" s="194" t="s">
        <v>59</v>
      </c>
      <c r="D498" s="194" t="s">
        <v>60</v>
      </c>
      <c r="E498" s="194" t="s">
        <v>207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x14ac:dyDescent="0.15">
      <c r="A499" s="352" t="s">
        <v>365</v>
      </c>
      <c r="B499" s="92" t="s">
        <v>58</v>
      </c>
      <c r="C499" s="194" t="s">
        <v>59</v>
      </c>
      <c r="D499" s="194" t="s">
        <v>60</v>
      </c>
      <c r="E499" s="194" t="s">
        <v>207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x14ac:dyDescent="0.15">
      <c r="A500" s="352" t="s">
        <v>365</v>
      </c>
      <c r="B500" s="92" t="s">
        <v>58</v>
      </c>
      <c r="C500" s="194" t="s">
        <v>59</v>
      </c>
      <c r="D500" s="194" t="s">
        <v>60</v>
      </c>
      <c r="E500" s="194" t="s">
        <v>207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x14ac:dyDescent="0.15">
      <c r="A501" s="352" t="s">
        <v>365</v>
      </c>
      <c r="B501" s="92" t="s">
        <v>58</v>
      </c>
      <c r="C501" s="194" t="s">
        <v>59</v>
      </c>
      <c r="D501" s="194" t="s">
        <v>60</v>
      </c>
      <c r="E501" s="194" t="s">
        <v>207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x14ac:dyDescent="0.15">
      <c r="A502" s="352" t="s">
        <v>365</v>
      </c>
      <c r="B502" s="92" t="s">
        <v>58</v>
      </c>
      <c r="C502" s="194" t="s">
        <v>59</v>
      </c>
      <c r="D502" s="194" t="s">
        <v>60</v>
      </c>
      <c r="E502" s="194" t="s">
        <v>207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x14ac:dyDescent="0.15">
      <c r="A503" s="352" t="s">
        <v>365</v>
      </c>
      <c r="B503" s="92" t="s">
        <v>58</v>
      </c>
      <c r="C503" s="194" t="s">
        <v>59</v>
      </c>
      <c r="D503" s="194" t="s">
        <v>60</v>
      </c>
      <c r="E503" s="194" t="s">
        <v>207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x14ac:dyDescent="0.15">
      <c r="A504" s="352" t="s">
        <v>365</v>
      </c>
      <c r="B504" s="92" t="s">
        <v>58</v>
      </c>
      <c r="C504" s="194" t="s">
        <v>59</v>
      </c>
      <c r="D504" s="194" t="s">
        <v>60</v>
      </c>
      <c r="E504" s="194" t="s">
        <v>207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x14ac:dyDescent="0.15">
      <c r="A505" s="352" t="s">
        <v>365</v>
      </c>
      <c r="B505" s="92" t="s">
        <v>58</v>
      </c>
      <c r="C505" s="194" t="s">
        <v>59</v>
      </c>
      <c r="D505" s="194" t="s">
        <v>60</v>
      </c>
      <c r="E505" s="194" t="s">
        <v>207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x14ac:dyDescent="0.15">
      <c r="A506" s="352" t="s">
        <v>365</v>
      </c>
      <c r="B506" s="92" t="s">
        <v>58</v>
      </c>
      <c r="C506" s="194" t="s">
        <v>59</v>
      </c>
      <c r="D506" s="194" t="s">
        <v>60</v>
      </c>
      <c r="E506" s="194" t="s">
        <v>207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x14ac:dyDescent="0.15">
      <c r="A507" s="352" t="s">
        <v>365</v>
      </c>
      <c r="B507" s="92" t="s">
        <v>58</v>
      </c>
      <c r="C507" s="194" t="s">
        <v>59</v>
      </c>
      <c r="D507" s="194" t="s">
        <v>60</v>
      </c>
      <c r="E507" s="194" t="s">
        <v>207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x14ac:dyDescent="0.15">
      <c r="A508" s="352" t="s">
        <v>365</v>
      </c>
      <c r="B508" s="92" t="s">
        <v>58</v>
      </c>
      <c r="C508" s="194" t="s">
        <v>59</v>
      </c>
      <c r="D508" s="194" t="s">
        <v>60</v>
      </c>
      <c r="E508" s="194" t="s">
        <v>207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x14ac:dyDescent="0.15">
      <c r="A509" s="352" t="s">
        <v>365</v>
      </c>
      <c r="B509" s="92" t="s">
        <v>58</v>
      </c>
      <c r="C509" s="194" t="s">
        <v>59</v>
      </c>
      <c r="D509" s="194" t="s">
        <v>60</v>
      </c>
      <c r="E509" s="194" t="s">
        <v>207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x14ac:dyDescent="0.15">
      <c r="A510" s="352" t="s">
        <v>365</v>
      </c>
      <c r="B510" s="92" t="s">
        <v>58</v>
      </c>
      <c r="C510" s="194" t="s">
        <v>83</v>
      </c>
      <c r="D510" s="194" t="s">
        <v>88</v>
      </c>
      <c r="E510" s="194" t="s">
        <v>208</v>
      </c>
      <c r="F510" s="194" t="s">
        <v>209</v>
      </c>
      <c r="G510" s="194" t="s">
        <v>210</v>
      </c>
      <c r="H510" s="364" t="s">
        <v>209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x14ac:dyDescent="0.15">
      <c r="A511" s="352" t="s">
        <v>365</v>
      </c>
      <c r="B511" s="92" t="s">
        <v>58</v>
      </c>
      <c r="C511" s="194" t="s">
        <v>83</v>
      </c>
      <c r="D511" s="194" t="s">
        <v>88</v>
      </c>
      <c r="E511" s="194" t="s">
        <v>208</v>
      </c>
      <c r="F511" s="194" t="s">
        <v>209</v>
      </c>
      <c r="G511" s="194" t="s">
        <v>210</v>
      </c>
      <c r="H511" s="364" t="s">
        <v>209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x14ac:dyDescent="0.15">
      <c r="A512" s="352" t="s">
        <v>365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392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x14ac:dyDescent="0.15">
      <c r="A513" s="352" t="s">
        <v>365</v>
      </c>
      <c r="B513" s="92" t="s">
        <v>58</v>
      </c>
      <c r="C513" s="194" t="s">
        <v>59</v>
      </c>
      <c r="D513" s="194" t="s">
        <v>60</v>
      </c>
      <c r="E513" s="194" t="s">
        <v>207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x14ac:dyDescent="0.15">
      <c r="A514" s="352" t="s">
        <v>365</v>
      </c>
      <c r="B514" s="92" t="s">
        <v>58</v>
      </c>
      <c r="C514" s="194" t="s">
        <v>59</v>
      </c>
      <c r="D514" s="194" t="s">
        <v>60</v>
      </c>
      <c r="E514" s="194" t="s">
        <v>207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x14ac:dyDescent="0.15">
      <c r="A515" s="352" t="s">
        <v>365</v>
      </c>
      <c r="B515" s="92" t="s">
        <v>58</v>
      </c>
      <c r="C515" s="194" t="s">
        <v>83</v>
      </c>
      <c r="D515" s="194" t="s">
        <v>88</v>
      </c>
      <c r="E515" s="194" t="s">
        <v>208</v>
      </c>
      <c r="F515" s="194" t="s">
        <v>209</v>
      </c>
      <c r="G515" s="194" t="s">
        <v>210</v>
      </c>
      <c r="H515" s="364" t="s">
        <v>209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x14ac:dyDescent="0.15">
      <c r="A516" s="352" t="s">
        <v>365</v>
      </c>
      <c r="B516" s="92" t="s">
        <v>58</v>
      </c>
      <c r="C516" s="194" t="s">
        <v>83</v>
      </c>
      <c r="D516" s="194" t="s">
        <v>88</v>
      </c>
      <c r="E516" s="194" t="s">
        <v>208</v>
      </c>
      <c r="F516" s="194" t="s">
        <v>209</v>
      </c>
      <c r="G516" s="194" t="s">
        <v>210</v>
      </c>
      <c r="H516" s="364" t="s">
        <v>209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x14ac:dyDescent="0.15">
      <c r="A517" s="352" t="s">
        <v>365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386</v>
      </c>
      <c r="G517" s="194" t="s">
        <v>386</v>
      </c>
      <c r="H517" s="364" t="s">
        <v>386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x14ac:dyDescent="0.15">
      <c r="A518" s="352" t="s">
        <v>365</v>
      </c>
      <c r="B518" s="92" t="s">
        <v>58</v>
      </c>
      <c r="C518" s="194" t="s">
        <v>83</v>
      </c>
      <c r="D518" s="194" t="s">
        <v>88</v>
      </c>
      <c r="E518" s="194" t="s">
        <v>208</v>
      </c>
      <c r="F518" s="194" t="s">
        <v>209</v>
      </c>
      <c r="G518" s="194" t="s">
        <v>210</v>
      </c>
      <c r="H518" s="364" t="s">
        <v>209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x14ac:dyDescent="0.15">
      <c r="A519" s="352" t="s">
        <v>365</v>
      </c>
      <c r="B519" s="92" t="s">
        <v>58</v>
      </c>
      <c r="C519" s="194" t="s">
        <v>59</v>
      </c>
      <c r="D519" s="194" t="s">
        <v>292</v>
      </c>
      <c r="E519" s="194" t="s">
        <v>156</v>
      </c>
      <c r="F519" s="194" t="s">
        <v>375</v>
      </c>
      <c r="G519" s="194" t="s">
        <v>375</v>
      </c>
      <c r="H519" s="364" t="s">
        <v>375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x14ac:dyDescent="0.15">
      <c r="A520" s="352" t="s">
        <v>365</v>
      </c>
      <c r="B520" s="92" t="s">
        <v>58</v>
      </c>
      <c r="C520" s="194" t="s">
        <v>59</v>
      </c>
      <c r="D520" s="194" t="s">
        <v>60</v>
      </c>
      <c r="E520" s="194" t="s">
        <v>207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x14ac:dyDescent="0.15">
      <c r="A521" s="352" t="s">
        <v>365</v>
      </c>
      <c r="B521" s="92" t="s">
        <v>58</v>
      </c>
      <c r="C521" s="194" t="s">
        <v>59</v>
      </c>
      <c r="D521" s="194" t="s">
        <v>60</v>
      </c>
      <c r="E521" s="194" t="s">
        <v>207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x14ac:dyDescent="0.15">
      <c r="A522" s="352" t="s">
        <v>365</v>
      </c>
      <c r="B522" s="92" t="s">
        <v>58</v>
      </c>
      <c r="C522" s="194" t="s">
        <v>59</v>
      </c>
      <c r="D522" s="194" t="s">
        <v>60</v>
      </c>
      <c r="E522" s="194" t="s">
        <v>207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x14ac:dyDescent="0.15">
      <c r="A523" s="352" t="s">
        <v>365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211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x14ac:dyDescent="0.15">
      <c r="A524" s="352" t="s">
        <v>365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211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x14ac:dyDescent="0.15">
      <c r="A525" s="352" t="s">
        <v>365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211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x14ac:dyDescent="0.15">
      <c r="A526" s="352" t="s">
        <v>365</v>
      </c>
      <c r="B526" s="194" t="s">
        <v>42</v>
      </c>
      <c r="C526" s="195" t="s">
        <v>212</v>
      </c>
      <c r="D526" s="195" t="s">
        <v>213</v>
      </c>
      <c r="E526" s="194" t="s">
        <v>214</v>
      </c>
      <c r="F526" s="194" t="s">
        <v>215</v>
      </c>
      <c r="G526" s="194" t="s">
        <v>216</v>
      </c>
      <c r="H526" s="194" t="s">
        <v>48</v>
      </c>
      <c r="I526" s="194" t="s">
        <v>49</v>
      </c>
      <c r="J526" s="289" t="s">
        <v>50</v>
      </c>
      <c r="K526" s="194"/>
      <c r="L526" s="194" t="s">
        <v>215</v>
      </c>
      <c r="M526" s="194"/>
      <c r="N526" s="290" t="s">
        <v>211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x14ac:dyDescent="0.15">
      <c r="A527" s="352" t="s">
        <v>365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217</v>
      </c>
      <c r="G527" s="194" t="s">
        <v>218</v>
      </c>
      <c r="H527" s="194" t="s">
        <v>48</v>
      </c>
      <c r="I527" s="194" t="s">
        <v>49</v>
      </c>
      <c r="J527" s="289" t="s">
        <v>50</v>
      </c>
      <c r="K527" s="194"/>
      <c r="L527" s="194" t="s">
        <v>219</v>
      </c>
      <c r="M527" s="194"/>
      <c r="N527" s="290" t="s">
        <v>211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x14ac:dyDescent="0.15">
      <c r="A528" s="352" t="s">
        <v>365</v>
      </c>
      <c r="B528" s="194" t="s">
        <v>42</v>
      </c>
      <c r="C528" s="195" t="s">
        <v>72</v>
      </c>
      <c r="D528" s="195" t="s">
        <v>131</v>
      </c>
      <c r="E528" s="194" t="s">
        <v>244</v>
      </c>
      <c r="F528" s="194" t="s">
        <v>245</v>
      </c>
      <c r="G528" s="194" t="s">
        <v>246</v>
      </c>
      <c r="H528" s="194" t="s">
        <v>48</v>
      </c>
      <c r="I528" s="194" t="s">
        <v>49</v>
      </c>
      <c r="J528" s="289" t="s">
        <v>50</v>
      </c>
      <c r="K528" s="194"/>
      <c r="L528" s="194" t="s">
        <v>247</v>
      </c>
      <c r="M528" s="194"/>
      <c r="N528" s="290" t="s">
        <v>211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x14ac:dyDescent="0.15">
      <c r="A529" s="352" t="s">
        <v>365</v>
      </c>
      <c r="B529" s="194" t="s">
        <v>42</v>
      </c>
      <c r="C529" s="195" t="s">
        <v>212</v>
      </c>
      <c r="D529" s="195" t="s">
        <v>213</v>
      </c>
      <c r="E529" s="194" t="s">
        <v>214</v>
      </c>
      <c r="F529" s="194" t="s">
        <v>258</v>
      </c>
      <c r="G529" s="194" t="s">
        <v>259</v>
      </c>
      <c r="H529" s="194" t="s">
        <v>48</v>
      </c>
      <c r="I529" s="194" t="s">
        <v>49</v>
      </c>
      <c r="J529" s="289" t="s">
        <v>50</v>
      </c>
      <c r="K529" s="194"/>
      <c r="L529" s="194" t="s">
        <v>222</v>
      </c>
      <c r="M529" s="194"/>
      <c r="N529" s="290" t="s">
        <v>211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x14ac:dyDescent="0.15">
      <c r="A530" s="352" t="s">
        <v>365</v>
      </c>
      <c r="B530" s="194" t="s">
        <v>42</v>
      </c>
      <c r="C530" s="195" t="s">
        <v>212</v>
      </c>
      <c r="D530" s="195" t="s">
        <v>223</v>
      </c>
      <c r="E530" s="194" t="s">
        <v>214</v>
      </c>
      <c r="F530" s="194" t="s">
        <v>260</v>
      </c>
      <c r="G530" s="194" t="s">
        <v>261</v>
      </c>
      <c r="H530" s="194" t="s">
        <v>48</v>
      </c>
      <c r="I530" s="194" t="s">
        <v>49</v>
      </c>
      <c r="J530" s="289" t="s">
        <v>50</v>
      </c>
      <c r="K530" s="194"/>
      <c r="L530" s="194" t="s">
        <v>222</v>
      </c>
      <c r="M530" s="194"/>
      <c r="N530" s="290" t="s">
        <v>211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x14ac:dyDescent="0.15">
      <c r="A531" s="352" t="s">
        <v>365</v>
      </c>
      <c r="B531" s="194" t="s">
        <v>42</v>
      </c>
      <c r="C531" s="195" t="s">
        <v>212</v>
      </c>
      <c r="D531" s="195" t="s">
        <v>223</v>
      </c>
      <c r="E531" s="194" t="s">
        <v>214</v>
      </c>
      <c r="F531" s="194" t="s">
        <v>318</v>
      </c>
      <c r="G531" s="194" t="s">
        <v>319</v>
      </c>
      <c r="H531" s="194" t="s">
        <v>48</v>
      </c>
      <c r="I531" s="194" t="s">
        <v>49</v>
      </c>
      <c r="J531" s="289" t="s">
        <v>50</v>
      </c>
      <c r="K531" s="194"/>
      <c r="L531" s="194" t="s">
        <v>222</v>
      </c>
      <c r="M531" s="194"/>
      <c r="N531" s="290" t="s">
        <v>211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x14ac:dyDescent="0.15">
      <c r="A532" s="352" t="s">
        <v>365</v>
      </c>
      <c r="B532" s="194" t="s">
        <v>42</v>
      </c>
      <c r="C532" s="195" t="s">
        <v>212</v>
      </c>
      <c r="D532" s="195" t="s">
        <v>223</v>
      </c>
      <c r="E532" s="194" t="s">
        <v>214</v>
      </c>
      <c r="F532" s="194" t="s">
        <v>262</v>
      </c>
      <c r="G532" s="194" t="s">
        <v>263</v>
      </c>
      <c r="H532" s="194" t="s">
        <v>48</v>
      </c>
      <c r="I532" s="194" t="s">
        <v>49</v>
      </c>
      <c r="J532" s="289" t="s">
        <v>50</v>
      </c>
      <c r="K532" s="194"/>
      <c r="L532" s="194" t="s">
        <v>222</v>
      </c>
      <c r="M532" s="194"/>
      <c r="N532" s="290" t="s">
        <v>211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x14ac:dyDescent="0.15">
      <c r="A533" s="352" t="s">
        <v>365</v>
      </c>
      <c r="B533" s="194" t="s">
        <v>42</v>
      </c>
      <c r="C533" s="195" t="s">
        <v>212</v>
      </c>
      <c r="D533" s="195" t="s">
        <v>213</v>
      </c>
      <c r="E533" s="194" t="s">
        <v>214</v>
      </c>
      <c r="F533" s="194" t="s">
        <v>220</v>
      </c>
      <c r="G533" s="194" t="s">
        <v>221</v>
      </c>
      <c r="H533" s="194" t="s">
        <v>48</v>
      </c>
      <c r="I533" s="194" t="s">
        <v>49</v>
      </c>
      <c r="J533" s="289" t="s">
        <v>50</v>
      </c>
      <c r="K533" s="194"/>
      <c r="L533" s="194" t="s">
        <v>222</v>
      </c>
      <c r="M533" s="194"/>
      <c r="N533" s="290" t="s">
        <v>211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x14ac:dyDescent="0.15">
      <c r="A534" s="352" t="s">
        <v>365</v>
      </c>
      <c r="B534" s="194" t="s">
        <v>42</v>
      </c>
      <c r="C534" s="195" t="s">
        <v>212</v>
      </c>
      <c r="D534" s="195" t="s">
        <v>213</v>
      </c>
      <c r="E534" s="194" t="s">
        <v>214</v>
      </c>
      <c r="F534" s="194" t="s">
        <v>222</v>
      </c>
      <c r="G534" s="194" t="s">
        <v>257</v>
      </c>
      <c r="H534" s="194" t="s">
        <v>48</v>
      </c>
      <c r="I534" s="194" t="s">
        <v>49</v>
      </c>
      <c r="J534" s="289" t="s">
        <v>50</v>
      </c>
      <c r="K534" s="194"/>
      <c r="L534" s="194" t="s">
        <v>222</v>
      </c>
      <c r="M534" s="194"/>
      <c r="N534" s="290" t="s">
        <v>211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x14ac:dyDescent="0.15">
      <c r="A535" s="352" t="s">
        <v>365</v>
      </c>
      <c r="B535" s="194" t="s">
        <v>42</v>
      </c>
      <c r="C535" s="195" t="s">
        <v>212</v>
      </c>
      <c r="D535" s="195" t="s">
        <v>213</v>
      </c>
      <c r="E535" s="194" t="s">
        <v>214</v>
      </c>
      <c r="F535" s="194" t="s">
        <v>248</v>
      </c>
      <c r="G535" s="194" t="s">
        <v>249</v>
      </c>
      <c r="H535" s="194" t="s">
        <v>48</v>
      </c>
      <c r="I535" s="194" t="s">
        <v>49</v>
      </c>
      <c r="J535" s="289" t="s">
        <v>50</v>
      </c>
      <c r="K535" s="194"/>
      <c r="L535" s="194" t="s">
        <v>222</v>
      </c>
      <c r="M535" s="194"/>
      <c r="N535" s="290" t="s">
        <v>211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x14ac:dyDescent="0.15">
      <c r="A536" s="352" t="s">
        <v>365</v>
      </c>
      <c r="B536" s="194" t="s">
        <v>42</v>
      </c>
      <c r="C536" s="195" t="s">
        <v>212</v>
      </c>
      <c r="D536" s="195" t="s">
        <v>223</v>
      </c>
      <c r="E536" s="194" t="s">
        <v>214</v>
      </c>
      <c r="F536" s="194" t="s">
        <v>268</v>
      </c>
      <c r="G536" s="194" t="s">
        <v>269</v>
      </c>
      <c r="H536" s="194" t="s">
        <v>48</v>
      </c>
      <c r="I536" s="194" t="s">
        <v>49</v>
      </c>
      <c r="J536" s="289" t="s">
        <v>50</v>
      </c>
      <c r="K536" s="194"/>
      <c r="L536" s="194" t="s">
        <v>222</v>
      </c>
      <c r="M536" s="194"/>
      <c r="N536" s="290" t="s">
        <v>211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x14ac:dyDescent="0.15">
      <c r="A537" s="352" t="s">
        <v>365</v>
      </c>
      <c r="B537" s="194" t="s">
        <v>42</v>
      </c>
      <c r="C537" s="195" t="s">
        <v>212</v>
      </c>
      <c r="D537" s="195" t="s">
        <v>223</v>
      </c>
      <c r="E537" s="194" t="s">
        <v>214</v>
      </c>
      <c r="F537" s="194" t="s">
        <v>284</v>
      </c>
      <c r="G537" s="194" t="s">
        <v>285</v>
      </c>
      <c r="H537" s="194" t="s">
        <v>48</v>
      </c>
      <c r="I537" s="194" t="s">
        <v>49</v>
      </c>
      <c r="J537" s="289" t="s">
        <v>50</v>
      </c>
      <c r="K537" s="194"/>
      <c r="L537" s="194" t="s">
        <v>222</v>
      </c>
      <c r="M537" s="194"/>
      <c r="N537" s="290" t="s">
        <v>211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x14ac:dyDescent="0.15">
      <c r="A538" s="352" t="s">
        <v>365</v>
      </c>
      <c r="B538" s="194" t="s">
        <v>42</v>
      </c>
      <c r="C538" s="195" t="s">
        <v>212</v>
      </c>
      <c r="D538" s="195" t="s">
        <v>223</v>
      </c>
      <c r="E538" s="194" t="s">
        <v>250</v>
      </c>
      <c r="F538" s="194" t="s">
        <v>251</v>
      </c>
      <c r="G538" s="194" t="s">
        <v>252</v>
      </c>
      <c r="H538" s="194" t="s">
        <v>48</v>
      </c>
      <c r="I538" s="194" t="s">
        <v>49</v>
      </c>
      <c r="J538" s="289" t="s">
        <v>50</v>
      </c>
      <c r="K538" s="194"/>
      <c r="L538" s="194" t="s">
        <v>222</v>
      </c>
      <c r="M538" s="194"/>
      <c r="N538" s="290" t="s">
        <v>211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x14ac:dyDescent="0.35">
      <c r="A539" s="352" t="s">
        <v>365</v>
      </c>
      <c r="B539" s="194" t="s">
        <v>42</v>
      </c>
      <c r="C539" s="195" t="s">
        <v>212</v>
      </c>
      <c r="D539" s="195" t="s">
        <v>223</v>
      </c>
      <c r="E539" s="194" t="s">
        <v>214</v>
      </c>
      <c r="F539" s="194" t="s">
        <v>286</v>
      </c>
      <c r="G539" s="194" t="s">
        <v>287</v>
      </c>
      <c r="H539" s="194" t="s">
        <v>48</v>
      </c>
      <c r="I539" s="194" t="s">
        <v>49</v>
      </c>
      <c r="J539" s="289" t="s">
        <v>50</v>
      </c>
      <c r="K539" s="194"/>
      <c r="L539" s="194" t="s">
        <v>222</v>
      </c>
      <c r="M539" s="194"/>
      <c r="N539" s="290" t="s">
        <v>211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420</v>
      </c>
      <c r="AG539" s="232">
        <v>0.02</v>
      </c>
      <c r="AH539" s="344"/>
      <c r="AI539" s="344"/>
      <c r="AJ539" s="344"/>
      <c r="AK539" s="192"/>
    </row>
    <row r="540" spans="1:37" s="122" customFormat="1" x14ac:dyDescent="0.35">
      <c r="A540" s="352" t="s">
        <v>365</v>
      </c>
      <c r="B540" s="194" t="s">
        <v>42</v>
      </c>
      <c r="C540" s="195" t="s">
        <v>212</v>
      </c>
      <c r="D540" s="195" t="s">
        <v>213</v>
      </c>
      <c r="E540" s="194" t="s">
        <v>214</v>
      </c>
      <c r="F540" s="194" t="s">
        <v>253</v>
      </c>
      <c r="G540" s="194" t="s">
        <v>254</v>
      </c>
      <c r="H540" s="194" t="s">
        <v>48</v>
      </c>
      <c r="I540" s="194" t="s">
        <v>49</v>
      </c>
      <c r="J540" s="289" t="s">
        <v>50</v>
      </c>
      <c r="K540" s="194"/>
      <c r="L540" s="194" t="s">
        <v>222</v>
      </c>
      <c r="M540" s="194"/>
      <c r="N540" s="290" t="s">
        <v>211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420</v>
      </c>
      <c r="AG540" s="232">
        <v>0.03</v>
      </c>
      <c r="AH540" s="344"/>
      <c r="AI540" s="344"/>
      <c r="AJ540" s="344"/>
      <c r="AK540" s="192"/>
    </row>
    <row r="541" spans="1:37" s="122" customFormat="1" x14ac:dyDescent="0.35">
      <c r="A541" s="352" t="s">
        <v>365</v>
      </c>
      <c r="B541" s="194" t="s">
        <v>42</v>
      </c>
      <c r="C541" s="195" t="s">
        <v>212</v>
      </c>
      <c r="D541" s="195" t="s">
        <v>223</v>
      </c>
      <c r="E541" s="194" t="s">
        <v>214</v>
      </c>
      <c r="F541" s="194" t="s">
        <v>224</v>
      </c>
      <c r="G541" s="194" t="s">
        <v>225</v>
      </c>
      <c r="H541" s="194" t="s">
        <v>48</v>
      </c>
      <c r="I541" s="194" t="s">
        <v>49</v>
      </c>
      <c r="J541" s="289" t="s">
        <v>50</v>
      </c>
      <c r="K541" s="194"/>
      <c r="L541" s="194" t="s">
        <v>222</v>
      </c>
      <c r="M541" s="194"/>
      <c r="N541" s="290" t="s">
        <v>211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420</v>
      </c>
      <c r="AG541" s="232">
        <v>0.31</v>
      </c>
      <c r="AH541" s="344"/>
      <c r="AI541" s="344"/>
      <c r="AJ541" s="344"/>
      <c r="AK541" s="192"/>
    </row>
    <row r="542" spans="1:37" s="122" customFormat="1" x14ac:dyDescent="0.35">
      <c r="A542" s="352" t="s">
        <v>365</v>
      </c>
      <c r="B542" s="194" t="s">
        <v>42</v>
      </c>
      <c r="C542" s="195" t="s">
        <v>212</v>
      </c>
      <c r="D542" s="195" t="s">
        <v>213</v>
      </c>
      <c r="E542" s="194" t="s">
        <v>214</v>
      </c>
      <c r="F542" s="194" t="s">
        <v>288</v>
      </c>
      <c r="G542" s="194" t="s">
        <v>289</v>
      </c>
      <c r="H542" s="194" t="s">
        <v>48</v>
      </c>
      <c r="I542" s="194" t="s">
        <v>49</v>
      </c>
      <c r="J542" s="289" t="s">
        <v>50</v>
      </c>
      <c r="K542" s="194"/>
      <c r="L542" s="194" t="s">
        <v>222</v>
      </c>
      <c r="M542" s="194"/>
      <c r="N542" s="290" t="s">
        <v>211</v>
      </c>
      <c r="O542" s="301" t="s">
        <v>53</v>
      </c>
      <c r="P542" s="196">
        <v>0.15</v>
      </c>
      <c r="Q542" s="197"/>
      <c r="R542" s="197"/>
      <c r="S542" s="121">
        <v>150805.84788732399</v>
      </c>
      <c r="T542" s="121">
        <v>873450.70422535203</v>
      </c>
      <c r="U542" s="121">
        <v>1024256.55211268</v>
      </c>
      <c r="V542" s="121">
        <f t="shared" si="43"/>
        <v>-4.0745362639427185E-9</v>
      </c>
      <c r="W542" s="121">
        <v>926397.64585987595</v>
      </c>
      <c r="X542" s="121"/>
      <c r="Y542" s="121"/>
      <c r="Z542" s="121">
        <f t="shared" si="44"/>
        <v>1024256.55211268</v>
      </c>
      <c r="AA542" s="232">
        <v>5.2999999999999999E-2</v>
      </c>
      <c r="AB542" s="339">
        <f t="shared" si="41"/>
        <v>54285.597261972041</v>
      </c>
      <c r="AC542" s="339"/>
      <c r="AD542" s="210"/>
      <c r="AE542" s="210"/>
      <c r="AF542" s="210" t="s">
        <v>420</v>
      </c>
      <c r="AG542" s="232">
        <v>0.36</v>
      </c>
      <c r="AH542" s="344"/>
      <c r="AI542" s="344"/>
      <c r="AJ542" s="344"/>
      <c r="AK542" s="192"/>
    </row>
    <row r="543" spans="1:37" s="122" customFormat="1" x14ac:dyDescent="0.35">
      <c r="A543" s="352" t="s">
        <v>365</v>
      </c>
      <c r="B543" s="194" t="s">
        <v>42</v>
      </c>
      <c r="C543" s="195" t="s">
        <v>212</v>
      </c>
      <c r="D543" s="195" t="s">
        <v>213</v>
      </c>
      <c r="E543" s="194" t="s">
        <v>214</v>
      </c>
      <c r="F543" s="194" t="s">
        <v>288</v>
      </c>
      <c r="G543" s="194" t="s">
        <v>289</v>
      </c>
      <c r="H543" s="194" t="s">
        <v>48</v>
      </c>
      <c r="I543" s="194" t="s">
        <v>49</v>
      </c>
      <c r="J543" s="289" t="s">
        <v>50</v>
      </c>
      <c r="K543" s="194"/>
      <c r="L543" s="194" t="s">
        <v>222</v>
      </c>
      <c r="M543" s="194"/>
      <c r="N543" s="290" t="s">
        <v>211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420</v>
      </c>
      <c r="AG543" s="232">
        <v>0.28999999999999998</v>
      </c>
      <c r="AH543" s="344"/>
      <c r="AI543" s="344"/>
      <c r="AJ543" s="344"/>
      <c r="AK543" s="192"/>
    </row>
    <row r="544" spans="1:37" s="122" customFormat="1" x14ac:dyDescent="0.35">
      <c r="A544" s="352" t="s">
        <v>365</v>
      </c>
      <c r="B544" s="194" t="s">
        <v>42</v>
      </c>
      <c r="C544" s="195" t="s">
        <v>212</v>
      </c>
      <c r="D544" s="195" t="s">
        <v>223</v>
      </c>
      <c r="E544" s="194" t="s">
        <v>214</v>
      </c>
      <c r="F544" s="194" t="s">
        <v>290</v>
      </c>
      <c r="G544" s="194" t="s">
        <v>291</v>
      </c>
      <c r="H544" s="194" t="s">
        <v>48</v>
      </c>
      <c r="I544" s="194" t="s">
        <v>49</v>
      </c>
      <c r="J544" s="289" t="s">
        <v>50</v>
      </c>
      <c r="K544" s="194"/>
      <c r="L544" s="194" t="s">
        <v>222</v>
      </c>
      <c r="M544" s="194"/>
      <c r="N544" s="290" t="s">
        <v>211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420</v>
      </c>
      <c r="AG544" s="232">
        <v>0.28999999999999998</v>
      </c>
      <c r="AH544" s="344"/>
      <c r="AI544" s="344"/>
      <c r="AJ544" s="344"/>
      <c r="AK544" s="192"/>
    </row>
    <row r="545" spans="1:37" s="122" customFormat="1" x14ac:dyDescent="0.35">
      <c r="A545" s="352" t="s">
        <v>365</v>
      </c>
      <c r="B545" s="194" t="s">
        <v>42</v>
      </c>
      <c r="C545" s="195" t="s">
        <v>212</v>
      </c>
      <c r="D545" s="195" t="s">
        <v>223</v>
      </c>
      <c r="E545" s="194" t="s">
        <v>214</v>
      </c>
      <c r="F545" s="194" t="s">
        <v>290</v>
      </c>
      <c r="G545" s="194" t="s">
        <v>291</v>
      </c>
      <c r="H545" s="194" t="s">
        <v>48</v>
      </c>
      <c r="I545" s="194" t="s">
        <v>49</v>
      </c>
      <c r="J545" s="289" t="s">
        <v>50</v>
      </c>
      <c r="K545" s="194"/>
      <c r="L545" s="194" t="s">
        <v>222</v>
      </c>
      <c r="M545" s="194"/>
      <c r="N545" s="290" t="s">
        <v>211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420</v>
      </c>
      <c r="AG545" s="232">
        <v>0.28999999999999998</v>
      </c>
      <c r="AH545" s="344"/>
      <c r="AI545" s="344"/>
      <c r="AJ545" s="344"/>
      <c r="AK545" s="192"/>
    </row>
    <row r="546" spans="1:37" s="122" customFormat="1" x14ac:dyDescent="0.35">
      <c r="A546" s="352" t="s">
        <v>365</v>
      </c>
      <c r="B546" s="194" t="s">
        <v>42</v>
      </c>
      <c r="C546" s="195" t="s">
        <v>212</v>
      </c>
      <c r="D546" s="195" t="s">
        <v>223</v>
      </c>
      <c r="E546" s="194" t="s">
        <v>214</v>
      </c>
      <c r="F546" s="194" t="s">
        <v>272</v>
      </c>
      <c r="G546" s="194" t="s">
        <v>273</v>
      </c>
      <c r="H546" s="194" t="s">
        <v>48</v>
      </c>
      <c r="I546" s="194" t="s">
        <v>49</v>
      </c>
      <c r="J546" s="289" t="s">
        <v>50</v>
      </c>
      <c r="K546" s="194"/>
      <c r="L546" s="194" t="s">
        <v>222</v>
      </c>
      <c r="M546" s="194"/>
      <c r="N546" s="290" t="s">
        <v>211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420</v>
      </c>
      <c r="AG546" s="232">
        <v>0.28999999999999998</v>
      </c>
      <c r="AH546" s="344"/>
      <c r="AI546" s="344"/>
      <c r="AJ546" s="344"/>
      <c r="AK546" s="192"/>
    </row>
    <row r="547" spans="1:37" s="122" customFormat="1" x14ac:dyDescent="0.35">
      <c r="A547" s="352" t="s">
        <v>365</v>
      </c>
      <c r="B547" s="194" t="s">
        <v>42</v>
      </c>
      <c r="C547" s="195" t="s">
        <v>212</v>
      </c>
      <c r="D547" s="195" t="s">
        <v>213</v>
      </c>
      <c r="E547" s="194" t="s">
        <v>214</v>
      </c>
      <c r="F547" s="194" t="s">
        <v>274</v>
      </c>
      <c r="G547" s="194" t="s">
        <v>275</v>
      </c>
      <c r="H547" s="194" t="s">
        <v>48</v>
      </c>
      <c r="I547" s="194" t="s">
        <v>49</v>
      </c>
      <c r="J547" s="289" t="s">
        <v>50</v>
      </c>
      <c r="K547" s="194"/>
      <c r="L547" s="194" t="s">
        <v>222</v>
      </c>
      <c r="M547" s="194"/>
      <c r="N547" s="290" t="s">
        <v>211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417</v>
      </c>
      <c r="AG547" s="232">
        <v>0</v>
      </c>
      <c r="AH547" s="344"/>
      <c r="AI547" s="344"/>
      <c r="AJ547" s="344"/>
      <c r="AK547" s="192"/>
    </row>
    <row r="548" spans="1:37" s="122" customFormat="1" x14ac:dyDescent="0.35">
      <c r="A548" s="352" t="s">
        <v>365</v>
      </c>
      <c r="B548" s="194" t="s">
        <v>42</v>
      </c>
      <c r="C548" s="195" t="s">
        <v>212</v>
      </c>
      <c r="D548" s="195" t="s">
        <v>213</v>
      </c>
      <c r="E548" s="194" t="s">
        <v>214</v>
      </c>
      <c r="F548" s="194" t="s">
        <v>274</v>
      </c>
      <c r="G548" s="194" t="s">
        <v>275</v>
      </c>
      <c r="H548" s="194" t="s">
        <v>48</v>
      </c>
      <c r="I548" s="194" t="s">
        <v>49</v>
      </c>
      <c r="J548" s="289" t="s">
        <v>50</v>
      </c>
      <c r="K548" s="194"/>
      <c r="L548" s="194" t="s">
        <v>222</v>
      </c>
      <c r="M548" s="194"/>
      <c r="N548" s="290" t="s">
        <v>211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420</v>
      </c>
      <c r="AG548" s="232">
        <v>7.0000000000000007E-2</v>
      </c>
      <c r="AH548" s="344"/>
      <c r="AI548" s="344"/>
      <c r="AJ548" s="344"/>
      <c r="AK548" s="192"/>
    </row>
    <row r="549" spans="1:37" s="122" customFormat="1" x14ac:dyDescent="0.35">
      <c r="A549" s="352" t="s">
        <v>365</v>
      </c>
      <c r="B549" s="194" t="s">
        <v>42</v>
      </c>
      <c r="C549" s="195" t="s">
        <v>212</v>
      </c>
      <c r="D549" s="195" t="s">
        <v>223</v>
      </c>
      <c r="E549" s="194" t="s">
        <v>214</v>
      </c>
      <c r="F549" s="194" t="s">
        <v>294</v>
      </c>
      <c r="G549" s="194" t="s">
        <v>295</v>
      </c>
      <c r="H549" s="194" t="s">
        <v>48</v>
      </c>
      <c r="I549" s="194" t="s">
        <v>49</v>
      </c>
      <c r="J549" s="289" t="s">
        <v>50</v>
      </c>
      <c r="K549" s="194"/>
      <c r="L549" s="194" t="s">
        <v>222</v>
      </c>
      <c r="M549" s="194"/>
      <c r="N549" s="290" t="s">
        <v>211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420</v>
      </c>
      <c r="AG549" s="232">
        <v>7.0000000000000007E-2</v>
      </c>
      <c r="AH549" s="344"/>
      <c r="AI549" s="344"/>
      <c r="AJ549" s="344"/>
      <c r="AK549" s="192"/>
    </row>
    <row r="550" spans="1:37" s="122" customFormat="1" x14ac:dyDescent="0.35">
      <c r="A550" s="352" t="s">
        <v>365</v>
      </c>
      <c r="B550" s="194" t="s">
        <v>42</v>
      </c>
      <c r="C550" s="195" t="s">
        <v>212</v>
      </c>
      <c r="D550" s="195" t="s">
        <v>223</v>
      </c>
      <c r="E550" s="194" t="s">
        <v>214</v>
      </c>
      <c r="F550" s="194" t="s">
        <v>298</v>
      </c>
      <c r="G550" s="194" t="s">
        <v>299</v>
      </c>
      <c r="H550" s="194" t="s">
        <v>48</v>
      </c>
      <c r="I550" s="194" t="s">
        <v>49</v>
      </c>
      <c r="J550" s="289" t="s">
        <v>50</v>
      </c>
      <c r="K550" s="194"/>
      <c r="L550" s="194" t="s">
        <v>222</v>
      </c>
      <c r="M550" s="194"/>
      <c r="N550" s="290" t="s">
        <v>211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417</v>
      </c>
      <c r="AG550" s="232">
        <v>0</v>
      </c>
      <c r="AH550" s="344"/>
      <c r="AI550" s="344"/>
      <c r="AJ550" s="344"/>
      <c r="AK550" s="192"/>
    </row>
    <row r="551" spans="1:37" s="122" customFormat="1" x14ac:dyDescent="0.35">
      <c r="A551" s="352" t="s">
        <v>365</v>
      </c>
      <c r="B551" s="194" t="s">
        <v>42</v>
      </c>
      <c r="C551" s="195" t="s">
        <v>212</v>
      </c>
      <c r="D551" s="195" t="s">
        <v>213</v>
      </c>
      <c r="E551" s="194" t="s">
        <v>214</v>
      </c>
      <c r="F551" s="194" t="s">
        <v>300</v>
      </c>
      <c r="G551" s="194" t="s">
        <v>301</v>
      </c>
      <c r="H551" s="194" t="s">
        <v>48</v>
      </c>
      <c r="I551" s="194" t="s">
        <v>49</v>
      </c>
      <c r="J551" s="289" t="s">
        <v>50</v>
      </c>
      <c r="K551" s="194"/>
      <c r="L551" s="194" t="s">
        <v>222</v>
      </c>
      <c r="M551" s="194"/>
      <c r="N551" s="290" t="s">
        <v>211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417</v>
      </c>
      <c r="AG551" s="232">
        <v>0</v>
      </c>
      <c r="AH551" s="344"/>
      <c r="AI551" s="344"/>
      <c r="AJ551" s="344"/>
      <c r="AK551" s="192"/>
    </row>
    <row r="552" spans="1:37" s="122" customFormat="1" x14ac:dyDescent="0.35">
      <c r="A552" s="352" t="s">
        <v>365</v>
      </c>
      <c r="B552" s="194" t="s">
        <v>42</v>
      </c>
      <c r="C552" s="195" t="s">
        <v>212</v>
      </c>
      <c r="D552" s="195" t="s">
        <v>213</v>
      </c>
      <c r="E552" s="194" t="s">
        <v>214</v>
      </c>
      <c r="F552" s="194" t="s">
        <v>300</v>
      </c>
      <c r="G552" s="194" t="s">
        <v>301</v>
      </c>
      <c r="H552" s="194" t="s">
        <v>48</v>
      </c>
      <c r="I552" s="194" t="s">
        <v>49</v>
      </c>
      <c r="J552" s="289" t="s">
        <v>50</v>
      </c>
      <c r="K552" s="194"/>
      <c r="L552" s="194" t="s">
        <v>222</v>
      </c>
      <c r="M552" s="194"/>
      <c r="N552" s="290" t="s">
        <v>211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417</v>
      </c>
      <c r="AG552" s="232">
        <v>0</v>
      </c>
      <c r="AH552" s="344"/>
      <c r="AI552" s="344"/>
      <c r="AJ552" s="344"/>
      <c r="AK552" s="192"/>
    </row>
    <row r="553" spans="1:37" s="122" customFormat="1" x14ac:dyDescent="0.35">
      <c r="A553" s="352" t="s">
        <v>365</v>
      </c>
      <c r="B553" s="194" t="s">
        <v>42</v>
      </c>
      <c r="C553" s="195" t="s">
        <v>212</v>
      </c>
      <c r="D553" s="195" t="s">
        <v>213</v>
      </c>
      <c r="E553" s="194" t="s">
        <v>214</v>
      </c>
      <c r="F553" s="194" t="s">
        <v>437</v>
      </c>
      <c r="G553" s="194" t="s">
        <v>438</v>
      </c>
      <c r="H553" s="194" t="s">
        <v>48</v>
      </c>
      <c r="I553" s="194" t="s">
        <v>49</v>
      </c>
      <c r="J553" s="289" t="s">
        <v>50</v>
      </c>
      <c r="K553" s="194"/>
      <c r="L553" s="194" t="s">
        <v>222</v>
      </c>
      <c r="M553" s="194"/>
      <c r="N553" s="290" t="s">
        <v>211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420</v>
      </c>
      <c r="AG553" s="232">
        <v>0.32</v>
      </c>
      <c r="AH553" s="344"/>
      <c r="AI553" s="344"/>
      <c r="AJ553" s="344"/>
      <c r="AK553" s="192"/>
    </row>
    <row r="554" spans="1:37" s="122" customFormat="1" x14ac:dyDescent="0.35">
      <c r="A554" s="352" t="s">
        <v>365</v>
      </c>
      <c r="B554" s="194" t="s">
        <v>42</v>
      </c>
      <c r="C554" s="195" t="s">
        <v>212</v>
      </c>
      <c r="D554" s="195" t="s">
        <v>213</v>
      </c>
      <c r="E554" s="194" t="s">
        <v>214</v>
      </c>
      <c r="F554" s="194" t="s">
        <v>437</v>
      </c>
      <c r="G554" s="194" t="s">
        <v>438</v>
      </c>
      <c r="H554" s="194" t="s">
        <v>48</v>
      </c>
      <c r="I554" s="194" t="s">
        <v>49</v>
      </c>
      <c r="J554" s="289" t="s">
        <v>50</v>
      </c>
      <c r="K554" s="194"/>
      <c r="L554" s="194" t="s">
        <v>222</v>
      </c>
      <c r="M554" s="194"/>
      <c r="N554" s="290" t="s">
        <v>211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420</v>
      </c>
      <c r="AG554" s="232">
        <v>0.32</v>
      </c>
      <c r="AH554" s="344"/>
      <c r="AI554" s="344"/>
      <c r="AJ554" s="344"/>
      <c r="AK554" s="192"/>
    </row>
    <row r="555" spans="1:37" s="122" customFormat="1" x14ac:dyDescent="0.35">
      <c r="A555" s="352" t="s">
        <v>365</v>
      </c>
      <c r="B555" s="194" t="s">
        <v>42</v>
      </c>
      <c r="C555" s="195" t="s">
        <v>212</v>
      </c>
      <c r="D555" s="195" t="s">
        <v>223</v>
      </c>
      <c r="E555" s="194" t="s">
        <v>214</v>
      </c>
      <c r="F555" s="194" t="s">
        <v>316</v>
      </c>
      <c r="G555" s="194" t="s">
        <v>317</v>
      </c>
      <c r="H555" s="194" t="s">
        <v>48</v>
      </c>
      <c r="I555" s="194" t="s">
        <v>49</v>
      </c>
      <c r="J555" s="289" t="s">
        <v>50</v>
      </c>
      <c r="K555" s="194"/>
      <c r="L555" s="194" t="s">
        <v>222</v>
      </c>
      <c r="M555" s="194"/>
      <c r="N555" s="290" t="s">
        <v>211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417</v>
      </c>
      <c r="AG555" s="232">
        <v>0</v>
      </c>
      <c r="AH555" s="344"/>
      <c r="AI555" s="344"/>
      <c r="AJ555" s="344"/>
      <c r="AK555" s="192"/>
    </row>
    <row r="556" spans="1:37" s="122" customFormat="1" x14ac:dyDescent="0.35">
      <c r="A556" s="352" t="s">
        <v>365</v>
      </c>
      <c r="B556" s="194" t="s">
        <v>42</v>
      </c>
      <c r="C556" s="195" t="s">
        <v>212</v>
      </c>
      <c r="D556" s="195" t="s">
        <v>223</v>
      </c>
      <c r="E556" s="194" t="s">
        <v>214</v>
      </c>
      <c r="F556" s="194" t="s">
        <v>316</v>
      </c>
      <c r="G556" s="194" t="s">
        <v>317</v>
      </c>
      <c r="H556" s="194" t="s">
        <v>48</v>
      </c>
      <c r="I556" s="194" t="s">
        <v>49</v>
      </c>
      <c r="J556" s="289" t="s">
        <v>50</v>
      </c>
      <c r="K556" s="194"/>
      <c r="L556" s="194" t="s">
        <v>222</v>
      </c>
      <c r="M556" s="194"/>
      <c r="N556" s="290" t="s">
        <v>211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420</v>
      </c>
      <c r="AG556" s="232">
        <v>0.31</v>
      </c>
      <c r="AH556" s="344"/>
      <c r="AI556" s="344"/>
      <c r="AJ556" s="344"/>
      <c r="AK556" s="192"/>
    </row>
    <row r="557" spans="1:37" s="122" customFormat="1" x14ac:dyDescent="0.35">
      <c r="A557" s="352" t="s">
        <v>365</v>
      </c>
      <c r="B557" s="194" t="s">
        <v>42</v>
      </c>
      <c r="C557" s="195" t="s">
        <v>212</v>
      </c>
      <c r="D557" s="195" t="s">
        <v>213</v>
      </c>
      <c r="E557" s="194" t="s">
        <v>214</v>
      </c>
      <c r="F557" s="194" t="s">
        <v>439</v>
      </c>
      <c r="G557" s="194" t="s">
        <v>440</v>
      </c>
      <c r="H557" s="194" t="s">
        <v>48</v>
      </c>
      <c r="I557" s="194" t="s">
        <v>49</v>
      </c>
      <c r="J557" s="289" t="s">
        <v>50</v>
      </c>
      <c r="K557" s="194"/>
      <c r="L557" s="194" t="s">
        <v>222</v>
      </c>
      <c r="M557" s="194"/>
      <c r="N557" s="290" t="s">
        <v>211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420</v>
      </c>
      <c r="AG557" s="232">
        <v>0.31</v>
      </c>
      <c r="AH557" s="344"/>
      <c r="AI557" s="344"/>
      <c r="AJ557" s="344"/>
      <c r="AK557" s="192"/>
    </row>
    <row r="558" spans="1:37" s="122" customFormat="1" x14ac:dyDescent="0.35">
      <c r="A558" s="352" t="s">
        <v>365</v>
      </c>
      <c r="B558" s="194" t="s">
        <v>42</v>
      </c>
      <c r="C558" s="195" t="s">
        <v>212</v>
      </c>
      <c r="D558" s="195" t="s">
        <v>213</v>
      </c>
      <c r="E558" s="194" t="s">
        <v>214</v>
      </c>
      <c r="F558" s="194" t="s">
        <v>228</v>
      </c>
      <c r="G558" s="194" t="s">
        <v>229</v>
      </c>
      <c r="H558" s="194" t="s">
        <v>48</v>
      </c>
      <c r="I558" s="194" t="s">
        <v>49</v>
      </c>
      <c r="J558" s="289" t="s">
        <v>50</v>
      </c>
      <c r="K558" s="194"/>
      <c r="L558" s="194" t="s">
        <v>222</v>
      </c>
      <c r="M558" s="194"/>
      <c r="N558" s="290" t="s">
        <v>211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5">Z558*AA558</f>
        <v>29099.54344014086</v>
      </c>
      <c r="AC558" s="339"/>
      <c r="AD558" s="210"/>
      <c r="AE558" s="210"/>
      <c r="AF558" s="210" t="s">
        <v>417</v>
      </c>
      <c r="AG558" s="232">
        <v>0</v>
      </c>
      <c r="AH558" s="344"/>
      <c r="AI558" s="344"/>
      <c r="AJ558" s="344"/>
      <c r="AK558" s="192"/>
    </row>
    <row r="559" spans="1:37" s="122" customFormat="1" x14ac:dyDescent="0.35">
      <c r="A559" s="352" t="s">
        <v>365</v>
      </c>
      <c r="B559" s="194" t="s">
        <v>42</v>
      </c>
      <c r="C559" s="195" t="s">
        <v>212</v>
      </c>
      <c r="D559" s="195" t="s">
        <v>213</v>
      </c>
      <c r="E559" s="194" t="s">
        <v>214</v>
      </c>
      <c r="F559" s="194" t="s">
        <v>228</v>
      </c>
      <c r="G559" s="194" t="s">
        <v>229</v>
      </c>
      <c r="H559" s="194" t="s">
        <v>48</v>
      </c>
      <c r="I559" s="194" t="s">
        <v>49</v>
      </c>
      <c r="J559" s="289" t="s">
        <v>50</v>
      </c>
      <c r="K559" s="194"/>
      <c r="L559" s="194" t="s">
        <v>222</v>
      </c>
      <c r="M559" s="194"/>
      <c r="N559" s="290" t="s">
        <v>211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5"/>
        <v>21150.051428450679</v>
      </c>
      <c r="AC559" s="339"/>
      <c r="AD559" s="210"/>
      <c r="AE559" s="210"/>
      <c r="AF559" s="210" t="s">
        <v>420</v>
      </c>
      <c r="AG559" s="232">
        <v>0</v>
      </c>
      <c r="AH559" s="344"/>
      <c r="AI559" s="344"/>
      <c r="AJ559" s="344"/>
      <c r="AK559" s="192"/>
    </row>
    <row r="560" spans="1:37" s="122" customFormat="1" x14ac:dyDescent="0.35">
      <c r="A560" s="352" t="s">
        <v>365</v>
      </c>
      <c r="B560" s="194" t="s">
        <v>42</v>
      </c>
      <c r="C560" s="195" t="s">
        <v>212</v>
      </c>
      <c r="D560" s="195" t="s">
        <v>223</v>
      </c>
      <c r="E560" s="194" t="s">
        <v>214</v>
      </c>
      <c r="F560" s="194" t="s">
        <v>302</v>
      </c>
      <c r="G560" s="194" t="s">
        <v>303</v>
      </c>
      <c r="H560" s="194" t="s">
        <v>48</v>
      </c>
      <c r="I560" s="194" t="s">
        <v>49</v>
      </c>
      <c r="J560" s="289" t="s">
        <v>50</v>
      </c>
      <c r="K560" s="194"/>
      <c r="L560" s="194" t="s">
        <v>222</v>
      </c>
      <c r="M560" s="194"/>
      <c r="N560" s="290" t="s">
        <v>211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5"/>
        <v>13551.00078</v>
      </c>
      <c r="AC560" s="339"/>
      <c r="AD560" s="210"/>
      <c r="AE560" s="210"/>
      <c r="AF560" s="210" t="s">
        <v>420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365</v>
      </c>
      <c r="B561" s="194" t="s">
        <v>42</v>
      </c>
      <c r="C561" s="195" t="s">
        <v>212</v>
      </c>
      <c r="D561" s="195" t="s">
        <v>213</v>
      </c>
      <c r="E561" s="194" t="s">
        <v>214</v>
      </c>
      <c r="F561" s="194" t="s">
        <v>242</v>
      </c>
      <c r="G561" s="194" t="s">
        <v>243</v>
      </c>
      <c r="H561" s="194" t="s">
        <v>48</v>
      </c>
      <c r="I561" s="194" t="s">
        <v>49</v>
      </c>
      <c r="J561" s="289" t="s">
        <v>50</v>
      </c>
      <c r="K561" s="194"/>
      <c r="L561" s="194" t="s">
        <v>222</v>
      </c>
      <c r="M561" s="194"/>
      <c r="N561" s="290" t="s">
        <v>211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5"/>
        <v>12703.170310140815</v>
      </c>
      <c r="AC561" s="339"/>
      <c r="AD561" s="210"/>
      <c r="AE561" s="210"/>
      <c r="AF561" s="210" t="s">
        <v>420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365</v>
      </c>
      <c r="B562" s="194" t="s">
        <v>42</v>
      </c>
      <c r="C562" s="195" t="s">
        <v>212</v>
      </c>
      <c r="D562" s="195" t="s">
        <v>213</v>
      </c>
      <c r="E562" s="194" t="s">
        <v>214</v>
      </c>
      <c r="F562" s="194" t="s">
        <v>242</v>
      </c>
      <c r="G562" s="194" t="s">
        <v>243</v>
      </c>
      <c r="H562" s="194" t="s">
        <v>48</v>
      </c>
      <c r="I562" s="194" t="s">
        <v>49</v>
      </c>
      <c r="J562" s="289" t="s">
        <v>50</v>
      </c>
      <c r="K562" s="194"/>
      <c r="L562" s="194" t="s">
        <v>222</v>
      </c>
      <c r="M562" s="194"/>
      <c r="N562" s="290" t="s">
        <v>211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5"/>
        <v>29859.154929577471</v>
      </c>
      <c r="AC562" s="339"/>
      <c r="AD562" s="210"/>
      <c r="AE562" s="210"/>
      <c r="AF562" s="210" t="s">
        <v>417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365</v>
      </c>
      <c r="B563" s="194" t="s">
        <v>42</v>
      </c>
      <c r="C563" s="195" t="s">
        <v>212</v>
      </c>
      <c r="D563" s="195" t="s">
        <v>213</v>
      </c>
      <c r="E563" s="194" t="s">
        <v>214</v>
      </c>
      <c r="F563" s="194" t="s">
        <v>242</v>
      </c>
      <c r="G563" s="194" t="s">
        <v>243</v>
      </c>
      <c r="H563" s="194" t="s">
        <v>48</v>
      </c>
      <c r="I563" s="194" t="s">
        <v>49</v>
      </c>
      <c r="J563" s="289" t="s">
        <v>50</v>
      </c>
      <c r="K563" s="194"/>
      <c r="L563" s="194" t="s">
        <v>222</v>
      </c>
      <c r="M563" s="194"/>
      <c r="N563" s="290" t="s">
        <v>211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5"/>
        <v>47651.99676450705</v>
      </c>
      <c r="AC563" s="339"/>
      <c r="AD563" s="210"/>
      <c r="AE563" s="210"/>
      <c r="AF563" s="210" t="s">
        <v>420</v>
      </c>
      <c r="AG563" s="232">
        <v>0.34</v>
      </c>
      <c r="AH563" s="344"/>
      <c r="AI563" s="344"/>
      <c r="AJ563" s="344"/>
      <c r="AK563" s="192"/>
    </row>
    <row r="564" spans="1:37" s="122" customFormat="1" x14ac:dyDescent="0.35">
      <c r="A564" s="352" t="s">
        <v>365</v>
      </c>
      <c r="B564" s="194" t="s">
        <v>42</v>
      </c>
      <c r="C564" s="195" t="s">
        <v>212</v>
      </c>
      <c r="D564" s="195" t="s">
        <v>213</v>
      </c>
      <c r="E564" s="194" t="s">
        <v>214</v>
      </c>
      <c r="F564" s="194" t="s">
        <v>296</v>
      </c>
      <c r="G564" s="194" t="s">
        <v>297</v>
      </c>
      <c r="H564" s="194" t="s">
        <v>48</v>
      </c>
      <c r="I564" s="194" t="s">
        <v>49</v>
      </c>
      <c r="J564" s="289" t="s">
        <v>50</v>
      </c>
      <c r="K564" s="194"/>
      <c r="L564" s="194" t="s">
        <v>222</v>
      </c>
      <c r="M564" s="194"/>
      <c r="N564" s="290" t="s">
        <v>211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5"/>
        <v>2109.8870700000002</v>
      </c>
      <c r="AC564" s="339"/>
      <c r="AD564" s="210"/>
      <c r="AE564" s="210"/>
      <c r="AF564" s="210" t="s">
        <v>420</v>
      </c>
      <c r="AG564" s="232">
        <v>7.0000000000000007E-2</v>
      </c>
      <c r="AH564" s="344"/>
      <c r="AI564" s="344"/>
      <c r="AJ564" s="344"/>
      <c r="AK564" s="192"/>
    </row>
    <row r="565" spans="1:37" s="122" customFormat="1" x14ac:dyDescent="0.35">
      <c r="A565" s="352" t="s">
        <v>365</v>
      </c>
      <c r="B565" s="194" t="s">
        <v>42</v>
      </c>
      <c r="C565" s="195" t="s">
        <v>212</v>
      </c>
      <c r="D565" s="195" t="s">
        <v>223</v>
      </c>
      <c r="E565" s="194" t="s">
        <v>214</v>
      </c>
      <c r="F565" s="194" t="s">
        <v>280</v>
      </c>
      <c r="G565" s="194" t="s">
        <v>281</v>
      </c>
      <c r="H565" s="194" t="s">
        <v>48</v>
      </c>
      <c r="I565" s="194" t="s">
        <v>49</v>
      </c>
      <c r="J565" s="289" t="s">
        <v>50</v>
      </c>
      <c r="K565" s="194"/>
      <c r="L565" s="194" t="s">
        <v>222</v>
      </c>
      <c r="M565" s="194"/>
      <c r="N565" s="290" t="s">
        <v>211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5"/>
        <v>9218.4299200000005</v>
      </c>
      <c r="AC565" s="339"/>
      <c r="AD565" s="210"/>
      <c r="AE565" s="210"/>
      <c r="AF565" s="210" t="s">
        <v>420</v>
      </c>
      <c r="AG565" s="232">
        <v>0</v>
      </c>
      <c r="AH565" s="344"/>
      <c r="AI565" s="344"/>
      <c r="AJ565" s="344"/>
      <c r="AK565" s="192"/>
    </row>
    <row r="566" spans="1:37" s="122" customFormat="1" x14ac:dyDescent="0.35">
      <c r="A566" s="352" t="s">
        <v>365</v>
      </c>
      <c r="B566" s="194" t="s">
        <v>42</v>
      </c>
      <c r="C566" s="195" t="s">
        <v>212</v>
      </c>
      <c r="D566" s="195" t="s">
        <v>223</v>
      </c>
      <c r="E566" s="194" t="s">
        <v>214</v>
      </c>
      <c r="F566" s="194" t="s">
        <v>255</v>
      </c>
      <c r="G566" s="194" t="s">
        <v>256</v>
      </c>
      <c r="H566" s="194" t="s">
        <v>48</v>
      </c>
      <c r="I566" s="194" t="s">
        <v>49</v>
      </c>
      <c r="J566" s="289" t="s">
        <v>50</v>
      </c>
      <c r="K566" s="194"/>
      <c r="L566" s="194" t="s">
        <v>222</v>
      </c>
      <c r="M566" s="194"/>
      <c r="N566" s="290" t="s">
        <v>211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5"/>
        <v>14447.05429</v>
      </c>
      <c r="AC566" s="339"/>
      <c r="AD566" s="210"/>
      <c r="AE566" s="210"/>
      <c r="AF566" s="210" t="s">
        <v>420</v>
      </c>
      <c r="AG566" s="232"/>
      <c r="AH566" s="344"/>
      <c r="AI566" s="344"/>
      <c r="AJ566" s="344"/>
      <c r="AK566" s="192"/>
    </row>
    <row r="567" spans="1:37" s="122" customFormat="1" x14ac:dyDescent="0.35">
      <c r="A567" s="352" t="s">
        <v>365</v>
      </c>
      <c r="B567" s="194" t="s">
        <v>42</v>
      </c>
      <c r="C567" s="195" t="s">
        <v>59</v>
      </c>
      <c r="D567" s="195" t="s">
        <v>292</v>
      </c>
      <c r="E567" s="194" t="s">
        <v>156</v>
      </c>
      <c r="F567" s="194" t="s">
        <v>270</v>
      </c>
      <c r="G567" s="194" t="s">
        <v>293</v>
      </c>
      <c r="H567" s="194" t="s">
        <v>48</v>
      </c>
      <c r="I567" s="194" t="s">
        <v>49</v>
      </c>
      <c r="J567" s="289" t="s">
        <v>50</v>
      </c>
      <c r="K567" s="194"/>
      <c r="L567" s="194" t="s">
        <v>222</v>
      </c>
      <c r="M567" s="194"/>
      <c r="N567" s="290" t="s">
        <v>211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5"/>
        <v>17831.226719999999</v>
      </c>
      <c r="AC567" s="339"/>
      <c r="AD567" s="210"/>
      <c r="AE567" s="210"/>
      <c r="AF567" s="210" t="s">
        <v>420</v>
      </c>
      <c r="AG567" s="232"/>
      <c r="AH567" s="344"/>
      <c r="AI567" s="344"/>
      <c r="AJ567" s="344"/>
      <c r="AK567" s="192"/>
    </row>
    <row r="568" spans="1:37" s="122" customFormat="1" x14ac:dyDescent="0.35">
      <c r="A568" s="352" t="s">
        <v>365</v>
      </c>
      <c r="B568" s="194" t="s">
        <v>42</v>
      </c>
      <c r="C568" s="195" t="s">
        <v>212</v>
      </c>
      <c r="D568" s="195" t="s">
        <v>223</v>
      </c>
      <c r="E568" s="194" t="s">
        <v>214</v>
      </c>
      <c r="F568" s="194" t="s">
        <v>270</v>
      </c>
      <c r="G568" s="194" t="s">
        <v>271</v>
      </c>
      <c r="H568" s="194" t="s">
        <v>48</v>
      </c>
      <c r="I568" s="194" t="s">
        <v>49</v>
      </c>
      <c r="J568" s="289" t="s">
        <v>50</v>
      </c>
      <c r="K568" s="194"/>
      <c r="L568" s="194" t="s">
        <v>222</v>
      </c>
      <c r="M568" s="194"/>
      <c r="N568" s="290" t="s">
        <v>211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5"/>
        <v>5672.5852299999997</v>
      </c>
      <c r="AC568" s="339"/>
      <c r="AD568" s="210"/>
      <c r="AE568" s="210"/>
      <c r="AF568" s="210" t="s">
        <v>420</v>
      </c>
      <c r="AG568" s="232"/>
      <c r="AH568" s="344"/>
      <c r="AI568" s="344"/>
      <c r="AJ568" s="344"/>
      <c r="AK568" s="192"/>
    </row>
    <row r="569" spans="1:37" s="122" customFormat="1" x14ac:dyDescent="0.35">
      <c r="A569" s="352" t="s">
        <v>365</v>
      </c>
      <c r="B569" s="194" t="s">
        <v>42</v>
      </c>
      <c r="C569" s="195" t="s">
        <v>212</v>
      </c>
      <c r="D569" s="195" t="s">
        <v>223</v>
      </c>
      <c r="E569" s="194" t="s">
        <v>214</v>
      </c>
      <c r="F569" s="194" t="s">
        <v>278</v>
      </c>
      <c r="G569" s="194" t="s">
        <v>279</v>
      </c>
      <c r="H569" s="194" t="s">
        <v>48</v>
      </c>
      <c r="I569" s="194" t="s">
        <v>49</v>
      </c>
      <c r="J569" s="289" t="s">
        <v>50</v>
      </c>
      <c r="K569" s="194"/>
      <c r="L569" s="194" t="s">
        <v>222</v>
      </c>
      <c r="M569" s="194"/>
      <c r="N569" s="290" t="s">
        <v>211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5"/>
        <v>51.066029999999998</v>
      </c>
      <c r="AC569" s="339"/>
      <c r="AD569" s="210"/>
      <c r="AE569" s="210"/>
      <c r="AF569" s="210" t="s">
        <v>417</v>
      </c>
      <c r="AG569" s="232"/>
      <c r="AH569" s="344"/>
      <c r="AI569" s="344"/>
      <c r="AJ569" s="344"/>
      <c r="AK569" s="192"/>
    </row>
    <row r="570" spans="1:37" s="122" customFormat="1" x14ac:dyDescent="0.35">
      <c r="A570" s="352" t="s">
        <v>365</v>
      </c>
      <c r="B570" s="194" t="s">
        <v>42</v>
      </c>
      <c r="C570" s="195" t="s">
        <v>212</v>
      </c>
      <c r="D570" s="195" t="s">
        <v>213</v>
      </c>
      <c r="E570" s="194" t="s">
        <v>214</v>
      </c>
      <c r="F570" s="194" t="s">
        <v>226</v>
      </c>
      <c r="G570" s="194" t="s">
        <v>227</v>
      </c>
      <c r="H570" s="194" t="s">
        <v>48</v>
      </c>
      <c r="I570" s="194" t="s">
        <v>49</v>
      </c>
      <c r="J570" s="289" t="s">
        <v>50</v>
      </c>
      <c r="K570" s="194"/>
      <c r="L570" s="194" t="s">
        <v>222</v>
      </c>
      <c r="M570" s="194"/>
      <c r="N570" s="290" t="s">
        <v>211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5"/>
        <v>27.662289999999995</v>
      </c>
      <c r="AC570" s="339"/>
      <c r="AD570" s="210"/>
      <c r="AE570" s="210"/>
      <c r="AF570" s="210" t="s">
        <v>420</v>
      </c>
      <c r="AG570" s="232">
        <v>0.22</v>
      </c>
      <c r="AH570" s="344"/>
      <c r="AI570" s="344"/>
      <c r="AJ570" s="344"/>
      <c r="AK570" s="192"/>
    </row>
    <row r="571" spans="1:37" s="122" customFormat="1" x14ac:dyDescent="0.35">
      <c r="A571" s="352" t="s">
        <v>365</v>
      </c>
      <c r="B571" s="194" t="s">
        <v>42</v>
      </c>
      <c r="C571" s="195" t="s">
        <v>212</v>
      </c>
      <c r="D571" s="195" t="s">
        <v>223</v>
      </c>
      <c r="E571" s="194" t="s">
        <v>214</v>
      </c>
      <c r="F571" s="194" t="s">
        <v>284</v>
      </c>
      <c r="G571" s="194" t="s">
        <v>285</v>
      </c>
      <c r="H571" s="194" t="s">
        <v>48</v>
      </c>
      <c r="I571" s="194" t="s">
        <v>49</v>
      </c>
      <c r="J571" s="289" t="s">
        <v>50</v>
      </c>
      <c r="K571" s="194"/>
      <c r="L571" s="194" t="s">
        <v>222</v>
      </c>
      <c r="M571" s="194"/>
      <c r="N571" s="290" t="s">
        <v>211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5"/>
        <v>243.25696647887099</v>
      </c>
      <c r="AC571" s="339"/>
      <c r="AD571" s="210"/>
      <c r="AE571" s="210"/>
      <c r="AF571" s="210" t="s">
        <v>420</v>
      </c>
      <c r="AG571" s="232">
        <v>0</v>
      </c>
      <c r="AH571" s="344"/>
      <c r="AI571" s="344"/>
      <c r="AJ571" s="344"/>
      <c r="AK571" s="192"/>
    </row>
    <row r="572" spans="1:37" s="122" customFormat="1" x14ac:dyDescent="0.35">
      <c r="A572" s="352" t="s">
        <v>365</v>
      </c>
      <c r="B572" s="194" t="s">
        <v>42</v>
      </c>
      <c r="C572" s="195" t="s">
        <v>212</v>
      </c>
      <c r="D572" s="195" t="s">
        <v>223</v>
      </c>
      <c r="E572" s="194" t="s">
        <v>214</v>
      </c>
      <c r="F572" s="194" t="s">
        <v>286</v>
      </c>
      <c r="G572" s="194" t="s">
        <v>287</v>
      </c>
      <c r="H572" s="194" t="s">
        <v>48</v>
      </c>
      <c r="I572" s="194" t="s">
        <v>49</v>
      </c>
      <c r="J572" s="289" t="s">
        <v>50</v>
      </c>
      <c r="K572" s="194"/>
      <c r="L572" s="194" t="s">
        <v>222</v>
      </c>
      <c r="M572" s="194"/>
      <c r="N572" s="290" t="s">
        <v>211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5"/>
        <v>4334.4823904225514</v>
      </c>
      <c r="AC572" s="339"/>
      <c r="AD572" s="210"/>
      <c r="AE572" s="210"/>
      <c r="AF572" s="210" t="s">
        <v>420</v>
      </c>
      <c r="AG572" s="232"/>
      <c r="AH572" s="344"/>
      <c r="AI572" s="344"/>
      <c r="AJ572" s="344"/>
      <c r="AK572" s="192"/>
    </row>
    <row r="573" spans="1:37" s="122" customFormat="1" x14ac:dyDescent="0.35">
      <c r="A573" s="352" t="s">
        <v>365</v>
      </c>
      <c r="B573" s="194" t="s">
        <v>42</v>
      </c>
      <c r="C573" s="195" t="s">
        <v>212</v>
      </c>
      <c r="D573" s="195" t="s">
        <v>213</v>
      </c>
      <c r="E573" s="194" t="s">
        <v>214</v>
      </c>
      <c r="F573" s="194" t="s">
        <v>300</v>
      </c>
      <c r="G573" s="194" t="s">
        <v>301</v>
      </c>
      <c r="H573" s="194" t="s">
        <v>48</v>
      </c>
      <c r="I573" s="194" t="s">
        <v>49</v>
      </c>
      <c r="J573" s="289" t="s">
        <v>50</v>
      </c>
      <c r="K573" s="194"/>
      <c r="L573" s="194" t="s">
        <v>222</v>
      </c>
      <c r="M573" s="194"/>
      <c r="N573" s="290" t="s">
        <v>211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5"/>
        <v>776.48282000000074</v>
      </c>
      <c r="AC573" s="339"/>
      <c r="AD573" s="210"/>
      <c r="AE573" s="210"/>
      <c r="AF573" s="210" t="s">
        <v>420</v>
      </c>
      <c r="AG573" s="232"/>
      <c r="AH573" s="344"/>
      <c r="AI573" s="344"/>
      <c r="AJ573" s="344"/>
      <c r="AK573" s="192"/>
    </row>
    <row r="574" spans="1:37" s="122" customFormat="1" x14ac:dyDescent="0.35">
      <c r="A574" s="352" t="s">
        <v>365</v>
      </c>
      <c r="B574" s="194" t="s">
        <v>42</v>
      </c>
      <c r="C574" s="195" t="s">
        <v>212</v>
      </c>
      <c r="D574" s="195" t="s">
        <v>213</v>
      </c>
      <c r="E574" s="194" t="s">
        <v>214</v>
      </c>
      <c r="F574" s="194" t="s">
        <v>320</v>
      </c>
      <c r="G574" s="194" t="s">
        <v>321</v>
      </c>
      <c r="H574" s="194" t="s">
        <v>48</v>
      </c>
      <c r="I574" s="194" t="s">
        <v>49</v>
      </c>
      <c r="J574" s="289" t="s">
        <v>50</v>
      </c>
      <c r="K574" s="194"/>
      <c r="L574" s="194" t="s">
        <v>222</v>
      </c>
      <c r="M574" s="194"/>
      <c r="N574" s="290" t="s">
        <v>211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5"/>
        <v>27315.465339999999</v>
      </c>
      <c r="AC574" s="339"/>
      <c r="AD574" s="210"/>
      <c r="AE574" s="210"/>
      <c r="AF574" s="210" t="s">
        <v>420</v>
      </c>
      <c r="AG574" s="232"/>
      <c r="AH574" s="344"/>
      <c r="AI574" s="344"/>
      <c r="AJ574" s="344"/>
      <c r="AK574" s="192"/>
    </row>
    <row r="575" spans="1:37" s="122" customFormat="1" x14ac:dyDescent="0.35">
      <c r="A575" s="352" t="s">
        <v>365</v>
      </c>
      <c r="B575" s="194" t="s">
        <v>42</v>
      </c>
      <c r="C575" s="195" t="s">
        <v>212</v>
      </c>
      <c r="D575" s="195" t="s">
        <v>223</v>
      </c>
      <c r="E575" s="194" t="s">
        <v>214</v>
      </c>
      <c r="F575" s="194" t="s">
        <v>230</v>
      </c>
      <c r="G575" s="194" t="s">
        <v>231</v>
      </c>
      <c r="H575" s="194" t="s">
        <v>48</v>
      </c>
      <c r="I575" s="194" t="s">
        <v>49</v>
      </c>
      <c r="J575" s="289" t="s">
        <v>50</v>
      </c>
      <c r="K575" s="194"/>
      <c r="L575" s="194" t="s">
        <v>222</v>
      </c>
      <c r="M575" s="194"/>
      <c r="N575" s="290" t="s">
        <v>211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5"/>
        <v>14082.469133802795</v>
      </c>
      <c r="AC575" s="339"/>
      <c r="AD575" s="210"/>
      <c r="AE575" s="210"/>
      <c r="AF575" s="210" t="s">
        <v>420</v>
      </c>
      <c r="AG575" s="232"/>
      <c r="AH575" s="344"/>
      <c r="AI575" s="344"/>
      <c r="AJ575" s="344"/>
      <c r="AK575" s="192"/>
    </row>
    <row r="576" spans="1:37" s="122" customFormat="1" x14ac:dyDescent="0.35">
      <c r="A576" s="352" t="s">
        <v>365</v>
      </c>
      <c r="B576" s="194" t="s">
        <v>42</v>
      </c>
      <c r="C576" s="195" t="s">
        <v>212</v>
      </c>
      <c r="D576" s="195" t="s">
        <v>223</v>
      </c>
      <c r="E576" s="194" t="s">
        <v>214</v>
      </c>
      <c r="F576" s="194" t="s">
        <v>230</v>
      </c>
      <c r="G576" s="194" t="s">
        <v>231</v>
      </c>
      <c r="H576" s="194" t="s">
        <v>48</v>
      </c>
      <c r="I576" s="194" t="s">
        <v>49</v>
      </c>
      <c r="J576" s="289" t="s">
        <v>50</v>
      </c>
      <c r="K576" s="194"/>
      <c r="L576" s="194" t="s">
        <v>222</v>
      </c>
      <c r="M576" s="194"/>
      <c r="N576" s="290" t="s">
        <v>211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5"/>
        <v>5654.97174</v>
      </c>
      <c r="AC576" s="339"/>
      <c r="AD576" s="210"/>
      <c r="AE576" s="210"/>
      <c r="AF576" s="210" t="s">
        <v>417</v>
      </c>
      <c r="AG576" s="232"/>
      <c r="AH576" s="344"/>
      <c r="AI576" s="344"/>
      <c r="AJ576" s="344"/>
      <c r="AK576" s="192"/>
    </row>
    <row r="577" spans="1:37" s="122" customFormat="1" x14ac:dyDescent="0.35">
      <c r="A577" s="352" t="s">
        <v>365</v>
      </c>
      <c r="B577" s="194" t="s">
        <v>42</v>
      </c>
      <c r="C577" s="195" t="s">
        <v>212</v>
      </c>
      <c r="D577" s="195" t="s">
        <v>223</v>
      </c>
      <c r="E577" s="194" t="s">
        <v>214</v>
      </c>
      <c r="F577" s="194" t="s">
        <v>230</v>
      </c>
      <c r="G577" s="194" t="s">
        <v>231</v>
      </c>
      <c r="H577" s="194" t="s">
        <v>48</v>
      </c>
      <c r="I577" s="194" t="s">
        <v>49</v>
      </c>
      <c r="J577" s="289" t="s">
        <v>50</v>
      </c>
      <c r="K577" s="194"/>
      <c r="L577" s="194" t="s">
        <v>222</v>
      </c>
      <c r="M577" s="194"/>
      <c r="N577" s="290" t="s">
        <v>211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5"/>
        <v>43967.60563380285</v>
      </c>
      <c r="AC577" s="339"/>
      <c r="AD577" s="210"/>
      <c r="AE577" s="210"/>
      <c r="AF577" s="210" t="s">
        <v>417</v>
      </c>
      <c r="AG577" s="232"/>
      <c r="AH577" s="344"/>
      <c r="AI577" s="344"/>
      <c r="AJ577" s="344"/>
      <c r="AK577" s="192"/>
    </row>
    <row r="578" spans="1:37" s="122" customFormat="1" x14ac:dyDescent="0.35">
      <c r="A578" s="352" t="s">
        <v>365</v>
      </c>
      <c r="B578" s="194" t="s">
        <v>42</v>
      </c>
      <c r="C578" s="195" t="s">
        <v>212</v>
      </c>
      <c r="D578" s="195" t="s">
        <v>213</v>
      </c>
      <c r="E578" s="194" t="s">
        <v>214</v>
      </c>
      <c r="F578" s="194" t="s">
        <v>232</v>
      </c>
      <c r="G578" s="194" t="s">
        <v>233</v>
      </c>
      <c r="H578" s="194" t="s">
        <v>48</v>
      </c>
      <c r="I578" s="194" t="s">
        <v>49</v>
      </c>
      <c r="J578" s="289" t="s">
        <v>50</v>
      </c>
      <c r="K578" s="194"/>
      <c r="L578" s="194" t="s">
        <v>222</v>
      </c>
      <c r="M578" s="194"/>
      <c r="N578" s="290" t="s">
        <v>211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5"/>
        <v>43563.27603887322</v>
      </c>
      <c r="AC578" s="339"/>
      <c r="AD578" s="210"/>
      <c r="AE578" s="210"/>
      <c r="AF578" s="210" t="s">
        <v>420</v>
      </c>
      <c r="AG578" s="232"/>
      <c r="AH578" s="344"/>
      <c r="AI578" s="344"/>
      <c r="AJ578" s="344"/>
      <c r="AK578" s="192"/>
    </row>
    <row r="579" spans="1:37" s="122" customFormat="1" x14ac:dyDescent="0.35">
      <c r="A579" s="352" t="s">
        <v>365</v>
      </c>
      <c r="B579" s="194" t="s">
        <v>42</v>
      </c>
      <c r="C579" s="195" t="s">
        <v>212</v>
      </c>
      <c r="D579" s="195" t="s">
        <v>213</v>
      </c>
      <c r="E579" s="194" t="s">
        <v>214</v>
      </c>
      <c r="F579" s="194" t="s">
        <v>232</v>
      </c>
      <c r="G579" s="194" t="s">
        <v>233</v>
      </c>
      <c r="H579" s="194" t="s">
        <v>48</v>
      </c>
      <c r="I579" s="194" t="s">
        <v>49</v>
      </c>
      <c r="J579" s="289" t="s">
        <v>50</v>
      </c>
      <c r="K579" s="194"/>
      <c r="L579" s="194" t="s">
        <v>222</v>
      </c>
      <c r="M579" s="194"/>
      <c r="N579" s="290" t="s">
        <v>211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5"/>
        <v>10435.720873239456</v>
      </c>
      <c r="AC579" s="339"/>
      <c r="AD579" s="210"/>
      <c r="AE579" s="210"/>
      <c r="AF579" s="210" t="s">
        <v>420</v>
      </c>
      <c r="AG579" s="232"/>
      <c r="AH579" s="344"/>
      <c r="AI579" s="344"/>
      <c r="AJ579" s="344"/>
      <c r="AK579" s="192"/>
    </row>
    <row r="580" spans="1:37" s="122" customFormat="1" x14ac:dyDescent="0.35">
      <c r="A580" s="352" t="s">
        <v>365</v>
      </c>
      <c r="B580" s="194" t="s">
        <v>42</v>
      </c>
      <c r="C580" s="195" t="s">
        <v>212</v>
      </c>
      <c r="D580" s="195" t="s">
        <v>213</v>
      </c>
      <c r="E580" s="194" t="s">
        <v>214</v>
      </c>
      <c r="F580" s="194" t="s">
        <v>232</v>
      </c>
      <c r="G580" s="194" t="s">
        <v>233</v>
      </c>
      <c r="H580" s="194" t="s">
        <v>48</v>
      </c>
      <c r="I580" s="194" t="s">
        <v>49</v>
      </c>
      <c r="J580" s="289" t="s">
        <v>50</v>
      </c>
      <c r="K580" s="194"/>
      <c r="L580" s="194" t="s">
        <v>222</v>
      </c>
      <c r="M580" s="194"/>
      <c r="N580" s="290" t="s">
        <v>211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5"/>
        <v>14657.976219154931</v>
      </c>
      <c r="AC580" s="339"/>
      <c r="AD580" s="210"/>
      <c r="AE580" s="210"/>
      <c r="AF580" s="210" t="s">
        <v>420</v>
      </c>
      <c r="AG580" s="232"/>
      <c r="AH580" s="344"/>
      <c r="AI580" s="344"/>
      <c r="AJ580" s="344"/>
      <c r="AK580" s="192"/>
    </row>
    <row r="581" spans="1:37" s="122" customFormat="1" x14ac:dyDescent="0.35">
      <c r="A581" s="352" t="s">
        <v>365</v>
      </c>
      <c r="B581" s="194" t="s">
        <v>42</v>
      </c>
      <c r="C581" s="195" t="s">
        <v>212</v>
      </c>
      <c r="D581" s="195" t="s">
        <v>213</v>
      </c>
      <c r="E581" s="194" t="s">
        <v>214</v>
      </c>
      <c r="F581" s="194" t="s">
        <v>234</v>
      </c>
      <c r="G581" s="194" t="s">
        <v>235</v>
      </c>
      <c r="H581" s="194" t="s">
        <v>48</v>
      </c>
      <c r="I581" s="194" t="s">
        <v>49</v>
      </c>
      <c r="J581" s="289" t="s">
        <v>50</v>
      </c>
      <c r="K581" s="194"/>
      <c r="L581" s="194" t="s">
        <v>222</v>
      </c>
      <c r="M581" s="194"/>
      <c r="N581" s="290" t="s">
        <v>211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5"/>
        <v>16769.387534647871</v>
      </c>
      <c r="AC581" s="339"/>
      <c r="AD581" s="210"/>
      <c r="AE581" s="210"/>
      <c r="AF581" s="210" t="s">
        <v>420</v>
      </c>
      <c r="AG581" s="232"/>
      <c r="AH581" s="344"/>
      <c r="AI581" s="344"/>
      <c r="AJ581" s="344"/>
      <c r="AK581" s="192"/>
    </row>
    <row r="582" spans="1:37" s="122" customFormat="1" x14ac:dyDescent="0.35">
      <c r="A582" s="352" t="s">
        <v>365</v>
      </c>
      <c r="B582" s="194" t="s">
        <v>42</v>
      </c>
      <c r="C582" s="195" t="s">
        <v>212</v>
      </c>
      <c r="D582" s="195" t="s">
        <v>213</v>
      </c>
      <c r="E582" s="194" t="s">
        <v>214</v>
      </c>
      <c r="F582" s="194" t="s">
        <v>234</v>
      </c>
      <c r="G582" s="194" t="s">
        <v>235</v>
      </c>
      <c r="H582" s="194" t="s">
        <v>48</v>
      </c>
      <c r="I582" s="194" t="s">
        <v>49</v>
      </c>
      <c r="J582" s="289" t="s">
        <v>50</v>
      </c>
      <c r="K582" s="194"/>
      <c r="L582" s="194" t="s">
        <v>222</v>
      </c>
      <c r="M582" s="194"/>
      <c r="N582" s="290" t="s">
        <v>211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5"/>
        <v>27991.619845352125</v>
      </c>
      <c r="AC582" s="339"/>
      <c r="AD582" s="210"/>
      <c r="AE582" s="210"/>
      <c r="AF582" s="210" t="s">
        <v>420</v>
      </c>
      <c r="AG582" s="232"/>
      <c r="AH582" s="344"/>
      <c r="AI582" s="344"/>
      <c r="AJ582" s="344"/>
      <c r="AK582" s="192"/>
    </row>
    <row r="583" spans="1:37" s="122" customFormat="1" x14ac:dyDescent="0.35">
      <c r="A583" s="352" t="s">
        <v>365</v>
      </c>
      <c r="B583" s="194" t="s">
        <v>42</v>
      </c>
      <c r="C583" s="195" t="s">
        <v>212</v>
      </c>
      <c r="D583" s="195" t="s">
        <v>213</v>
      </c>
      <c r="E583" s="194" t="s">
        <v>214</v>
      </c>
      <c r="F583" s="194" t="s">
        <v>215</v>
      </c>
      <c r="G583" s="194" t="s">
        <v>216</v>
      </c>
      <c r="H583" s="194" t="s">
        <v>48</v>
      </c>
      <c r="I583" s="194" t="s">
        <v>49</v>
      </c>
      <c r="J583" s="289" t="s">
        <v>50</v>
      </c>
      <c r="K583" s="194"/>
      <c r="L583" s="194" t="s">
        <v>222</v>
      </c>
      <c r="M583" s="194"/>
      <c r="N583" s="290" t="s">
        <v>211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5"/>
        <v>46500.008268450678</v>
      </c>
      <c r="AC583" s="339"/>
      <c r="AD583" s="210"/>
      <c r="AE583" s="210"/>
      <c r="AF583" s="210" t="s">
        <v>420</v>
      </c>
      <c r="AG583" s="232"/>
      <c r="AH583" s="344"/>
      <c r="AI583" s="344"/>
      <c r="AJ583" s="344"/>
      <c r="AK583" s="192"/>
    </row>
    <row r="584" spans="1:37" s="122" customFormat="1" x14ac:dyDescent="0.35">
      <c r="A584" s="352" t="s">
        <v>365</v>
      </c>
      <c r="B584" s="194" t="s">
        <v>42</v>
      </c>
      <c r="C584" s="195" t="s">
        <v>212</v>
      </c>
      <c r="D584" s="195" t="s">
        <v>223</v>
      </c>
      <c r="E584" s="194" t="s">
        <v>214</v>
      </c>
      <c r="F584" s="194" t="s">
        <v>310</v>
      </c>
      <c r="G584" s="194" t="s">
        <v>311</v>
      </c>
      <c r="H584" s="194" t="s">
        <v>48</v>
      </c>
      <c r="I584" s="194" t="s">
        <v>49</v>
      </c>
      <c r="J584" s="289" t="s">
        <v>50</v>
      </c>
      <c r="K584" s="194"/>
      <c r="L584" s="194" t="s">
        <v>222</v>
      </c>
      <c r="M584" s="194"/>
      <c r="N584" s="290" t="s">
        <v>211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6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5"/>
        <v>152.03251999999998</v>
      </c>
      <c r="AC584" s="339"/>
      <c r="AD584" s="210"/>
      <c r="AE584" s="210"/>
      <c r="AF584" s="210" t="s">
        <v>420</v>
      </c>
      <c r="AG584" s="232"/>
      <c r="AH584" s="344"/>
      <c r="AI584" s="344"/>
      <c r="AJ584" s="344"/>
      <c r="AK584" s="192"/>
    </row>
    <row r="585" spans="1:37" s="122" customFormat="1" x14ac:dyDescent="0.35">
      <c r="A585" s="352" t="s">
        <v>365</v>
      </c>
      <c r="B585" s="194" t="s">
        <v>42</v>
      </c>
      <c r="C585" s="195" t="s">
        <v>212</v>
      </c>
      <c r="D585" s="195" t="s">
        <v>223</v>
      </c>
      <c r="E585" s="194" t="s">
        <v>214</v>
      </c>
      <c r="F585" s="194" t="s">
        <v>230</v>
      </c>
      <c r="G585" s="194" t="s">
        <v>231</v>
      </c>
      <c r="H585" s="194" t="s">
        <v>48</v>
      </c>
      <c r="I585" s="194" t="s">
        <v>49</v>
      </c>
      <c r="J585" s="289" t="s">
        <v>50</v>
      </c>
      <c r="K585" s="194"/>
      <c r="L585" s="194" t="s">
        <v>222</v>
      </c>
      <c r="M585" s="194"/>
      <c r="N585" s="290" t="s">
        <v>211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6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5"/>
        <v>52664.38562563384</v>
      </c>
      <c r="AC585" s="339"/>
      <c r="AD585" s="210"/>
      <c r="AE585" s="210"/>
      <c r="AF585" s="210" t="s">
        <v>420</v>
      </c>
      <c r="AG585" s="232"/>
      <c r="AH585" s="344"/>
      <c r="AI585" s="344"/>
      <c r="AJ585" s="344"/>
      <c r="AK585" s="192"/>
    </row>
    <row r="586" spans="1:37" s="122" customFormat="1" x14ac:dyDescent="0.35">
      <c r="A586" s="352" t="s">
        <v>365</v>
      </c>
      <c r="B586" s="194" t="s">
        <v>42</v>
      </c>
      <c r="C586" s="195" t="s">
        <v>212</v>
      </c>
      <c r="D586" s="195" t="s">
        <v>223</v>
      </c>
      <c r="E586" s="194" t="s">
        <v>214</v>
      </c>
      <c r="F586" s="194" t="s">
        <v>262</v>
      </c>
      <c r="G586" s="194" t="s">
        <v>263</v>
      </c>
      <c r="H586" s="194" t="s">
        <v>48</v>
      </c>
      <c r="I586" s="194" t="s">
        <v>49</v>
      </c>
      <c r="J586" s="289" t="s">
        <v>50</v>
      </c>
      <c r="K586" s="194"/>
      <c r="L586" s="194" t="s">
        <v>222</v>
      </c>
      <c r="M586" s="194"/>
      <c r="N586" s="290" t="s">
        <v>211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6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5"/>
        <v>0</v>
      </c>
      <c r="AC586" s="339"/>
      <c r="AD586" s="210"/>
      <c r="AE586" s="210"/>
      <c r="AF586" s="210" t="s">
        <v>420</v>
      </c>
      <c r="AG586" s="232"/>
      <c r="AH586" s="344"/>
      <c r="AI586" s="344"/>
      <c r="AJ586" s="344"/>
      <c r="AK586" s="192"/>
    </row>
    <row r="587" spans="1:37" s="122" customFormat="1" x14ac:dyDescent="0.35">
      <c r="A587" s="352" t="s">
        <v>365</v>
      </c>
      <c r="B587" s="194" t="s">
        <v>42</v>
      </c>
      <c r="C587" s="195" t="s">
        <v>212</v>
      </c>
      <c r="D587" s="195" t="s">
        <v>223</v>
      </c>
      <c r="E587" s="194" t="s">
        <v>214</v>
      </c>
      <c r="F587" s="194" t="s">
        <v>306</v>
      </c>
      <c r="G587" s="194" t="s">
        <v>307</v>
      </c>
      <c r="H587" s="194" t="s">
        <v>48</v>
      </c>
      <c r="I587" s="194" t="s">
        <v>49</v>
      </c>
      <c r="J587" s="289" t="s">
        <v>50</v>
      </c>
      <c r="K587" s="194"/>
      <c r="L587" s="194" t="s">
        <v>222</v>
      </c>
      <c r="M587" s="194"/>
      <c r="N587" s="290" t="s">
        <v>211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6"/>
        <v>73.931408450007439</v>
      </c>
      <c r="W587" s="121">
        <v>101844.308125</v>
      </c>
      <c r="X587" s="121"/>
      <c r="Y587" s="121"/>
      <c r="Z587" s="121">
        <f t="shared" ref="Z587:Z603" si="47">U587</f>
        <v>114754.15</v>
      </c>
      <c r="AA587" s="232">
        <v>8.5999999999999993E-2</v>
      </c>
      <c r="AB587" s="339">
        <f t="shared" si="45"/>
        <v>9868.8568999999989</v>
      </c>
      <c r="AC587" s="339"/>
      <c r="AD587" s="210"/>
      <c r="AE587" s="210"/>
      <c r="AF587" s="210" t="s">
        <v>420</v>
      </c>
      <c r="AG587" s="232"/>
      <c r="AH587" s="344"/>
      <c r="AI587" s="344"/>
      <c r="AJ587" s="344"/>
      <c r="AK587" s="192"/>
    </row>
    <row r="588" spans="1:37" s="122" customFormat="1" x14ac:dyDescent="0.35">
      <c r="A588" s="352" t="s">
        <v>365</v>
      </c>
      <c r="B588" s="194" t="s">
        <v>42</v>
      </c>
      <c r="C588" s="195" t="s">
        <v>212</v>
      </c>
      <c r="D588" s="195" t="s">
        <v>213</v>
      </c>
      <c r="E588" s="194" t="s">
        <v>214</v>
      </c>
      <c r="F588" s="194" t="s">
        <v>314</v>
      </c>
      <c r="G588" s="194" t="s">
        <v>315</v>
      </c>
      <c r="H588" s="194" t="s">
        <v>48</v>
      </c>
      <c r="I588" s="194" t="s">
        <v>49</v>
      </c>
      <c r="J588" s="289" t="s">
        <v>50</v>
      </c>
      <c r="K588" s="194"/>
      <c r="L588" s="194" t="s">
        <v>222</v>
      </c>
      <c r="M588" s="194"/>
      <c r="N588" s="290" t="s">
        <v>211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6"/>
        <v>4215.2245070423014</v>
      </c>
      <c r="W588" s="121">
        <v>36528.825499999999</v>
      </c>
      <c r="X588" s="121"/>
      <c r="Y588" s="121"/>
      <c r="Z588" s="121">
        <f t="shared" si="47"/>
        <v>41159.24</v>
      </c>
      <c r="AA588" s="232">
        <v>8.5999999999999993E-2</v>
      </c>
      <c r="AB588" s="339">
        <f t="shared" si="45"/>
        <v>3539.6946399999997</v>
      </c>
      <c r="AC588" s="339"/>
      <c r="AD588" s="210"/>
      <c r="AE588" s="210"/>
      <c r="AF588" s="210" t="s">
        <v>420</v>
      </c>
      <c r="AG588" s="232"/>
      <c r="AH588" s="344"/>
      <c r="AI588" s="344"/>
      <c r="AJ588" s="344"/>
      <c r="AK588" s="192"/>
    </row>
    <row r="589" spans="1:37" s="122" customFormat="1" x14ac:dyDescent="0.35">
      <c r="A589" s="352" t="s">
        <v>365</v>
      </c>
      <c r="B589" s="194" t="s">
        <v>42</v>
      </c>
      <c r="C589" s="195" t="s">
        <v>212</v>
      </c>
      <c r="D589" s="195" t="s">
        <v>213</v>
      </c>
      <c r="E589" s="194" t="s">
        <v>214</v>
      </c>
      <c r="F589" s="194" t="s">
        <v>304</v>
      </c>
      <c r="G589" s="194" t="s">
        <v>305</v>
      </c>
      <c r="H589" s="194" t="s">
        <v>48</v>
      </c>
      <c r="I589" s="194" t="s">
        <v>49</v>
      </c>
      <c r="J589" s="289" t="s">
        <v>50</v>
      </c>
      <c r="K589" s="194"/>
      <c r="L589" s="194" t="s">
        <v>222</v>
      </c>
      <c r="M589" s="194"/>
      <c r="N589" s="290" t="s">
        <v>211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6"/>
        <v>52382.417042253408</v>
      </c>
      <c r="W589" s="121">
        <v>16703.580484848499</v>
      </c>
      <c r="X589" s="121"/>
      <c r="Y589" s="121"/>
      <c r="Z589" s="121">
        <f t="shared" si="47"/>
        <v>19409.09</v>
      </c>
      <c r="AA589" s="232">
        <v>5.2999999999999999E-2</v>
      </c>
      <c r="AB589" s="339">
        <f t="shared" si="45"/>
        <v>1028.6817699999999</v>
      </c>
      <c r="AC589" s="339"/>
      <c r="AD589" s="210"/>
      <c r="AE589" s="210"/>
      <c r="AF589" s="210" t="s">
        <v>417</v>
      </c>
      <c r="AG589" s="232"/>
      <c r="AH589" s="344"/>
      <c r="AI589" s="344"/>
      <c r="AJ589" s="344"/>
      <c r="AK589" s="192"/>
    </row>
    <row r="590" spans="1:37" s="122" customFormat="1" x14ac:dyDescent="0.35">
      <c r="A590" s="352" t="s">
        <v>365</v>
      </c>
      <c r="B590" s="194" t="s">
        <v>42</v>
      </c>
      <c r="C590" s="195" t="s">
        <v>212</v>
      </c>
      <c r="D590" s="195" t="s">
        <v>213</v>
      </c>
      <c r="E590" s="194" t="s">
        <v>214</v>
      </c>
      <c r="F590" s="194" t="s">
        <v>215</v>
      </c>
      <c r="G590" s="194" t="s">
        <v>216</v>
      </c>
      <c r="H590" s="194" t="s">
        <v>48</v>
      </c>
      <c r="I590" s="194" t="s">
        <v>49</v>
      </c>
      <c r="J590" s="289" t="s">
        <v>50</v>
      </c>
      <c r="K590" s="194"/>
      <c r="L590" s="194" t="s">
        <v>222</v>
      </c>
      <c r="M590" s="194"/>
      <c r="N590" s="290" t="s">
        <v>211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6"/>
        <v>0</v>
      </c>
      <c r="W590" s="121">
        <v>193185.663757576</v>
      </c>
      <c r="X590" s="121"/>
      <c r="Y590" s="121"/>
      <c r="Z590" s="121">
        <f t="shared" si="47"/>
        <v>224476.29943662</v>
      </c>
      <c r="AA590" s="232">
        <v>5.2999999999999999E-2</v>
      </c>
      <c r="AB590" s="339">
        <f t="shared" si="45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x14ac:dyDescent="0.35">
      <c r="A591" s="352" t="s">
        <v>365</v>
      </c>
      <c r="B591" s="194" t="s">
        <v>42</v>
      </c>
      <c r="C591" s="195" t="s">
        <v>212</v>
      </c>
      <c r="D591" s="195" t="s">
        <v>213</v>
      </c>
      <c r="E591" s="194" t="s">
        <v>214</v>
      </c>
      <c r="F591" s="194" t="s">
        <v>236</v>
      </c>
      <c r="G591" s="194" t="s">
        <v>237</v>
      </c>
      <c r="H591" s="194" t="s">
        <v>48</v>
      </c>
      <c r="I591" s="194" t="s">
        <v>49</v>
      </c>
      <c r="J591" s="289" t="s">
        <v>50</v>
      </c>
      <c r="K591" s="194"/>
      <c r="L591" s="194" t="s">
        <v>222</v>
      </c>
      <c r="M591" s="194"/>
      <c r="N591" s="290" t="s">
        <v>211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6"/>
        <v>36694.81</v>
      </c>
      <c r="W591" s="121">
        <v>80531.805939393904</v>
      </c>
      <c r="X591" s="121"/>
      <c r="Y591" s="121"/>
      <c r="Z591" s="121">
        <f t="shared" si="47"/>
        <v>93575.69</v>
      </c>
      <c r="AA591" s="232">
        <v>8.5999999999999993E-2</v>
      </c>
      <c r="AB591" s="339">
        <f t="shared" si="45"/>
        <v>8047.5093399999996</v>
      </c>
      <c r="AC591" s="339"/>
      <c r="AD591" s="210"/>
      <c r="AE591" s="210"/>
      <c r="AF591" s="210" t="s">
        <v>420</v>
      </c>
      <c r="AG591" s="232"/>
      <c r="AH591" s="344"/>
      <c r="AI591" s="344"/>
      <c r="AJ591" s="344"/>
      <c r="AK591" s="192"/>
    </row>
    <row r="592" spans="1:37" s="122" customFormat="1" x14ac:dyDescent="0.35">
      <c r="A592" s="352" t="s">
        <v>365</v>
      </c>
      <c r="B592" s="194" t="s">
        <v>42</v>
      </c>
      <c r="C592" s="195" t="s">
        <v>212</v>
      </c>
      <c r="D592" s="195" t="s">
        <v>213</v>
      </c>
      <c r="E592" s="194" t="s">
        <v>214</v>
      </c>
      <c r="F592" s="194" t="s">
        <v>236</v>
      </c>
      <c r="G592" s="194" t="s">
        <v>237</v>
      </c>
      <c r="H592" s="194" t="s">
        <v>48</v>
      </c>
      <c r="I592" s="194" t="s">
        <v>49</v>
      </c>
      <c r="J592" s="289" t="s">
        <v>50</v>
      </c>
      <c r="K592" s="194"/>
      <c r="L592" s="194" t="s">
        <v>222</v>
      </c>
      <c r="M592" s="194"/>
      <c r="N592" s="290" t="s">
        <v>211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6"/>
        <v>35914</v>
      </c>
      <c r="W592" s="121">
        <v>77098.139612903193</v>
      </c>
      <c r="X592" s="121"/>
      <c r="Y592" s="121"/>
      <c r="Z592" s="121">
        <f t="shared" si="47"/>
        <v>84156.42</v>
      </c>
      <c r="AA592" s="232">
        <v>8.5999999999999993E-2</v>
      </c>
      <c r="AB592" s="339">
        <f t="shared" si="45"/>
        <v>7237.452119999999</v>
      </c>
      <c r="AC592" s="339"/>
      <c r="AD592" s="210"/>
      <c r="AE592" s="210"/>
      <c r="AF592" s="210" t="s">
        <v>420</v>
      </c>
      <c r="AG592" s="232"/>
      <c r="AH592" s="344"/>
      <c r="AI592" s="344"/>
      <c r="AJ592" s="344"/>
      <c r="AK592" s="192"/>
    </row>
    <row r="593" spans="1:37" s="122" customFormat="1" x14ac:dyDescent="0.35">
      <c r="A593" s="352" t="s">
        <v>365</v>
      </c>
      <c r="B593" s="194" t="s">
        <v>42</v>
      </c>
      <c r="C593" s="195" t="s">
        <v>72</v>
      </c>
      <c r="D593" s="195" t="s">
        <v>98</v>
      </c>
      <c r="E593" s="194" t="s">
        <v>441</v>
      </c>
      <c r="F593" s="194" t="s">
        <v>442</v>
      </c>
      <c r="G593" s="194" t="s">
        <v>443</v>
      </c>
      <c r="H593" s="194" t="s">
        <v>48</v>
      </c>
      <c r="I593" s="194" t="s">
        <v>49</v>
      </c>
      <c r="J593" s="289" t="s">
        <v>50</v>
      </c>
      <c r="K593" s="194"/>
      <c r="L593" s="194" t="s">
        <v>444</v>
      </c>
      <c r="M593" s="194"/>
      <c r="N593" s="290" t="s">
        <v>211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6"/>
        <v>0</v>
      </c>
      <c r="W593" s="121">
        <v>10000</v>
      </c>
      <c r="X593" s="121"/>
      <c r="Y593" s="121"/>
      <c r="Z593" s="121">
        <f t="shared" si="47"/>
        <v>10000</v>
      </c>
      <c r="AA593" s="232">
        <v>8.5999999999999993E-2</v>
      </c>
      <c r="AB593" s="339">
        <f t="shared" si="45"/>
        <v>859.99999999999989</v>
      </c>
      <c r="AC593" s="339"/>
      <c r="AD593" s="210"/>
      <c r="AE593" s="210"/>
      <c r="AF593" s="210" t="s">
        <v>420</v>
      </c>
      <c r="AG593" s="232"/>
      <c r="AH593" s="344"/>
      <c r="AI593" s="344"/>
      <c r="AJ593" s="344"/>
      <c r="AK593" s="192"/>
    </row>
    <row r="594" spans="1:37" s="122" customFormat="1" x14ac:dyDescent="0.35">
      <c r="A594" s="352" t="s">
        <v>365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211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6"/>
        <v>50000</v>
      </c>
      <c r="W594" s="121">
        <v>0</v>
      </c>
      <c r="X594" s="121"/>
      <c r="Y594" s="121"/>
      <c r="Z594" s="121">
        <f t="shared" si="47"/>
        <v>0</v>
      </c>
      <c r="AA594" s="232">
        <v>8.5999999999999993E-2</v>
      </c>
      <c r="AB594" s="339">
        <f t="shared" si="45"/>
        <v>0</v>
      </c>
      <c r="AC594" s="339"/>
      <c r="AD594" s="210"/>
      <c r="AE594" s="210"/>
      <c r="AF594" s="210" t="s">
        <v>420</v>
      </c>
      <c r="AG594" s="232"/>
      <c r="AH594" s="344"/>
      <c r="AI594" s="344"/>
      <c r="AJ594" s="344"/>
      <c r="AK594" s="192"/>
    </row>
    <row r="595" spans="1:37" s="122" customFormat="1" x14ac:dyDescent="0.35">
      <c r="A595" s="352" t="s">
        <v>365</v>
      </c>
      <c r="B595" s="194" t="s">
        <v>42</v>
      </c>
      <c r="C595" s="194" t="s">
        <v>212</v>
      </c>
      <c r="D595" s="194" t="s">
        <v>213</v>
      </c>
      <c r="E595" s="194" t="s">
        <v>214</v>
      </c>
      <c r="F595" s="194" t="s">
        <v>238</v>
      </c>
      <c r="G595" s="194" t="s">
        <v>239</v>
      </c>
      <c r="H595" s="194" t="s">
        <v>48</v>
      </c>
      <c r="I595" s="194" t="s">
        <v>49</v>
      </c>
      <c r="J595" s="289" t="s">
        <v>50</v>
      </c>
      <c r="K595" s="194"/>
      <c r="L595" s="194" t="s">
        <v>222</v>
      </c>
      <c r="M595" s="194"/>
      <c r="N595" s="290" t="s">
        <v>211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6"/>
        <v>24306.011126760601</v>
      </c>
      <c r="W595" s="121">
        <v>0</v>
      </c>
      <c r="X595" s="121"/>
      <c r="Y595" s="121"/>
      <c r="Z595" s="121">
        <f t="shared" si="47"/>
        <v>0</v>
      </c>
      <c r="AA595" s="232">
        <v>8.5999999999999993E-2</v>
      </c>
      <c r="AB595" s="339">
        <f t="shared" si="45"/>
        <v>0</v>
      </c>
      <c r="AC595" s="339"/>
      <c r="AD595" s="210"/>
      <c r="AE595" s="210"/>
      <c r="AF595" s="210" t="s">
        <v>420</v>
      </c>
      <c r="AG595" s="232"/>
      <c r="AH595" s="344"/>
      <c r="AI595" s="344"/>
      <c r="AJ595" s="344"/>
      <c r="AK595" s="192"/>
    </row>
    <row r="596" spans="1:37" s="122" customFormat="1" x14ac:dyDescent="0.35">
      <c r="A596" s="352" t="s">
        <v>365</v>
      </c>
      <c r="B596" s="194" t="s">
        <v>42</v>
      </c>
      <c r="C596" s="194" t="s">
        <v>212</v>
      </c>
      <c r="D596" s="194" t="s">
        <v>213</v>
      </c>
      <c r="E596" s="194" t="s">
        <v>214</v>
      </c>
      <c r="F596" s="194" t="s">
        <v>240</v>
      </c>
      <c r="G596" s="194" t="s">
        <v>241</v>
      </c>
      <c r="H596" s="194" t="s">
        <v>48</v>
      </c>
      <c r="I596" s="194" t="s">
        <v>49</v>
      </c>
      <c r="J596" s="289" t="s">
        <v>50</v>
      </c>
      <c r="K596" s="194"/>
      <c r="L596" s="194" t="s">
        <v>222</v>
      </c>
      <c r="M596" s="194"/>
      <c r="N596" s="290" t="s">
        <v>211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6"/>
        <v>0.28802816901588801</v>
      </c>
      <c r="W596" s="121">
        <v>0</v>
      </c>
      <c r="X596" s="121"/>
      <c r="Y596" s="121"/>
      <c r="Z596" s="121">
        <f t="shared" si="47"/>
        <v>0</v>
      </c>
      <c r="AA596" s="232">
        <v>8.5999999999999993E-2</v>
      </c>
      <c r="AB596" s="339">
        <f t="shared" si="45"/>
        <v>0</v>
      </c>
      <c r="AC596" s="339"/>
      <c r="AD596" s="210"/>
      <c r="AE596" s="210"/>
      <c r="AF596" s="210" t="s">
        <v>420</v>
      </c>
      <c r="AG596" s="232"/>
      <c r="AH596" s="344"/>
      <c r="AI596" s="344"/>
      <c r="AJ596" s="344"/>
      <c r="AK596" s="192"/>
    </row>
    <row r="597" spans="1:37" s="122" customFormat="1" x14ac:dyDescent="0.35">
      <c r="A597" s="352" t="s">
        <v>365</v>
      </c>
      <c r="B597" s="194" t="s">
        <v>42</v>
      </c>
      <c r="C597" s="194" t="s">
        <v>212</v>
      </c>
      <c r="D597" s="194" t="s">
        <v>223</v>
      </c>
      <c r="E597" s="194" t="s">
        <v>214</v>
      </c>
      <c r="F597" s="194" t="s">
        <v>272</v>
      </c>
      <c r="G597" s="194" t="s">
        <v>273</v>
      </c>
      <c r="H597" s="194" t="s">
        <v>48</v>
      </c>
      <c r="I597" s="194" t="s">
        <v>49</v>
      </c>
      <c r="J597" s="289" t="s">
        <v>50</v>
      </c>
      <c r="K597" s="194"/>
      <c r="L597" s="194" t="s">
        <v>222</v>
      </c>
      <c r="M597" s="194"/>
      <c r="N597" s="290" t="s">
        <v>211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6"/>
        <v>5.0391549295964069</v>
      </c>
      <c r="W597" s="121">
        <v>0</v>
      </c>
      <c r="X597" s="121"/>
      <c r="Y597" s="121"/>
      <c r="Z597" s="121">
        <f t="shared" si="47"/>
        <v>0</v>
      </c>
      <c r="AA597" s="232">
        <v>8.5999999999999993E-2</v>
      </c>
      <c r="AB597" s="339">
        <f t="shared" si="45"/>
        <v>0</v>
      </c>
      <c r="AC597" s="339"/>
      <c r="AD597" s="210"/>
      <c r="AE597" s="210"/>
      <c r="AF597" s="210" t="s">
        <v>420</v>
      </c>
      <c r="AG597" s="232"/>
      <c r="AH597" s="344"/>
      <c r="AI597" s="344"/>
      <c r="AJ597" s="344"/>
      <c r="AK597" s="192"/>
    </row>
    <row r="598" spans="1:37" s="122" customFormat="1" x14ac:dyDescent="0.35">
      <c r="A598" s="352" t="s">
        <v>365</v>
      </c>
      <c r="B598" s="194" t="s">
        <v>42</v>
      </c>
      <c r="C598" s="194" t="s">
        <v>212</v>
      </c>
      <c r="D598" s="194" t="s">
        <v>223</v>
      </c>
      <c r="E598" s="194" t="s">
        <v>214</v>
      </c>
      <c r="F598" s="194" t="s">
        <v>276</v>
      </c>
      <c r="G598" s="194" t="s">
        <v>277</v>
      </c>
      <c r="H598" s="194" t="s">
        <v>48</v>
      </c>
      <c r="I598" s="194" t="s">
        <v>49</v>
      </c>
      <c r="J598" s="289" t="s">
        <v>50</v>
      </c>
      <c r="K598" s="194"/>
      <c r="L598" s="194" t="s">
        <v>222</v>
      </c>
      <c r="M598" s="194"/>
      <c r="N598" s="290" t="s">
        <v>211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6"/>
        <v>4605.596619718297</v>
      </c>
      <c r="W598" s="121">
        <v>0</v>
      </c>
      <c r="X598" s="121"/>
      <c r="Y598" s="121"/>
      <c r="Z598" s="121">
        <f t="shared" si="47"/>
        <v>0</v>
      </c>
      <c r="AA598" s="232">
        <v>8.5999999999999993E-2</v>
      </c>
      <c r="AB598" s="339">
        <f t="shared" si="45"/>
        <v>0</v>
      </c>
      <c r="AC598" s="339"/>
      <c r="AD598" s="210"/>
      <c r="AE598" s="210"/>
      <c r="AF598" s="210" t="s">
        <v>420</v>
      </c>
      <c r="AG598" s="232"/>
      <c r="AH598" s="344"/>
      <c r="AI598" s="344"/>
      <c r="AJ598" s="344"/>
      <c r="AK598" s="192"/>
    </row>
    <row r="599" spans="1:37" s="122" customFormat="1" x14ac:dyDescent="0.35">
      <c r="A599" s="352" t="s">
        <v>365</v>
      </c>
      <c r="B599" s="194" t="s">
        <v>42</v>
      </c>
      <c r="C599" s="194" t="s">
        <v>212</v>
      </c>
      <c r="D599" s="194" t="s">
        <v>213</v>
      </c>
      <c r="E599" s="194" t="s">
        <v>214</v>
      </c>
      <c r="F599" s="194" t="s">
        <v>266</v>
      </c>
      <c r="G599" s="194" t="s">
        <v>267</v>
      </c>
      <c r="H599" s="194" t="s">
        <v>48</v>
      </c>
      <c r="I599" s="194" t="s">
        <v>49</v>
      </c>
      <c r="J599" s="289" t="s">
        <v>50</v>
      </c>
      <c r="K599" s="194"/>
      <c r="L599" s="194" t="s">
        <v>222</v>
      </c>
      <c r="M599" s="194"/>
      <c r="N599" s="290" t="s">
        <v>211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6"/>
        <v>37492.770000000099</v>
      </c>
      <c r="W599" s="121">
        <v>0</v>
      </c>
      <c r="X599" s="121"/>
      <c r="Y599" s="121"/>
      <c r="Z599" s="121">
        <f t="shared" si="47"/>
        <v>0</v>
      </c>
      <c r="AA599" s="232">
        <v>8.5999999999999993E-2</v>
      </c>
      <c r="AB599" s="339">
        <f t="shared" si="45"/>
        <v>0</v>
      </c>
      <c r="AC599" s="339"/>
      <c r="AD599" s="210"/>
      <c r="AE599" s="210"/>
      <c r="AF599" s="210" t="s">
        <v>420</v>
      </c>
      <c r="AG599" s="232"/>
      <c r="AH599" s="344"/>
      <c r="AI599" s="344"/>
      <c r="AJ599" s="344"/>
      <c r="AK599" s="192"/>
    </row>
    <row r="600" spans="1:37" s="122" customFormat="1" x14ac:dyDescent="0.35">
      <c r="A600" s="352" t="s">
        <v>365</v>
      </c>
      <c r="B600" s="194" t="s">
        <v>42</v>
      </c>
      <c r="C600" s="194" t="s">
        <v>212</v>
      </c>
      <c r="D600" s="194" t="s">
        <v>213</v>
      </c>
      <c r="E600" s="194" t="s">
        <v>214</v>
      </c>
      <c r="F600" s="194" t="s">
        <v>282</v>
      </c>
      <c r="G600" s="194" t="s">
        <v>283</v>
      </c>
      <c r="H600" s="194" t="s">
        <v>48</v>
      </c>
      <c r="I600" s="194" t="s">
        <v>49</v>
      </c>
      <c r="J600" s="289" t="s">
        <v>50</v>
      </c>
      <c r="K600" s="194"/>
      <c r="L600" s="194" t="s">
        <v>222</v>
      </c>
      <c r="M600" s="194"/>
      <c r="N600" s="290" t="s">
        <v>211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6"/>
        <v>51085.381689031296</v>
      </c>
      <c r="W600" s="121">
        <v>0</v>
      </c>
      <c r="X600" s="121"/>
      <c r="Y600" s="121"/>
      <c r="Z600" s="121">
        <f t="shared" si="47"/>
        <v>0</v>
      </c>
      <c r="AA600" s="232">
        <v>8.5999999999999993E-2</v>
      </c>
      <c r="AB600" s="339">
        <f t="shared" si="45"/>
        <v>0</v>
      </c>
      <c r="AC600" s="339"/>
      <c r="AD600" s="210"/>
      <c r="AE600" s="210"/>
      <c r="AF600" s="210" t="s">
        <v>420</v>
      </c>
      <c r="AG600" s="232"/>
      <c r="AH600" s="344"/>
      <c r="AI600" s="344"/>
      <c r="AJ600" s="344"/>
      <c r="AK600" s="192"/>
    </row>
    <row r="601" spans="1:37" s="122" customFormat="1" x14ac:dyDescent="0.35">
      <c r="A601" s="352" t="s">
        <v>365</v>
      </c>
      <c r="B601" s="194" t="s">
        <v>42</v>
      </c>
      <c r="C601" s="194" t="s">
        <v>212</v>
      </c>
      <c r="D601" s="194" t="s">
        <v>213</v>
      </c>
      <c r="E601" s="194" t="s">
        <v>214</v>
      </c>
      <c r="F601" s="194" t="s">
        <v>264</v>
      </c>
      <c r="G601" s="194" t="s">
        <v>265</v>
      </c>
      <c r="H601" s="194" t="s">
        <v>48</v>
      </c>
      <c r="I601" s="194" t="s">
        <v>49</v>
      </c>
      <c r="J601" s="289" t="s">
        <v>50</v>
      </c>
      <c r="K601" s="194"/>
      <c r="L601" s="194" t="s">
        <v>222</v>
      </c>
      <c r="M601" s="194"/>
      <c r="N601" s="290" t="s">
        <v>211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6"/>
        <v>18.30436619719012</v>
      </c>
      <c r="W601" s="121">
        <v>0</v>
      </c>
      <c r="X601" s="121"/>
      <c r="Y601" s="121"/>
      <c r="Z601" s="121">
        <f t="shared" si="47"/>
        <v>0</v>
      </c>
      <c r="AA601" s="232">
        <v>8.5999999999999993E-2</v>
      </c>
      <c r="AB601" s="339">
        <f t="shared" si="45"/>
        <v>0</v>
      </c>
      <c r="AC601" s="339"/>
      <c r="AD601" s="210"/>
      <c r="AE601" s="210"/>
      <c r="AF601" s="210" t="s">
        <v>420</v>
      </c>
      <c r="AG601" s="232"/>
      <c r="AH601" s="344"/>
      <c r="AI601" s="344"/>
      <c r="AJ601" s="344"/>
      <c r="AK601" s="192"/>
    </row>
    <row r="602" spans="1:37" s="122" customFormat="1" x14ac:dyDescent="0.35">
      <c r="A602" s="352" t="s">
        <v>365</v>
      </c>
      <c r="B602" s="194" t="s">
        <v>42</v>
      </c>
      <c r="C602" s="194" t="s">
        <v>212</v>
      </c>
      <c r="D602" s="194" t="s">
        <v>213</v>
      </c>
      <c r="E602" s="194" t="s">
        <v>214</v>
      </c>
      <c r="F602" s="194" t="s">
        <v>312</v>
      </c>
      <c r="G602" s="194" t="s">
        <v>313</v>
      </c>
      <c r="H602" s="194" t="s">
        <v>48</v>
      </c>
      <c r="I602" s="194" t="s">
        <v>49</v>
      </c>
      <c r="J602" s="289" t="s">
        <v>50</v>
      </c>
      <c r="K602" s="194"/>
      <c r="L602" s="194" t="s">
        <v>222</v>
      </c>
      <c r="M602" s="194"/>
      <c r="N602" s="290" t="s">
        <v>211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6"/>
        <v>3.2084507042018231</v>
      </c>
      <c r="W602" s="121">
        <v>0</v>
      </c>
      <c r="X602" s="121"/>
      <c r="Y602" s="121"/>
      <c r="Z602" s="121">
        <f t="shared" si="47"/>
        <v>0</v>
      </c>
      <c r="AA602" s="232">
        <v>8.5999999999999993E-2</v>
      </c>
      <c r="AB602" s="339">
        <f t="shared" si="45"/>
        <v>0</v>
      </c>
      <c r="AC602" s="339"/>
      <c r="AD602" s="210"/>
      <c r="AE602" s="210"/>
      <c r="AF602" s="210" t="s">
        <v>420</v>
      </c>
      <c r="AG602" s="232"/>
      <c r="AH602" s="344"/>
      <c r="AI602" s="344"/>
      <c r="AJ602" s="344"/>
      <c r="AK602" s="192"/>
    </row>
    <row r="603" spans="1:37" s="122" customFormat="1" x14ac:dyDescent="0.35">
      <c r="A603" s="352" t="s">
        <v>365</v>
      </c>
      <c r="B603" s="194" t="s">
        <v>42</v>
      </c>
      <c r="C603" s="194" t="s">
        <v>212</v>
      </c>
      <c r="D603" s="194" t="s">
        <v>213</v>
      </c>
      <c r="E603" s="194" t="s">
        <v>214</v>
      </c>
      <c r="F603" s="194" t="s">
        <v>308</v>
      </c>
      <c r="G603" s="194" t="s">
        <v>309</v>
      </c>
      <c r="H603" s="194" t="s">
        <v>48</v>
      </c>
      <c r="I603" s="194" t="s">
        <v>49</v>
      </c>
      <c r="J603" s="289" t="s">
        <v>50</v>
      </c>
      <c r="K603" s="194"/>
      <c r="L603" s="194" t="s">
        <v>222</v>
      </c>
      <c r="M603" s="194"/>
      <c r="N603" s="290" t="s">
        <v>211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6"/>
        <v>151056.34</v>
      </c>
      <c r="W603" s="121">
        <v>0</v>
      </c>
      <c r="X603" s="121"/>
      <c r="Y603" s="121"/>
      <c r="Z603" s="121">
        <f t="shared" si="47"/>
        <v>0</v>
      </c>
      <c r="AA603" s="232">
        <v>8.5999999999999993E-2</v>
      </c>
      <c r="AB603" s="339">
        <f t="shared" si="45"/>
        <v>0</v>
      </c>
      <c r="AC603" s="339"/>
      <c r="AD603" s="210"/>
      <c r="AE603" s="210"/>
      <c r="AF603" s="210" t="s">
        <v>420</v>
      </c>
      <c r="AG603" s="232"/>
      <c r="AH603" s="344"/>
      <c r="AI603" s="344"/>
      <c r="AJ603" s="344"/>
      <c r="AK603" s="192"/>
    </row>
    <row r="604" spans="1:37" s="122" customFormat="1" x14ac:dyDescent="0.35">
      <c r="A604" s="352" t="s">
        <v>365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211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6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5"/>
        <v>62487.6</v>
      </c>
      <c r="AC604" s="339"/>
      <c r="AD604" s="210"/>
      <c r="AE604" s="210"/>
      <c r="AF604" s="210" t="s">
        <v>420</v>
      </c>
      <c r="AG604" s="232"/>
      <c r="AH604" s="344"/>
      <c r="AI604" s="344"/>
      <c r="AJ604" s="344"/>
      <c r="AK604" s="192"/>
    </row>
    <row r="605" spans="1:37" s="122" customFormat="1" x14ac:dyDescent="0.35">
      <c r="A605" s="352" t="s">
        <v>365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322</v>
      </c>
      <c r="G605" s="194" t="s">
        <v>322</v>
      </c>
      <c r="H605" s="289" t="s">
        <v>322</v>
      </c>
      <c r="I605" s="194" t="s">
        <v>49</v>
      </c>
      <c r="J605" s="224" t="s">
        <v>63</v>
      </c>
      <c r="K605" s="194"/>
      <c r="L605" s="194" t="s">
        <v>323</v>
      </c>
      <c r="M605" s="194"/>
      <c r="N605" s="290" t="s">
        <v>211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6"/>
        <v>200000</v>
      </c>
      <c r="W605" s="121">
        <v>855271.71333333303</v>
      </c>
      <c r="X605" s="121"/>
      <c r="Y605" s="121"/>
      <c r="Z605" s="121">
        <f t="shared" ref="Z605:Z634" si="48">U605</f>
        <v>948236.03</v>
      </c>
      <c r="AA605" s="232">
        <v>8.5999999999999993E-2</v>
      </c>
      <c r="AB605" s="339">
        <f t="shared" si="45"/>
        <v>81548.298580000002</v>
      </c>
      <c r="AC605" s="339"/>
      <c r="AD605" s="210"/>
      <c r="AE605" s="210"/>
      <c r="AF605" s="210" t="s">
        <v>420</v>
      </c>
      <c r="AG605" s="232"/>
      <c r="AH605" s="344"/>
      <c r="AI605" s="344"/>
      <c r="AJ605" s="344"/>
      <c r="AK605" s="192"/>
    </row>
    <row r="606" spans="1:37" s="122" customFormat="1" x14ac:dyDescent="0.35">
      <c r="A606" s="352" t="s">
        <v>365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322</v>
      </c>
      <c r="G606" s="194" t="s">
        <v>445</v>
      </c>
      <c r="H606" s="194" t="s">
        <v>48</v>
      </c>
      <c r="I606" s="194" t="s">
        <v>49</v>
      </c>
      <c r="J606" s="289" t="s">
        <v>50</v>
      </c>
      <c r="K606" s="194"/>
      <c r="L606" s="194" t="s">
        <v>323</v>
      </c>
      <c r="M606" s="194"/>
      <c r="N606" s="290" t="s">
        <v>211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6"/>
        <v>0</v>
      </c>
      <c r="W606" s="121">
        <v>200000</v>
      </c>
      <c r="X606" s="121"/>
      <c r="Y606" s="121"/>
      <c r="Z606" s="121">
        <f t="shared" si="48"/>
        <v>200000</v>
      </c>
      <c r="AA606" s="232">
        <v>8.5999999999999993E-2</v>
      </c>
      <c r="AB606" s="339">
        <f t="shared" si="45"/>
        <v>17200</v>
      </c>
      <c r="AC606" s="339"/>
      <c r="AD606" s="210"/>
      <c r="AE606" s="210"/>
      <c r="AF606" s="210" t="s">
        <v>420</v>
      </c>
      <c r="AG606" s="232"/>
      <c r="AH606" s="344"/>
      <c r="AI606" s="344"/>
      <c r="AJ606" s="344"/>
      <c r="AK606" s="192"/>
    </row>
    <row r="607" spans="1:37" s="122" customFormat="1" x14ac:dyDescent="0.35">
      <c r="A607" s="352" t="s">
        <v>365</v>
      </c>
      <c r="B607" s="194" t="s">
        <v>42</v>
      </c>
      <c r="C607" s="194" t="s">
        <v>212</v>
      </c>
      <c r="D607" s="194" t="s">
        <v>223</v>
      </c>
      <c r="E607" s="194" t="s">
        <v>214</v>
      </c>
      <c r="F607" s="194" t="s">
        <v>324</v>
      </c>
      <c r="G607" s="194" t="s">
        <v>325</v>
      </c>
      <c r="H607" s="194" t="s">
        <v>48</v>
      </c>
      <c r="I607" s="194" t="s">
        <v>49</v>
      </c>
      <c r="J607" s="289" t="s">
        <v>50</v>
      </c>
      <c r="K607" s="194"/>
      <c r="L607" s="194" t="s">
        <v>222</v>
      </c>
      <c r="M607" s="194"/>
      <c r="N607" s="290" t="s">
        <v>211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6"/>
        <v>729577.464788732</v>
      </c>
      <c r="W607" s="121">
        <v>0</v>
      </c>
      <c r="X607" s="121"/>
      <c r="Y607" s="121"/>
      <c r="Z607" s="121">
        <f t="shared" si="48"/>
        <v>0</v>
      </c>
      <c r="AA607" s="232">
        <v>8.5999999999999993E-2</v>
      </c>
      <c r="AB607" s="339">
        <f t="shared" si="45"/>
        <v>0</v>
      </c>
      <c r="AC607" s="339"/>
      <c r="AD607" s="210"/>
      <c r="AE607" s="210"/>
      <c r="AF607" s="210" t="s">
        <v>420</v>
      </c>
      <c r="AG607" s="232"/>
      <c r="AH607" s="344"/>
      <c r="AI607" s="344"/>
      <c r="AJ607" s="344"/>
      <c r="AK607" s="192"/>
    </row>
    <row r="608" spans="1:37" s="122" customFormat="1" x14ac:dyDescent="0.35">
      <c r="A608" s="352" t="s">
        <v>365</v>
      </c>
      <c r="B608" s="194" t="s">
        <v>42</v>
      </c>
      <c r="C608" s="194" t="s">
        <v>212</v>
      </c>
      <c r="D608" s="194" t="s">
        <v>223</v>
      </c>
      <c r="E608" s="194" t="s">
        <v>214</v>
      </c>
      <c r="F608" s="194" t="s">
        <v>324</v>
      </c>
      <c r="G608" s="194" t="s">
        <v>325</v>
      </c>
      <c r="H608" s="194" t="s">
        <v>48</v>
      </c>
      <c r="I608" s="194" t="s">
        <v>49</v>
      </c>
      <c r="J608" s="289" t="s">
        <v>50</v>
      </c>
      <c r="K608" s="194"/>
      <c r="L608" s="194" t="s">
        <v>222</v>
      </c>
      <c r="M608" s="194"/>
      <c r="N608" s="290" t="s">
        <v>211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6"/>
        <v>787852.03999999992</v>
      </c>
      <c r="W608" s="121">
        <v>478225.88</v>
      </c>
      <c r="X608" s="121"/>
      <c r="Y608" s="121"/>
      <c r="Z608" s="121">
        <f t="shared" si="48"/>
        <v>522007.12</v>
      </c>
      <c r="AA608" s="232">
        <v>8.5999999999999993E-2</v>
      </c>
      <c r="AB608" s="339">
        <f t="shared" si="45"/>
        <v>44892.612319999993</v>
      </c>
      <c r="AC608" s="339"/>
      <c r="AD608" s="210"/>
      <c r="AE608" s="210"/>
      <c r="AF608" s="210" t="s">
        <v>420</v>
      </c>
      <c r="AG608" s="232"/>
      <c r="AH608" s="344"/>
      <c r="AI608" s="344"/>
      <c r="AJ608" s="344"/>
      <c r="AK608" s="192"/>
    </row>
    <row r="609" spans="1:37" s="122" customFormat="1" x14ac:dyDescent="0.35">
      <c r="A609" s="352" t="s">
        <v>365</v>
      </c>
      <c r="B609" s="194" t="s">
        <v>42</v>
      </c>
      <c r="C609" s="194" t="s">
        <v>212</v>
      </c>
      <c r="D609" s="194" t="s">
        <v>223</v>
      </c>
      <c r="E609" s="194" t="s">
        <v>214</v>
      </c>
      <c r="F609" s="194" t="s">
        <v>324</v>
      </c>
      <c r="G609" s="194" t="s">
        <v>325</v>
      </c>
      <c r="H609" s="194" t="s">
        <v>48</v>
      </c>
      <c r="I609" s="194" t="s">
        <v>49</v>
      </c>
      <c r="J609" s="289" t="s">
        <v>50</v>
      </c>
      <c r="K609" s="194"/>
      <c r="L609" s="194" t="s">
        <v>222</v>
      </c>
      <c r="M609" s="194"/>
      <c r="N609" s="290" t="s">
        <v>211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6"/>
        <v>426738.42253520992</v>
      </c>
      <c r="W609" s="121">
        <v>5444695.1907878798</v>
      </c>
      <c r="X609" s="121"/>
      <c r="Y609" s="121"/>
      <c r="Z609" s="121">
        <f t="shared" si="48"/>
        <v>6326582.4400000004</v>
      </c>
      <c r="AA609" s="232">
        <v>8.5999999999999993E-2</v>
      </c>
      <c r="AB609" s="339">
        <f t="shared" si="45"/>
        <v>544086.08984000003</v>
      </c>
      <c r="AC609" s="339"/>
      <c r="AD609" s="210"/>
      <c r="AE609" s="210"/>
      <c r="AF609" s="210" t="s">
        <v>420</v>
      </c>
      <c r="AG609" s="232"/>
      <c r="AH609" s="344"/>
      <c r="AI609" s="344"/>
      <c r="AJ609" s="344"/>
      <c r="AK609" s="192"/>
    </row>
    <row r="610" spans="1:37" s="122" customFormat="1" x14ac:dyDescent="0.35">
      <c r="A610" s="352" t="s">
        <v>365</v>
      </c>
      <c r="B610" s="194" t="s">
        <v>42</v>
      </c>
      <c r="C610" s="194" t="s">
        <v>212</v>
      </c>
      <c r="D610" s="194" t="s">
        <v>223</v>
      </c>
      <c r="E610" s="194" t="s">
        <v>214</v>
      </c>
      <c r="F610" s="194" t="s">
        <v>324</v>
      </c>
      <c r="G610" s="194" t="s">
        <v>325</v>
      </c>
      <c r="H610" s="194" t="s">
        <v>48</v>
      </c>
      <c r="I610" s="194" t="s">
        <v>49</v>
      </c>
      <c r="J610" s="289" t="s">
        <v>50</v>
      </c>
      <c r="K610" s="194"/>
      <c r="L610" s="194" t="s">
        <v>222</v>
      </c>
      <c r="M610" s="194"/>
      <c r="N610" s="290" t="s">
        <v>211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6"/>
        <v>600158.19014084502</v>
      </c>
      <c r="W610" s="121">
        <v>0</v>
      </c>
      <c r="X610" s="121"/>
      <c r="Y610" s="121"/>
      <c r="Z610" s="121">
        <f t="shared" si="48"/>
        <v>0</v>
      </c>
      <c r="AA610" s="232">
        <v>8.5999999999999993E-2</v>
      </c>
      <c r="AB610" s="339">
        <f t="shared" si="45"/>
        <v>0</v>
      </c>
      <c r="AC610" s="339"/>
      <c r="AD610" s="210"/>
      <c r="AE610" s="210"/>
      <c r="AF610" s="210" t="s">
        <v>420</v>
      </c>
      <c r="AG610" s="232"/>
      <c r="AH610" s="344"/>
      <c r="AI610" s="344"/>
      <c r="AJ610" s="344"/>
      <c r="AK610" s="192"/>
    </row>
    <row r="611" spans="1:37" s="122" customFormat="1" x14ac:dyDescent="0.35">
      <c r="A611" s="352" t="s">
        <v>365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217</v>
      </c>
      <c r="G611" s="194" t="s">
        <v>446</v>
      </c>
      <c r="H611" s="194" t="s">
        <v>48</v>
      </c>
      <c r="I611" s="194" t="s">
        <v>49</v>
      </c>
      <c r="J611" s="289" t="s">
        <v>50</v>
      </c>
      <c r="K611" s="194"/>
      <c r="L611" s="194" t="s">
        <v>447</v>
      </c>
      <c r="M611" s="194"/>
      <c r="N611" s="290" t="s">
        <v>211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6"/>
        <v>0</v>
      </c>
      <c r="W611" s="121">
        <f>U611*P611</f>
        <v>97173.278999999995</v>
      </c>
      <c r="X611" s="121"/>
      <c r="Y611" s="121"/>
      <c r="Z611" s="121">
        <f t="shared" si="48"/>
        <v>107970.31</v>
      </c>
      <c r="AA611" s="232">
        <v>8.5999999999999993E-2</v>
      </c>
      <c r="AB611" s="339">
        <f t="shared" si="45"/>
        <v>9285.4466599999996</v>
      </c>
      <c r="AC611" s="339"/>
      <c r="AD611" s="210"/>
      <c r="AE611" s="210"/>
      <c r="AF611" s="210" t="s">
        <v>420</v>
      </c>
      <c r="AG611" s="232"/>
      <c r="AH611" s="344"/>
      <c r="AI611" s="344"/>
      <c r="AJ611" s="344"/>
      <c r="AK611" s="192"/>
    </row>
    <row r="612" spans="1:37" s="122" customFormat="1" x14ac:dyDescent="0.35">
      <c r="A612" s="352" t="s">
        <v>365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217</v>
      </c>
      <c r="G612" s="194" t="s">
        <v>337</v>
      </c>
      <c r="H612" s="194" t="s">
        <v>48</v>
      </c>
      <c r="I612" s="194" t="s">
        <v>49</v>
      </c>
      <c r="J612" s="289" t="s">
        <v>50</v>
      </c>
      <c r="K612" s="194"/>
      <c r="L612" s="194" t="s">
        <v>401</v>
      </c>
      <c r="M612" s="194"/>
      <c r="N612" s="290" t="s">
        <v>211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6"/>
        <v>-3.637978807091713E-12</v>
      </c>
      <c r="W612" s="121">
        <f>U612*P612</f>
        <v>2117.6064000000001</v>
      </c>
      <c r="X612" s="121"/>
      <c r="Y612" s="121"/>
      <c r="Z612" s="121">
        <f t="shared" si="48"/>
        <v>2205.84</v>
      </c>
      <c r="AA612" s="232">
        <v>8.5999999999999993E-2</v>
      </c>
      <c r="AB612" s="339">
        <f t="shared" si="45"/>
        <v>189.70223999999999</v>
      </c>
      <c r="AC612" s="339"/>
      <c r="AD612" s="210"/>
      <c r="AE612" s="210"/>
      <c r="AF612" s="210" t="s">
        <v>420</v>
      </c>
      <c r="AG612" s="232"/>
      <c r="AH612" s="344"/>
      <c r="AI612" s="344"/>
      <c r="AJ612" s="344"/>
      <c r="AK612" s="192"/>
    </row>
    <row r="613" spans="1:37" s="122" customFormat="1" x14ac:dyDescent="0.35">
      <c r="A613" s="352" t="s">
        <v>365</v>
      </c>
      <c r="B613" s="195" t="s">
        <v>6</v>
      </c>
      <c r="C613" s="195" t="s">
        <v>78</v>
      </c>
      <c r="D613" s="195" t="s">
        <v>79</v>
      </c>
      <c r="E613" s="194" t="s">
        <v>412</v>
      </c>
      <c r="F613" s="194" t="s">
        <v>448</v>
      </c>
      <c r="G613" s="194" t="s">
        <v>448</v>
      </c>
      <c r="H613" s="194" t="s">
        <v>448</v>
      </c>
      <c r="I613" s="376" t="s">
        <v>449</v>
      </c>
      <c r="J613" s="289" t="s">
        <v>450</v>
      </c>
      <c r="K613" s="194"/>
      <c r="L613" s="206" t="s">
        <v>448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49">W613</f>
        <v>33051.176470588201</v>
      </c>
      <c r="V613" s="121">
        <f t="shared" si="46"/>
        <v>3844.6735294117971</v>
      </c>
      <c r="W613" s="121">
        <v>33051.176470588201</v>
      </c>
      <c r="X613" s="121"/>
      <c r="Y613" s="121"/>
      <c r="Z613" s="233">
        <f t="shared" si="48"/>
        <v>33051.176470588201</v>
      </c>
      <c r="AA613" s="232">
        <v>8.5999999999999993E-2</v>
      </c>
      <c r="AB613" s="339">
        <f t="shared" si="45"/>
        <v>2842.4011764705851</v>
      </c>
      <c r="AC613" s="339"/>
      <c r="AD613" s="210"/>
      <c r="AE613" s="210"/>
      <c r="AF613" s="210" t="s">
        <v>420</v>
      </c>
      <c r="AG613" s="232"/>
      <c r="AH613" s="344"/>
      <c r="AI613" s="344"/>
      <c r="AJ613" s="344"/>
      <c r="AK613" s="192"/>
    </row>
    <row r="614" spans="1:37" s="122" customFormat="1" x14ac:dyDescent="0.35">
      <c r="A614" s="352" t="s">
        <v>365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451</v>
      </c>
      <c r="G614" s="195" t="s">
        <v>451</v>
      </c>
      <c r="H614" s="289" t="s">
        <v>451</v>
      </c>
      <c r="I614" s="376" t="s">
        <v>452</v>
      </c>
      <c r="J614" s="92" t="s">
        <v>453</v>
      </c>
      <c r="K614" s="194"/>
      <c r="L614" s="206" t="s">
        <v>451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49"/>
        <v>39499.9711538462</v>
      </c>
      <c r="V614" s="121">
        <f t="shared" si="46"/>
        <v>1579.9988461538014</v>
      </c>
      <c r="W614" s="121">
        <v>39499.9711538462</v>
      </c>
      <c r="X614" s="121"/>
      <c r="Y614" s="121"/>
      <c r="Z614" s="233">
        <f t="shared" si="48"/>
        <v>39499.9711538462</v>
      </c>
      <c r="AA614" s="232">
        <v>8.5999999999999993E-2</v>
      </c>
      <c r="AB614" s="339">
        <f t="shared" si="45"/>
        <v>3396.9975192307729</v>
      </c>
      <c r="AC614" s="339"/>
      <c r="AD614" s="210"/>
      <c r="AE614" s="210"/>
      <c r="AF614" s="210" t="s">
        <v>420</v>
      </c>
      <c r="AG614" s="232"/>
      <c r="AH614" s="344"/>
      <c r="AI614" s="344"/>
      <c r="AJ614" s="344"/>
      <c r="AK614" s="192"/>
    </row>
    <row r="615" spans="1:37" s="122" customFormat="1" x14ac:dyDescent="0.35">
      <c r="A615" s="352" t="s">
        <v>365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454</v>
      </c>
      <c r="H615" s="289" t="s">
        <v>191</v>
      </c>
      <c r="I615" s="376" t="s">
        <v>452</v>
      </c>
      <c r="J615" s="92" t="s">
        <v>453</v>
      </c>
      <c r="K615" s="194"/>
      <c r="L615" s="206" t="s">
        <v>455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49"/>
        <v>389168.9</v>
      </c>
      <c r="V615" s="121">
        <f t="shared" si="46"/>
        <v>0</v>
      </c>
      <c r="W615" s="121">
        <v>389168.9</v>
      </c>
      <c r="X615" s="121"/>
      <c r="Y615" s="121"/>
      <c r="Z615" s="233">
        <f t="shared" si="48"/>
        <v>389168.9</v>
      </c>
      <c r="AA615" s="232">
        <v>8.5999999999999993E-2</v>
      </c>
      <c r="AB615" s="339">
        <f t="shared" si="45"/>
        <v>33468.525399999999</v>
      </c>
      <c r="AC615" s="339"/>
      <c r="AD615" s="210"/>
      <c r="AE615" s="210"/>
      <c r="AF615" s="210" t="s">
        <v>420</v>
      </c>
      <c r="AG615" s="232"/>
      <c r="AH615" s="344"/>
      <c r="AI615" s="344"/>
      <c r="AJ615" s="344"/>
      <c r="AK615" s="192"/>
    </row>
    <row r="616" spans="1:37" s="122" customFormat="1" x14ac:dyDescent="0.35">
      <c r="A616" s="352" t="s">
        <v>365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451</v>
      </c>
      <c r="G616" s="195" t="s">
        <v>456</v>
      </c>
      <c r="H616" s="289" t="s">
        <v>451</v>
      </c>
      <c r="I616" s="376" t="s">
        <v>452</v>
      </c>
      <c r="J616" s="92" t="s">
        <v>453</v>
      </c>
      <c r="K616" s="194"/>
      <c r="L616" s="206" t="s">
        <v>451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49"/>
        <v>104171.8</v>
      </c>
      <c r="V616" s="121">
        <f t="shared" si="46"/>
        <v>0</v>
      </c>
      <c r="W616" s="121">
        <v>104171.8</v>
      </c>
      <c r="X616" s="121"/>
      <c r="Y616" s="121"/>
      <c r="Z616" s="233">
        <f t="shared" si="48"/>
        <v>104171.8</v>
      </c>
      <c r="AA616" s="232">
        <v>8.5999999999999993E-2</v>
      </c>
      <c r="AB616" s="339">
        <f t="shared" si="45"/>
        <v>8958.7747999999992</v>
      </c>
      <c r="AC616" s="339"/>
      <c r="AD616" s="210"/>
      <c r="AE616" s="210"/>
      <c r="AF616" s="210" t="s">
        <v>420</v>
      </c>
      <c r="AG616" s="232"/>
      <c r="AH616" s="344"/>
      <c r="AI616" s="344"/>
      <c r="AJ616" s="344"/>
      <c r="AK616" s="192"/>
    </row>
    <row r="617" spans="1:37" s="122" customFormat="1" x14ac:dyDescent="0.35">
      <c r="A617" s="352" t="s">
        <v>365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451</v>
      </c>
      <c r="G617" s="195" t="s">
        <v>456</v>
      </c>
      <c r="H617" s="289" t="s">
        <v>451</v>
      </c>
      <c r="I617" s="376" t="s">
        <v>452</v>
      </c>
      <c r="J617" s="92" t="s">
        <v>453</v>
      </c>
      <c r="K617" s="194"/>
      <c r="L617" s="206" t="s">
        <v>451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49"/>
        <v>15620</v>
      </c>
      <c r="V617" s="121">
        <f t="shared" si="46"/>
        <v>3528</v>
      </c>
      <c r="W617" s="121">
        <v>15620</v>
      </c>
      <c r="X617" s="121"/>
      <c r="Y617" s="121"/>
      <c r="Z617" s="233">
        <f t="shared" si="48"/>
        <v>15620</v>
      </c>
      <c r="AA617" s="232">
        <v>8.5999999999999993E-2</v>
      </c>
      <c r="AB617" s="339">
        <f t="shared" si="45"/>
        <v>1343.32</v>
      </c>
      <c r="AC617" s="339"/>
      <c r="AD617" s="210"/>
      <c r="AE617" s="210"/>
      <c r="AF617" s="210" t="s">
        <v>420</v>
      </c>
      <c r="AG617" s="232"/>
      <c r="AH617" s="344"/>
      <c r="AI617" s="344"/>
      <c r="AJ617" s="344"/>
      <c r="AK617" s="192"/>
    </row>
    <row r="618" spans="1:37" s="122" customFormat="1" x14ac:dyDescent="0.35">
      <c r="A618" s="352" t="s">
        <v>365</v>
      </c>
      <c r="B618" s="195" t="s">
        <v>58</v>
      </c>
      <c r="C618" s="195" t="s">
        <v>59</v>
      </c>
      <c r="D618" s="195" t="s">
        <v>292</v>
      </c>
      <c r="E618" s="194" t="s">
        <v>214</v>
      </c>
      <c r="F618" s="194" t="s">
        <v>262</v>
      </c>
      <c r="G618" s="195" t="s">
        <v>262</v>
      </c>
      <c r="H618" s="289" t="s">
        <v>262</v>
      </c>
      <c r="I618" s="376" t="s">
        <v>452</v>
      </c>
      <c r="J618" s="92" t="s">
        <v>453</v>
      </c>
      <c r="K618" s="194"/>
      <c r="L618" s="206" t="s">
        <v>262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49"/>
        <v>15326.372549019599</v>
      </c>
      <c r="V618" s="121">
        <f t="shared" si="46"/>
        <v>11180.557450980401</v>
      </c>
      <c r="W618" s="121">
        <v>15326.372549019599</v>
      </c>
      <c r="X618" s="121"/>
      <c r="Y618" s="121"/>
      <c r="Z618" s="233">
        <f t="shared" si="48"/>
        <v>15326.372549019599</v>
      </c>
      <c r="AA618" s="232">
        <v>8.5999999999999993E-2</v>
      </c>
      <c r="AB618" s="339">
        <f t="shared" si="45"/>
        <v>1318.0680392156855</v>
      </c>
      <c r="AC618" s="339"/>
      <c r="AD618" s="210"/>
      <c r="AE618" s="210"/>
      <c r="AF618" s="210" t="s">
        <v>420</v>
      </c>
      <c r="AG618" s="232"/>
      <c r="AH618" s="344"/>
      <c r="AI618" s="344"/>
      <c r="AJ618" s="344"/>
      <c r="AK618" s="192"/>
    </row>
    <row r="619" spans="1:37" s="122" customFormat="1" x14ac:dyDescent="0.35">
      <c r="A619" s="352" t="s">
        <v>365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457</v>
      </c>
      <c r="G619" s="195" t="s">
        <v>457</v>
      </c>
      <c r="H619" s="289" t="s">
        <v>457</v>
      </c>
      <c r="I619" s="376" t="s">
        <v>452</v>
      </c>
      <c r="J619" s="92" t="s">
        <v>453</v>
      </c>
      <c r="K619" s="194"/>
      <c r="L619" s="206" t="s">
        <v>457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49"/>
        <v>3917.1568627451002</v>
      </c>
      <c r="V619" s="121">
        <f t="shared" si="46"/>
        <v>78.34313725489983</v>
      </c>
      <c r="W619" s="121">
        <v>3917.1568627451002</v>
      </c>
      <c r="X619" s="121"/>
      <c r="Y619" s="121"/>
      <c r="Z619" s="233">
        <f t="shared" si="48"/>
        <v>3917.1568627451002</v>
      </c>
      <c r="AA619" s="232">
        <v>8.5999999999999993E-2</v>
      </c>
      <c r="AB619" s="339">
        <f t="shared" si="45"/>
        <v>336.8754901960786</v>
      </c>
      <c r="AC619" s="339"/>
      <c r="AD619" s="210"/>
      <c r="AE619" s="210"/>
      <c r="AF619" s="210" t="s">
        <v>420</v>
      </c>
      <c r="AG619" s="232"/>
      <c r="AH619" s="344"/>
      <c r="AI619" s="344"/>
      <c r="AJ619" s="344"/>
      <c r="AK619" s="192"/>
    </row>
    <row r="620" spans="1:37" s="122" customFormat="1" x14ac:dyDescent="0.35">
      <c r="A620" s="352" t="s">
        <v>365</v>
      </c>
      <c r="B620" s="195" t="s">
        <v>58</v>
      </c>
      <c r="C620" s="195" t="s">
        <v>59</v>
      </c>
      <c r="D620" s="195" t="s">
        <v>292</v>
      </c>
      <c r="E620" s="194" t="s">
        <v>214</v>
      </c>
      <c r="F620" s="194" t="s">
        <v>262</v>
      </c>
      <c r="G620" s="195" t="s">
        <v>262</v>
      </c>
      <c r="H620" s="289" t="s">
        <v>262</v>
      </c>
      <c r="I620" s="376" t="s">
        <v>452</v>
      </c>
      <c r="J620" s="92" t="s">
        <v>453</v>
      </c>
      <c r="K620" s="194"/>
      <c r="L620" s="206" t="s">
        <v>262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49"/>
        <v>10660.813725490199</v>
      </c>
      <c r="V620" s="121">
        <f t="shared" si="46"/>
        <v>213.21627450980122</v>
      </c>
      <c r="W620" s="121">
        <v>10660.813725490199</v>
      </c>
      <c r="X620" s="121"/>
      <c r="Y620" s="121"/>
      <c r="Z620" s="233">
        <f t="shared" si="48"/>
        <v>10660.813725490199</v>
      </c>
      <c r="AA620" s="232">
        <v>8.5999999999999993E-2</v>
      </c>
      <c r="AB620" s="339">
        <f t="shared" si="45"/>
        <v>916.82998039215704</v>
      </c>
      <c r="AC620" s="339"/>
      <c r="AD620" s="210"/>
      <c r="AE620" s="210"/>
      <c r="AF620" s="210" t="s">
        <v>420</v>
      </c>
      <c r="AG620" s="232"/>
      <c r="AH620" s="344"/>
      <c r="AI620" s="344"/>
      <c r="AJ620" s="344"/>
      <c r="AK620" s="192"/>
    </row>
    <row r="621" spans="1:37" s="122" customFormat="1" x14ac:dyDescent="0.35">
      <c r="A621" s="352" t="s">
        <v>365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458</v>
      </c>
      <c r="G621" s="195" t="s">
        <v>458</v>
      </c>
      <c r="H621" s="289" t="s">
        <v>458</v>
      </c>
      <c r="I621" s="376" t="s">
        <v>452</v>
      </c>
      <c r="J621" s="92" t="s">
        <v>453</v>
      </c>
      <c r="K621" s="194"/>
      <c r="L621" s="206" t="s">
        <v>459</v>
      </c>
      <c r="M621" s="206"/>
      <c r="N621" s="290" t="s">
        <v>348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49"/>
        <v>80000</v>
      </c>
      <c r="V621" s="121"/>
      <c r="W621" s="121">
        <v>80000</v>
      </c>
      <c r="X621" s="121"/>
      <c r="Y621" s="121"/>
      <c r="Z621" s="233">
        <f t="shared" si="48"/>
        <v>80000</v>
      </c>
      <c r="AA621" s="232">
        <v>8.5999999999999993E-2</v>
      </c>
      <c r="AB621" s="339">
        <f t="shared" si="45"/>
        <v>6879.9999999999991</v>
      </c>
      <c r="AC621" s="339"/>
      <c r="AD621" s="210"/>
      <c r="AE621" s="210"/>
      <c r="AF621" s="210" t="s">
        <v>420</v>
      </c>
      <c r="AG621" s="232"/>
      <c r="AH621" s="344"/>
      <c r="AI621" s="344"/>
      <c r="AJ621" s="344"/>
      <c r="AK621" s="192"/>
    </row>
    <row r="622" spans="1:37" s="122" customFormat="1" x14ac:dyDescent="0.35">
      <c r="A622" s="352" t="s">
        <v>365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451</v>
      </c>
      <c r="G622" s="195" t="s">
        <v>456</v>
      </c>
      <c r="H622" s="289" t="s">
        <v>451</v>
      </c>
      <c r="I622" s="376" t="s">
        <v>452</v>
      </c>
      <c r="J622" s="92" t="s">
        <v>453</v>
      </c>
      <c r="K622" s="194"/>
      <c r="L622" s="206" t="s">
        <v>451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49"/>
        <v>3528</v>
      </c>
      <c r="V622" s="121">
        <f t="shared" si="46"/>
        <v>0</v>
      </c>
      <c r="W622" s="121">
        <v>3528</v>
      </c>
      <c r="X622" s="121"/>
      <c r="Y622" s="121"/>
      <c r="Z622" s="233">
        <f t="shared" si="48"/>
        <v>3528</v>
      </c>
      <c r="AA622" s="232">
        <v>8.5999999999999993E-2</v>
      </c>
      <c r="AB622" s="339">
        <f t="shared" ref="AB622:AB641" si="50">Z622*AA622</f>
        <v>303.40799999999996</v>
      </c>
      <c r="AC622" s="339"/>
      <c r="AD622" s="210"/>
      <c r="AE622" s="210"/>
      <c r="AF622" s="210" t="s">
        <v>420</v>
      </c>
      <c r="AG622" s="232"/>
      <c r="AH622" s="344"/>
      <c r="AI622" s="344"/>
      <c r="AJ622" s="344"/>
      <c r="AK622" s="192"/>
    </row>
    <row r="623" spans="1:37" s="122" customFormat="1" x14ac:dyDescent="0.35">
      <c r="A623" s="352" t="s">
        <v>365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329</v>
      </c>
      <c r="G623" s="195" t="s">
        <v>460</v>
      </c>
      <c r="H623" s="289" t="s">
        <v>329</v>
      </c>
      <c r="I623" s="376" t="s">
        <v>461</v>
      </c>
      <c r="J623" s="92" t="s">
        <v>462</v>
      </c>
      <c r="K623" s="194"/>
      <c r="L623" s="206" t="s">
        <v>463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49"/>
        <v>635248.6</v>
      </c>
      <c r="V623" s="121">
        <f t="shared" si="46"/>
        <v>98512.20000000007</v>
      </c>
      <c r="W623" s="121">
        <v>635248.6</v>
      </c>
      <c r="X623" s="121"/>
      <c r="Y623" s="121"/>
      <c r="Z623" s="233">
        <f t="shared" si="48"/>
        <v>635248.6</v>
      </c>
      <c r="AA623" s="232">
        <v>8.5999999999999993E-2</v>
      </c>
      <c r="AB623" s="339">
        <f t="shared" si="50"/>
        <v>54631.379599999993</v>
      </c>
      <c r="AC623" s="339"/>
      <c r="AD623" s="210"/>
      <c r="AE623" s="210"/>
      <c r="AF623" s="210" t="s">
        <v>420</v>
      </c>
      <c r="AG623" s="232"/>
      <c r="AH623" s="344"/>
      <c r="AI623" s="344"/>
      <c r="AJ623" s="344"/>
      <c r="AK623" s="192"/>
    </row>
    <row r="624" spans="1:37" s="122" customFormat="1" x14ac:dyDescent="0.35">
      <c r="A624" s="352" t="s">
        <v>365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464</v>
      </c>
      <c r="G624" s="195" t="s">
        <v>465</v>
      </c>
      <c r="H624" s="289" t="s">
        <v>464</v>
      </c>
      <c r="I624" s="376" t="s">
        <v>461</v>
      </c>
      <c r="J624" s="92" t="s">
        <v>462</v>
      </c>
      <c r="K624" s="194"/>
      <c r="L624" s="206" t="s">
        <v>466</v>
      </c>
      <c r="M624" s="206"/>
      <c r="N624" s="290" t="s">
        <v>348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49"/>
        <v>238221.65</v>
      </c>
      <c r="V624" s="121">
        <f t="shared" si="46"/>
        <v>-99.199999999982538</v>
      </c>
      <c r="W624" s="121">
        <v>238221.65</v>
      </c>
      <c r="X624" s="121"/>
      <c r="Y624" s="121"/>
      <c r="Z624" s="233">
        <f t="shared" si="48"/>
        <v>238221.65</v>
      </c>
      <c r="AA624" s="232">
        <v>8.5999999999999993E-2</v>
      </c>
      <c r="AB624" s="339">
        <f t="shared" si="50"/>
        <v>20487.061899999997</v>
      </c>
      <c r="AC624" s="339"/>
      <c r="AD624" s="210"/>
      <c r="AE624" s="210"/>
      <c r="AF624" s="210" t="s">
        <v>420</v>
      </c>
      <c r="AG624" s="232"/>
      <c r="AH624" s="344"/>
      <c r="AI624" s="344"/>
      <c r="AJ624" s="344"/>
      <c r="AK624" s="192"/>
    </row>
    <row r="625" spans="1:37" s="122" customFormat="1" x14ac:dyDescent="0.35">
      <c r="A625" s="352" t="s">
        <v>365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467</v>
      </c>
      <c r="G625" s="195" t="s">
        <v>467</v>
      </c>
      <c r="H625" s="289" t="s">
        <v>467</v>
      </c>
      <c r="I625" s="376" t="s">
        <v>461</v>
      </c>
      <c r="J625" s="92" t="s">
        <v>462</v>
      </c>
      <c r="K625" s="194"/>
      <c r="L625" s="206" t="s">
        <v>467</v>
      </c>
      <c r="M625" s="206"/>
      <c r="N625" s="290" t="s">
        <v>348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49"/>
        <v>11834.99</v>
      </c>
      <c r="V625" s="121">
        <f t="shared" si="46"/>
        <v>148.93000000000029</v>
      </c>
      <c r="W625" s="121">
        <v>11834.99</v>
      </c>
      <c r="X625" s="121"/>
      <c r="Y625" s="121"/>
      <c r="Z625" s="233">
        <f t="shared" si="48"/>
        <v>11834.99</v>
      </c>
      <c r="AA625" s="232">
        <v>8.5999999999999993E-2</v>
      </c>
      <c r="AB625" s="339">
        <f t="shared" si="50"/>
        <v>1017.8091399999998</v>
      </c>
      <c r="AC625" s="339"/>
      <c r="AD625" s="210"/>
      <c r="AE625" s="210"/>
      <c r="AF625" s="210" t="s">
        <v>420</v>
      </c>
      <c r="AG625" s="232"/>
      <c r="AH625" s="344"/>
      <c r="AI625" s="344"/>
      <c r="AJ625" s="344"/>
      <c r="AK625" s="192"/>
    </row>
    <row r="626" spans="1:37" s="122" customFormat="1" x14ac:dyDescent="0.35">
      <c r="A626" s="352" t="s">
        <v>365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468</v>
      </c>
      <c r="G626" s="195" t="s">
        <v>468</v>
      </c>
      <c r="H626" s="289" t="s">
        <v>468</v>
      </c>
      <c r="I626" s="376" t="s">
        <v>461</v>
      </c>
      <c r="J626" s="92" t="s">
        <v>462</v>
      </c>
      <c r="K626" s="194"/>
      <c r="L626" s="206" t="s">
        <v>468</v>
      </c>
      <c r="M626" s="206"/>
      <c r="N626" s="290" t="s">
        <v>348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49"/>
        <v>12095.2</v>
      </c>
      <c r="V626" s="121">
        <f t="shared" si="46"/>
        <v>-9.1000000000003638</v>
      </c>
      <c r="W626" s="233">
        <v>12095.2</v>
      </c>
      <c r="X626" s="233"/>
      <c r="Y626" s="121"/>
      <c r="Z626" s="233">
        <f t="shared" si="48"/>
        <v>12095.2</v>
      </c>
      <c r="AA626" s="232">
        <v>8.5999999999999993E-2</v>
      </c>
      <c r="AB626" s="339">
        <f t="shared" si="50"/>
        <v>1040.1872000000001</v>
      </c>
      <c r="AC626" s="339"/>
      <c r="AD626" s="210"/>
      <c r="AE626" s="210"/>
      <c r="AF626" s="210" t="s">
        <v>420</v>
      </c>
      <c r="AG626" s="232"/>
      <c r="AH626" s="344"/>
      <c r="AI626" s="344"/>
      <c r="AJ626" s="344"/>
      <c r="AK626" s="192"/>
    </row>
    <row r="627" spans="1:37" s="122" customFormat="1" x14ac:dyDescent="0.35">
      <c r="A627" s="352" t="s">
        <v>365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329</v>
      </c>
      <c r="G627" s="195" t="s">
        <v>460</v>
      </c>
      <c r="H627" s="289" t="s">
        <v>329</v>
      </c>
      <c r="I627" s="376" t="s">
        <v>461</v>
      </c>
      <c r="J627" s="92" t="s">
        <v>462</v>
      </c>
      <c r="K627" s="194"/>
      <c r="L627" s="206" t="s">
        <v>329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49"/>
        <v>2006779.98</v>
      </c>
      <c r="V627" s="121">
        <f t="shared" si="46"/>
        <v>4457.5</v>
      </c>
      <c r="W627" s="121">
        <v>2006779.98</v>
      </c>
      <c r="X627" s="121"/>
      <c r="Y627" s="121"/>
      <c r="Z627" s="233">
        <f t="shared" si="48"/>
        <v>2006779.98</v>
      </c>
      <c r="AA627" s="232">
        <v>8.5999999999999993E-2</v>
      </c>
      <c r="AB627" s="339">
        <f t="shared" si="50"/>
        <v>172583.07827999999</v>
      </c>
      <c r="AC627" s="339"/>
      <c r="AD627" s="210"/>
      <c r="AE627" s="210"/>
      <c r="AF627" s="210" t="s">
        <v>420</v>
      </c>
      <c r="AG627" s="232"/>
      <c r="AH627" s="344"/>
      <c r="AI627" s="344"/>
      <c r="AJ627" s="344"/>
      <c r="AK627" s="192"/>
    </row>
    <row r="628" spans="1:37" s="122" customFormat="1" x14ac:dyDescent="0.35">
      <c r="A628" s="352" t="s">
        <v>365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467</v>
      </c>
      <c r="G628" s="195" t="s">
        <v>467</v>
      </c>
      <c r="H628" s="289" t="s">
        <v>467</v>
      </c>
      <c r="I628" s="376" t="s">
        <v>469</v>
      </c>
      <c r="J628" s="92" t="s">
        <v>470</v>
      </c>
      <c r="K628" s="194"/>
      <c r="L628" s="206" t="s">
        <v>471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49"/>
        <v>132.27000000000001</v>
      </c>
      <c r="V628" s="121">
        <f t="shared" si="46"/>
        <v>-3.6700000000000159</v>
      </c>
      <c r="W628" s="121">
        <v>132.27000000000001</v>
      </c>
      <c r="X628" s="121"/>
      <c r="Y628" s="121"/>
      <c r="Z628" s="233">
        <f t="shared" si="48"/>
        <v>132.27000000000001</v>
      </c>
      <c r="AA628" s="232">
        <v>5.2999999999999999E-2</v>
      </c>
      <c r="AB628" s="339">
        <f t="shared" si="50"/>
        <v>7.0103100000000005</v>
      </c>
      <c r="AC628" s="339"/>
      <c r="AD628" s="210"/>
      <c r="AE628" s="210"/>
      <c r="AF628" s="210" t="s">
        <v>420</v>
      </c>
      <c r="AG628" s="232">
        <v>0</v>
      </c>
      <c r="AH628" s="344"/>
      <c r="AI628" s="344"/>
      <c r="AJ628" s="344"/>
      <c r="AK628" s="192"/>
    </row>
    <row r="629" spans="1:37" s="122" customFormat="1" x14ac:dyDescent="0.35">
      <c r="A629" s="352" t="s">
        <v>365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472</v>
      </c>
      <c r="G629" s="195" t="s">
        <v>473</v>
      </c>
      <c r="H629" s="289" t="s">
        <v>472</v>
      </c>
      <c r="I629" s="376" t="s">
        <v>469</v>
      </c>
      <c r="J629" s="92" t="s">
        <v>470</v>
      </c>
      <c r="K629" s="194"/>
      <c r="L629" s="206" t="s">
        <v>474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49"/>
        <v>14.71</v>
      </c>
      <c r="V629" s="121">
        <f t="shared" si="46"/>
        <v>-0.18000000000000149</v>
      </c>
      <c r="W629" s="121">
        <v>14.71</v>
      </c>
      <c r="X629" s="121"/>
      <c r="Y629" s="121"/>
      <c r="Z629" s="233">
        <f t="shared" si="48"/>
        <v>14.71</v>
      </c>
      <c r="AA629" s="232">
        <v>8.5999999999999993E-2</v>
      </c>
      <c r="AB629" s="339">
        <f t="shared" si="50"/>
        <v>1.2650600000000001</v>
      </c>
      <c r="AC629" s="339"/>
      <c r="AD629" s="210"/>
      <c r="AE629" s="210"/>
      <c r="AF629" s="210" t="s">
        <v>420</v>
      </c>
      <c r="AG629" s="232">
        <v>0.32</v>
      </c>
      <c r="AH629" s="344"/>
      <c r="AI629" s="344"/>
      <c r="AJ629" s="344"/>
      <c r="AK629" s="192"/>
    </row>
    <row r="630" spans="1:37" s="122" customFormat="1" x14ac:dyDescent="0.35">
      <c r="A630" s="352" t="s">
        <v>365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451</v>
      </c>
      <c r="G630" s="195" t="s">
        <v>456</v>
      </c>
      <c r="H630" s="289" t="s">
        <v>451</v>
      </c>
      <c r="I630" s="376" t="s">
        <v>475</v>
      </c>
      <c r="J630" s="92" t="s">
        <v>476</v>
      </c>
      <c r="K630" s="194"/>
      <c r="L630" s="206" t="s">
        <v>451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49"/>
        <v>93514.43</v>
      </c>
      <c r="V630" s="121">
        <f t="shared" si="46"/>
        <v>0</v>
      </c>
      <c r="W630" s="121">
        <v>93514.43</v>
      </c>
      <c r="X630" s="121"/>
      <c r="Y630" s="121"/>
      <c r="Z630" s="233">
        <f t="shared" si="48"/>
        <v>93514.43</v>
      </c>
      <c r="AA630" s="232">
        <v>8.5999999999999993E-2</v>
      </c>
      <c r="AB630" s="339">
        <f t="shared" si="50"/>
        <v>8042.2409799999987</v>
      </c>
      <c r="AC630" s="339"/>
      <c r="AD630" s="210"/>
      <c r="AE630" s="210"/>
      <c r="AF630" s="210" t="s">
        <v>420</v>
      </c>
      <c r="AG630" s="232">
        <v>0.36</v>
      </c>
      <c r="AH630" s="344"/>
      <c r="AI630" s="344"/>
      <c r="AJ630" s="344"/>
      <c r="AK630" s="192"/>
    </row>
    <row r="631" spans="1:37" s="122" customFormat="1" x14ac:dyDescent="0.35">
      <c r="A631" s="352" t="s">
        <v>365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468</v>
      </c>
      <c r="G631" s="195" t="s">
        <v>468</v>
      </c>
      <c r="H631" s="289" t="s">
        <v>468</v>
      </c>
      <c r="I631" s="376" t="s">
        <v>475</v>
      </c>
      <c r="J631" s="92" t="s">
        <v>476</v>
      </c>
      <c r="K631" s="194"/>
      <c r="L631" s="206" t="s">
        <v>477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49"/>
        <v>4607.98039215686</v>
      </c>
      <c r="V631" s="121">
        <f t="shared" si="46"/>
        <v>4779.9596078431405</v>
      </c>
      <c r="W631" s="233">
        <v>4607.98039215686</v>
      </c>
      <c r="X631" s="233"/>
      <c r="Y631" s="121"/>
      <c r="Z631" s="233">
        <f t="shared" si="48"/>
        <v>4607.98039215686</v>
      </c>
      <c r="AA631" s="232">
        <v>5.2999999999999999E-2</v>
      </c>
      <c r="AB631" s="339">
        <f t="shared" si="50"/>
        <v>244.22296078431359</v>
      </c>
      <c r="AC631" s="339"/>
      <c r="AD631" s="210"/>
      <c r="AE631" s="210"/>
      <c r="AF631" s="210" t="s">
        <v>420</v>
      </c>
      <c r="AG631" s="232">
        <v>0</v>
      </c>
      <c r="AH631" s="344"/>
      <c r="AI631" s="344"/>
      <c r="AJ631" s="344"/>
      <c r="AK631" s="192"/>
    </row>
    <row r="632" spans="1:37" s="122" customFormat="1" x14ac:dyDescent="0.35">
      <c r="A632" s="352" t="s">
        <v>365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468</v>
      </c>
      <c r="G632" s="195" t="s">
        <v>468</v>
      </c>
      <c r="H632" s="289" t="s">
        <v>468</v>
      </c>
      <c r="I632" s="376" t="s">
        <v>475</v>
      </c>
      <c r="J632" s="92" t="s">
        <v>476</v>
      </c>
      <c r="K632" s="194"/>
      <c r="L632" s="206" t="s">
        <v>477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49"/>
        <v>4340.5555555555602</v>
      </c>
      <c r="V632" s="121">
        <f t="shared" si="46"/>
        <v>-4340.5555555555602</v>
      </c>
      <c r="W632" s="233">
        <v>4340.5555555555602</v>
      </c>
      <c r="X632" s="233"/>
      <c r="Y632" s="121"/>
      <c r="Z632" s="233">
        <f t="shared" si="48"/>
        <v>4340.5555555555602</v>
      </c>
      <c r="AA632" s="232">
        <v>5.2999999999999999E-2</v>
      </c>
      <c r="AB632" s="339">
        <f t="shared" si="50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x14ac:dyDescent="0.35">
      <c r="A633" s="352" t="s">
        <v>365</v>
      </c>
      <c r="B633" s="195" t="s">
        <v>6</v>
      </c>
      <c r="C633" s="195" t="s">
        <v>174</v>
      </c>
      <c r="D633" s="195" t="s">
        <v>330</v>
      </c>
      <c r="E633" s="194" t="s">
        <v>331</v>
      </c>
      <c r="F633" s="194" t="s">
        <v>332</v>
      </c>
      <c r="G633" s="195" t="s">
        <v>332</v>
      </c>
      <c r="H633" s="289" t="s">
        <v>332</v>
      </c>
      <c r="I633" s="376" t="s">
        <v>333</v>
      </c>
      <c r="J633" s="289" t="s">
        <v>334</v>
      </c>
      <c r="K633" s="194"/>
      <c r="L633" s="206" t="s">
        <v>332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49"/>
        <v>120000</v>
      </c>
      <c r="V633" s="121">
        <f t="shared" si="46"/>
        <v>-6600</v>
      </c>
      <c r="W633" s="121">
        <v>120000</v>
      </c>
      <c r="X633" s="121"/>
      <c r="Y633" s="121"/>
      <c r="Z633" s="233">
        <f t="shared" si="48"/>
        <v>120000</v>
      </c>
      <c r="AA633" s="232">
        <v>5.2999999999999999E-2</v>
      </c>
      <c r="AB633" s="339">
        <f t="shared" si="50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x14ac:dyDescent="0.35">
      <c r="A634" s="352" t="s">
        <v>365</v>
      </c>
      <c r="B634" s="195" t="s">
        <v>6</v>
      </c>
      <c r="C634" s="195" t="s">
        <v>174</v>
      </c>
      <c r="D634" s="195" t="s">
        <v>330</v>
      </c>
      <c r="E634" s="194" t="s">
        <v>331</v>
      </c>
      <c r="F634" s="194" t="s">
        <v>332</v>
      </c>
      <c r="G634" s="195" t="s">
        <v>332</v>
      </c>
      <c r="H634" s="289" t="s">
        <v>332</v>
      </c>
      <c r="I634" s="376" t="s">
        <v>333</v>
      </c>
      <c r="J634" s="289" t="s">
        <v>334</v>
      </c>
      <c r="K634" s="194"/>
      <c r="L634" s="206" t="s">
        <v>332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49"/>
        <v>80000</v>
      </c>
      <c r="V634" s="121">
        <f t="shared" si="46"/>
        <v>-4400</v>
      </c>
      <c r="W634" s="121">
        <v>80000</v>
      </c>
      <c r="X634" s="121"/>
      <c r="Y634" s="121"/>
      <c r="Z634" s="233">
        <f t="shared" si="48"/>
        <v>80000</v>
      </c>
      <c r="AA634" s="232">
        <v>5.2999999999999999E-2</v>
      </c>
      <c r="AB634" s="339">
        <f t="shared" si="50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x14ac:dyDescent="0.35">
      <c r="A635" s="352" t="s">
        <v>365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386</v>
      </c>
      <c r="G635" s="201" t="s">
        <v>386</v>
      </c>
      <c r="H635" s="366" t="s">
        <v>386</v>
      </c>
      <c r="I635" s="377" t="s">
        <v>478</v>
      </c>
      <c r="J635" s="92" t="s">
        <v>479</v>
      </c>
      <c r="K635" s="201"/>
      <c r="L635" s="389" t="s">
        <v>386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6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0"/>
        <v>609.60599999999999</v>
      </c>
      <c r="AC635" s="339"/>
      <c r="AD635" s="210"/>
      <c r="AE635" s="210"/>
      <c r="AF635" s="210" t="s">
        <v>420</v>
      </c>
      <c r="AG635" s="232">
        <v>0</v>
      </c>
      <c r="AH635" s="344"/>
      <c r="AI635" s="344"/>
      <c r="AJ635" s="344"/>
      <c r="AK635" s="192"/>
    </row>
    <row r="636" spans="1:37" s="122" customFormat="1" x14ac:dyDescent="0.35">
      <c r="A636" s="352" t="s">
        <v>365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386</v>
      </c>
      <c r="G636" s="201" t="s">
        <v>386</v>
      </c>
      <c r="H636" s="366" t="s">
        <v>386</v>
      </c>
      <c r="I636" s="377" t="s">
        <v>478</v>
      </c>
      <c r="J636" s="92" t="s">
        <v>479</v>
      </c>
      <c r="K636" s="92"/>
      <c r="L636" s="389" t="s">
        <v>386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6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0"/>
        <v>248.994</v>
      </c>
      <c r="AC636" s="339"/>
      <c r="AD636" s="210"/>
      <c r="AE636" s="210"/>
      <c r="AF636" s="210" t="s">
        <v>420</v>
      </c>
      <c r="AG636" s="232">
        <v>0</v>
      </c>
      <c r="AH636" s="344"/>
      <c r="AI636" s="344"/>
      <c r="AJ636" s="344"/>
      <c r="AK636" s="192"/>
    </row>
    <row r="637" spans="1:37" s="122" customFormat="1" x14ac:dyDescent="0.35">
      <c r="A637" s="352" t="s">
        <v>365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451</v>
      </c>
      <c r="G637" s="194" t="s">
        <v>451</v>
      </c>
      <c r="H637" s="289" t="s">
        <v>451</v>
      </c>
      <c r="I637" s="376" t="s">
        <v>480</v>
      </c>
      <c r="J637" s="92" t="s">
        <v>481</v>
      </c>
      <c r="K637" s="194"/>
      <c r="L637" s="206" t="s">
        <v>451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1">W637</f>
        <v>61547.62</v>
      </c>
      <c r="V637" s="121">
        <f t="shared" si="46"/>
        <v>0</v>
      </c>
      <c r="W637" s="121">
        <v>61547.62</v>
      </c>
      <c r="X637" s="121"/>
      <c r="Y637" s="121"/>
      <c r="Z637" s="233">
        <f t="shared" ref="Z637:Z650" si="52">U637</f>
        <v>61547.62</v>
      </c>
      <c r="AA637" s="232">
        <v>5.2999999999999999E-2</v>
      </c>
      <c r="AB637" s="339">
        <f t="shared" si="50"/>
        <v>3262.0238600000002</v>
      </c>
      <c r="AC637" s="195"/>
      <c r="AD637" s="222"/>
      <c r="AE637" s="222"/>
      <c r="AF637" s="222" t="s">
        <v>420</v>
      </c>
      <c r="AG637" s="234">
        <v>0</v>
      </c>
      <c r="AH637" s="344"/>
      <c r="AI637" s="344"/>
      <c r="AJ637" s="344"/>
      <c r="AK637" s="192"/>
    </row>
    <row r="638" spans="1:37" s="122" customFormat="1" x14ac:dyDescent="0.35">
      <c r="A638" s="352" t="s">
        <v>365</v>
      </c>
      <c r="B638" s="195" t="s">
        <v>58</v>
      </c>
      <c r="C638" s="195" t="s">
        <v>59</v>
      </c>
      <c r="D638" s="195" t="s">
        <v>292</v>
      </c>
      <c r="E638" s="194" t="s">
        <v>214</v>
      </c>
      <c r="F638" s="194" t="s">
        <v>262</v>
      </c>
      <c r="G638" s="195" t="s">
        <v>262</v>
      </c>
      <c r="H638" s="289" t="s">
        <v>262</v>
      </c>
      <c r="I638" s="376" t="s">
        <v>482</v>
      </c>
      <c r="J638" s="92" t="s">
        <v>483</v>
      </c>
      <c r="K638" s="194"/>
      <c r="L638" s="206" t="s">
        <v>262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1"/>
        <v>8998.0392156862708</v>
      </c>
      <c r="V638" s="121">
        <f t="shared" si="46"/>
        <v>169.93078431372851</v>
      </c>
      <c r="W638" s="121">
        <v>8998.0392156862708</v>
      </c>
      <c r="X638" s="121"/>
      <c r="Y638" s="121"/>
      <c r="Z638" s="233">
        <f t="shared" si="52"/>
        <v>8998.0392156862708</v>
      </c>
      <c r="AA638" s="232">
        <v>5.2999999999999999E-2</v>
      </c>
      <c r="AB638" s="339">
        <f t="shared" si="50"/>
        <v>476.89607843137236</v>
      </c>
      <c r="AC638" s="195"/>
      <c r="AD638" s="222"/>
      <c r="AE638" s="222"/>
      <c r="AF638" s="222" t="s">
        <v>420</v>
      </c>
      <c r="AG638" s="234">
        <v>0</v>
      </c>
      <c r="AH638" s="344"/>
      <c r="AI638" s="344"/>
      <c r="AJ638" s="344"/>
      <c r="AK638" s="192"/>
    </row>
    <row r="639" spans="1:37" s="122" customFormat="1" x14ac:dyDescent="0.35">
      <c r="A639" s="352" t="s">
        <v>365</v>
      </c>
      <c r="B639" s="195" t="s">
        <v>6</v>
      </c>
      <c r="C639" s="195" t="s">
        <v>174</v>
      </c>
      <c r="D639" s="195" t="s">
        <v>330</v>
      </c>
      <c r="E639" s="194" t="s">
        <v>331</v>
      </c>
      <c r="F639" s="194" t="s">
        <v>332</v>
      </c>
      <c r="G639" s="195" t="s">
        <v>332</v>
      </c>
      <c r="H639" s="289" t="s">
        <v>332</v>
      </c>
      <c r="I639" s="376" t="s">
        <v>335</v>
      </c>
      <c r="J639" s="92" t="s">
        <v>336</v>
      </c>
      <c r="K639" s="194"/>
      <c r="L639" s="206" t="s">
        <v>332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1"/>
        <v>19168.066666666698</v>
      </c>
      <c r="V639" s="121">
        <f t="shared" si="46"/>
        <v>19471.933333333302</v>
      </c>
      <c r="W639" s="121">
        <v>19168.066666666698</v>
      </c>
      <c r="X639" s="121"/>
      <c r="Y639" s="121"/>
      <c r="Z639" s="121">
        <f t="shared" si="52"/>
        <v>19168.066666666698</v>
      </c>
      <c r="AA639" s="232">
        <v>5.2999999999999999E-2</v>
      </c>
      <c r="AB639" s="339">
        <f t="shared" si="50"/>
        <v>1015.907533333335</v>
      </c>
      <c r="AC639" s="195"/>
      <c r="AD639" s="222"/>
      <c r="AE639" s="222"/>
      <c r="AF639" s="222" t="s">
        <v>417</v>
      </c>
      <c r="AG639" s="234">
        <v>0</v>
      </c>
      <c r="AH639" s="344"/>
      <c r="AI639" s="344"/>
      <c r="AJ639" s="344"/>
      <c r="AK639" s="192"/>
    </row>
    <row r="640" spans="1:37" s="122" customFormat="1" x14ac:dyDescent="0.35">
      <c r="A640" s="352" t="s">
        <v>365</v>
      </c>
      <c r="B640" s="195" t="s">
        <v>6</v>
      </c>
      <c r="C640" s="195" t="s">
        <v>174</v>
      </c>
      <c r="D640" s="195" t="s">
        <v>330</v>
      </c>
      <c r="E640" s="194" t="s">
        <v>331</v>
      </c>
      <c r="F640" s="194" t="s">
        <v>332</v>
      </c>
      <c r="G640" s="195" t="s">
        <v>332</v>
      </c>
      <c r="H640" s="289" t="s">
        <v>332</v>
      </c>
      <c r="I640" s="376" t="s">
        <v>335</v>
      </c>
      <c r="J640" s="92" t="s">
        <v>336</v>
      </c>
      <c r="K640" s="194"/>
      <c r="L640" s="206" t="s">
        <v>332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1"/>
        <v>22905.657142857101</v>
      </c>
      <c r="V640" s="121">
        <f t="shared" si="46"/>
        <v>-4392.1271428571017</v>
      </c>
      <c r="W640" s="121">
        <v>22905.657142857101</v>
      </c>
      <c r="X640" s="121"/>
      <c r="Y640" s="121"/>
      <c r="Z640" s="121">
        <f t="shared" si="52"/>
        <v>22905.657142857101</v>
      </c>
      <c r="AA640" s="232">
        <v>5.2999999999999999E-2</v>
      </c>
      <c r="AB640" s="339">
        <f t="shared" si="50"/>
        <v>1213.9998285714264</v>
      </c>
      <c r="AC640" s="195"/>
      <c r="AD640" s="222"/>
      <c r="AE640" s="222"/>
      <c r="AF640" s="222" t="s">
        <v>420</v>
      </c>
      <c r="AG640" s="234">
        <v>0</v>
      </c>
      <c r="AH640" s="344"/>
      <c r="AI640" s="344"/>
      <c r="AJ640" s="344"/>
      <c r="AK640" s="192"/>
    </row>
    <row r="641" spans="1:37" s="122" customFormat="1" x14ac:dyDescent="0.35">
      <c r="A641" s="352" t="s">
        <v>365</v>
      </c>
      <c r="B641" s="195" t="s">
        <v>6</v>
      </c>
      <c r="C641" s="195" t="s">
        <v>174</v>
      </c>
      <c r="D641" s="195" t="s">
        <v>330</v>
      </c>
      <c r="E641" s="194" t="s">
        <v>331</v>
      </c>
      <c r="F641" s="194" t="s">
        <v>332</v>
      </c>
      <c r="G641" s="195" t="s">
        <v>332</v>
      </c>
      <c r="H641" s="289" t="s">
        <v>332</v>
      </c>
      <c r="I641" s="376" t="s">
        <v>335</v>
      </c>
      <c r="J641" s="92" t="s">
        <v>336</v>
      </c>
      <c r="K641" s="194"/>
      <c r="L641" s="206" t="s">
        <v>332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1"/>
        <v>41312.304761904801</v>
      </c>
      <c r="V641" s="121">
        <f t="shared" si="46"/>
        <v>1450.2852380951954</v>
      </c>
      <c r="W641" s="121">
        <v>41312.304761904801</v>
      </c>
      <c r="X641" s="121"/>
      <c r="Y641" s="121"/>
      <c r="Z641" s="121">
        <f t="shared" si="52"/>
        <v>41312.304761904801</v>
      </c>
      <c r="AA641" s="232">
        <v>5.2999999999999999E-2</v>
      </c>
      <c r="AB641" s="339">
        <f t="shared" si="50"/>
        <v>2189.5521523809543</v>
      </c>
      <c r="AC641" s="195"/>
      <c r="AD641" s="222"/>
      <c r="AE641" s="222"/>
      <c r="AF641" s="222" t="s">
        <v>420</v>
      </c>
      <c r="AG641" s="234">
        <v>0</v>
      </c>
      <c r="AH641" s="344"/>
      <c r="AI641" s="344"/>
      <c r="AJ641" s="344"/>
      <c r="AK641" s="192"/>
    </row>
    <row r="642" spans="1:37" s="236" customFormat="1" x14ac:dyDescent="0.35">
      <c r="A642" s="352" t="s">
        <v>365</v>
      </c>
      <c r="B642" s="195" t="s">
        <v>6</v>
      </c>
      <c r="C642" s="195" t="s">
        <v>78</v>
      </c>
      <c r="D642" s="195" t="s">
        <v>79</v>
      </c>
      <c r="E642" s="194" t="s">
        <v>412</v>
      </c>
      <c r="F642" s="194" t="s">
        <v>448</v>
      </c>
      <c r="G642" s="195" t="s">
        <v>448</v>
      </c>
      <c r="H642" s="289" t="s">
        <v>448</v>
      </c>
      <c r="I642" s="376" t="s">
        <v>484</v>
      </c>
      <c r="J642" s="92" t="s">
        <v>485</v>
      </c>
      <c r="K642" s="194"/>
      <c r="L642" s="194" t="s">
        <v>486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1"/>
        <v>71841.568627450994</v>
      </c>
      <c r="V642" s="121">
        <f t="shared" si="46"/>
        <v>-22286.028627450993</v>
      </c>
      <c r="W642" s="121">
        <v>71841.568627450994</v>
      </c>
      <c r="X642" s="121"/>
      <c r="Y642" s="121"/>
      <c r="Z642" s="233">
        <f t="shared" si="52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417</v>
      </c>
      <c r="AG642" s="180"/>
      <c r="AH642" s="344"/>
      <c r="AI642" s="344"/>
      <c r="AJ642" s="344"/>
      <c r="AK642" s="192"/>
    </row>
    <row r="643" spans="1:37" s="122" customFormat="1" x14ac:dyDescent="0.35">
      <c r="A643" s="352" t="s">
        <v>365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487</v>
      </c>
      <c r="G643" s="195" t="s">
        <v>488</v>
      </c>
      <c r="H643" s="289" t="s">
        <v>487</v>
      </c>
      <c r="I643" s="376" t="s">
        <v>489</v>
      </c>
      <c r="J643" s="92" t="s">
        <v>490</v>
      </c>
      <c r="K643" s="194"/>
      <c r="L643" s="194" t="s">
        <v>491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1"/>
        <v>1308.79</v>
      </c>
      <c r="V643" s="121">
        <f t="shared" si="46"/>
        <v>291.74</v>
      </c>
      <c r="W643" s="121">
        <v>1308.79</v>
      </c>
      <c r="X643" s="121"/>
      <c r="Y643" s="121"/>
      <c r="Z643" s="233">
        <f t="shared" si="52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420</v>
      </c>
      <c r="AG643" s="180">
        <v>0.9</v>
      </c>
      <c r="AH643" s="344"/>
      <c r="AI643" s="344"/>
      <c r="AJ643" s="344"/>
      <c r="AK643" s="192"/>
    </row>
    <row r="644" spans="1:37" s="122" customFormat="1" x14ac:dyDescent="0.35">
      <c r="A644" s="352" t="s">
        <v>365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487</v>
      </c>
      <c r="G644" s="195" t="s">
        <v>488</v>
      </c>
      <c r="H644" s="289" t="s">
        <v>487</v>
      </c>
      <c r="I644" s="376" t="s">
        <v>489</v>
      </c>
      <c r="J644" s="92" t="s">
        <v>490</v>
      </c>
      <c r="K644" s="194"/>
      <c r="L644" s="194" t="s">
        <v>491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1"/>
        <v>291.74</v>
      </c>
      <c r="V644" s="121">
        <f t="shared" si="46"/>
        <v>0</v>
      </c>
      <c r="W644" s="121">
        <v>291.74</v>
      </c>
      <c r="X644" s="121"/>
      <c r="Y644" s="121"/>
      <c r="Z644" s="233">
        <f t="shared" si="52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420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492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3">U645-W645</f>
        <v>0</v>
      </c>
      <c r="Z645" s="320">
        <f t="shared" si="52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4">Z645*AA645</f>
        <v>653.86608000000001</v>
      </c>
      <c r="AC645" s="322"/>
      <c r="AD645" s="238"/>
      <c r="AE645" s="238"/>
      <c r="AF645" s="238" t="s">
        <v>417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357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493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3"/>
        <v>7503.6713592233136</v>
      </c>
      <c r="Z646" s="320">
        <f t="shared" si="52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4"/>
        <v>12366.0504</v>
      </c>
      <c r="AC646" s="322"/>
      <c r="AD646" s="238"/>
      <c r="AE646" s="238"/>
      <c r="AF646" s="238" t="s">
        <v>417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357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494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3"/>
        <v>3899.3630097087444</v>
      </c>
      <c r="Z647" s="320">
        <f t="shared" si="52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4"/>
        <v>6426.1502399999999</v>
      </c>
      <c r="AC647" s="322"/>
      <c r="AD647" s="288"/>
      <c r="AE647" s="238"/>
      <c r="AF647" s="238" t="s">
        <v>417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495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3"/>
        <v>0</v>
      </c>
      <c r="Z648" s="320">
        <f t="shared" si="52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4"/>
        <v>2775.2159999999999</v>
      </c>
      <c r="AC648" s="322"/>
      <c r="AD648" s="238"/>
      <c r="AE648" s="238"/>
      <c r="AF648" s="238" t="s">
        <v>417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496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3"/>
        <v>32753.867727272678</v>
      </c>
      <c r="Z649" s="320">
        <f t="shared" si="52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4"/>
        <v>57646.807199999996</v>
      </c>
      <c r="AC649" s="322"/>
      <c r="AD649" s="238"/>
      <c r="AE649" s="238"/>
      <c r="AF649" s="238" t="s">
        <v>420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496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3"/>
        <v>6255.3335454545741</v>
      </c>
      <c r="Z650" s="320">
        <f t="shared" si="52"/>
        <v>229362.23</v>
      </c>
      <c r="AA650" s="240">
        <f>VLOOKUP(I650,[1]Q3核心媒体返点预估!A:L,MATCH(N650,[1]Q3核心媒体返点预估!A$2:K$2,0),0)</f>
        <v>0</v>
      </c>
      <c r="AB650" s="320">
        <f t="shared" si="54"/>
        <v>0</v>
      </c>
      <c r="AC650" s="322"/>
      <c r="AD650" s="238"/>
      <c r="AE650" s="238"/>
      <c r="AF650" s="238" t="s">
        <v>420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497</v>
      </c>
      <c r="N651" s="212" t="s">
        <v>52</v>
      </c>
      <c r="O651" s="123" t="s">
        <v>138</v>
      </c>
      <c r="P651" s="213">
        <v>0.02</v>
      </c>
      <c r="Q651" s="71"/>
      <c r="R651" s="284" t="s">
        <v>498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4"/>
        <v>6240</v>
      </c>
      <c r="AC651" s="317"/>
      <c r="AD651" s="284"/>
      <c r="AE651" s="284"/>
      <c r="AF651" s="284" t="s">
        <v>420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497</v>
      </c>
      <c r="N652" s="238" t="s">
        <v>52</v>
      </c>
      <c r="O652" s="238" t="s">
        <v>53</v>
      </c>
      <c r="P652" s="231">
        <v>0.01</v>
      </c>
      <c r="Q652" s="238"/>
      <c r="R652" s="238" t="s">
        <v>499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3"/>
        <v>7248.4971428571735</v>
      </c>
      <c r="Z652" s="320">
        <f t="shared" ref="Z652:Z671" si="55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4"/>
        <v>46274.405760000001</v>
      </c>
      <c r="AC652" s="322"/>
      <c r="AD652" s="238"/>
      <c r="AE652" s="238"/>
      <c r="AF652" s="238" t="s">
        <v>420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497</v>
      </c>
      <c r="N653" s="238" t="s">
        <v>211</v>
      </c>
      <c r="O653" s="238" t="s">
        <v>53</v>
      </c>
      <c r="P653" s="231">
        <v>0.05</v>
      </c>
      <c r="Q653" s="238"/>
      <c r="R653" s="238" t="s">
        <v>499</v>
      </c>
      <c r="S653" s="239">
        <v>0</v>
      </c>
      <c r="T653" s="239">
        <v>1494545.45</v>
      </c>
      <c r="U653" s="239">
        <v>0</v>
      </c>
      <c r="V653" s="239">
        <f t="shared" ref="V653:V658" si="56">S653+T653-U653</f>
        <v>1494545.45</v>
      </c>
      <c r="W653" s="320">
        <f>U653*(1+AG653)/(1+AG653+P653)</f>
        <v>0</v>
      </c>
      <c r="X653" s="320">
        <v>86400</v>
      </c>
      <c r="Y653" s="320">
        <f t="shared" si="53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4"/>
        <v>0</v>
      </c>
      <c r="AC653" s="322"/>
      <c r="AD653" s="238"/>
      <c r="AE653" s="238"/>
      <c r="AF653" s="238" t="s">
        <v>420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500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3"/>
        <v>15.892714285714305</v>
      </c>
      <c r="Z654" s="320">
        <f t="shared" si="55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4"/>
        <v>11.86656</v>
      </c>
      <c r="AC654" s="322"/>
      <c r="AD654" s="238"/>
      <c r="AE654" s="238"/>
      <c r="AF654" s="238" t="s">
        <v>420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500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3"/>
        <v>8716.6857857143041</v>
      </c>
      <c r="Z655" s="320">
        <f t="shared" si="55"/>
        <v>135592.89000000001</v>
      </c>
      <c r="AA655" s="240">
        <f>VLOOKUP(I655,[1]Q3核心媒体返点预估!A:L,MATCH(N655,[1]Q3核心媒体返点预估!A$2:K$2,0),0)</f>
        <v>0</v>
      </c>
      <c r="AB655" s="320">
        <f t="shared" si="54"/>
        <v>0</v>
      </c>
      <c r="AC655" s="322"/>
      <c r="AD655" s="238"/>
      <c r="AE655" s="238"/>
      <c r="AF655" s="238" t="s">
        <v>420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501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7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3"/>
        <v>0</v>
      </c>
      <c r="Z656" s="320">
        <f t="shared" si="55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4"/>
        <v>1588.1486400000001</v>
      </c>
      <c r="AC656" s="322"/>
      <c r="AD656" s="238"/>
      <c r="AE656" s="238"/>
      <c r="AF656" s="238" t="s">
        <v>420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501</v>
      </c>
      <c r="N657" s="241" t="s">
        <v>211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6"/>
        <v>83326.37999999999</v>
      </c>
      <c r="W657" s="320">
        <f>U657</f>
        <v>22126.240000000002</v>
      </c>
      <c r="X657" s="320"/>
      <c r="Y657" s="320">
        <f t="shared" si="53"/>
        <v>0</v>
      </c>
      <c r="Z657" s="320">
        <f t="shared" si="55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4"/>
        <v>1754.6108320000001</v>
      </c>
      <c r="AC657" s="322"/>
      <c r="AD657" s="238"/>
      <c r="AE657" s="238"/>
      <c r="AF657" s="238" t="s">
        <v>420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502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6"/>
        <v>33563.4</v>
      </c>
      <c r="W658" s="320">
        <f>U658</f>
        <v>1473.6</v>
      </c>
      <c r="X658" s="320"/>
      <c r="Y658" s="320">
        <f t="shared" si="53"/>
        <v>0</v>
      </c>
      <c r="Z658" s="320">
        <f t="shared" si="55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4"/>
        <v>70.732799999999997</v>
      </c>
      <c r="AC658" s="322"/>
      <c r="AD658" s="238"/>
      <c r="AE658" s="238"/>
      <c r="AF658" s="238" t="s">
        <v>417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8">U659*(1+AG659)/(1+AG659+P659)</f>
        <v>4553.9231799163181</v>
      </c>
      <c r="X659" s="320"/>
      <c r="Y659" s="320">
        <f t="shared" si="53"/>
        <v>219.70682008368203</v>
      </c>
      <c r="Z659" s="320">
        <f t="shared" si="55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4"/>
        <v>229.13424000000001</v>
      </c>
      <c r="AC659" s="322"/>
      <c r="AD659" s="238"/>
      <c r="AE659" s="238"/>
      <c r="AF659" s="238" t="s">
        <v>417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503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7"/>
        <v>65247.729999999996</v>
      </c>
      <c r="T660" s="239"/>
      <c r="U660" s="239">
        <v>35337.519999999997</v>
      </c>
      <c r="V660" s="239">
        <v>29910.21</v>
      </c>
      <c r="W660" s="320">
        <f t="shared" si="58"/>
        <v>33654.780952380948</v>
      </c>
      <c r="X660" s="320"/>
      <c r="Y660" s="320">
        <f t="shared" si="53"/>
        <v>1682.7390476190485</v>
      </c>
      <c r="Z660" s="320">
        <f t="shared" si="55"/>
        <v>35337.519999999997</v>
      </c>
      <c r="AA660" s="240">
        <f>VLOOKUP(I660,[1]Q3核心媒体返点预估!A:L,MATCH(N660,[1]Q3核心媒体返点预估!A$2:K$2,0),0)</f>
        <v>0</v>
      </c>
      <c r="AB660" s="320">
        <f t="shared" si="54"/>
        <v>0</v>
      </c>
      <c r="AC660" s="322"/>
      <c r="AD660" s="238"/>
      <c r="AE660" s="238"/>
      <c r="AF660" s="238" t="s">
        <v>420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360</v>
      </c>
      <c r="G661" s="238" t="s">
        <v>360</v>
      </c>
      <c r="H661" s="367" t="s">
        <v>360</v>
      </c>
      <c r="I661" s="238" t="s">
        <v>49</v>
      </c>
      <c r="J661" s="137" t="s">
        <v>63</v>
      </c>
      <c r="K661" s="238"/>
      <c r="L661" s="238" t="s">
        <v>360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7"/>
        <v>16977.18</v>
      </c>
      <c r="T661" s="239"/>
      <c r="U661" s="239">
        <v>45.96</v>
      </c>
      <c r="V661" s="239">
        <v>16931.22</v>
      </c>
      <c r="W661" s="320">
        <f t="shared" si="58"/>
        <v>45.96</v>
      </c>
      <c r="X661" s="320"/>
      <c r="Y661" s="320">
        <f t="shared" si="53"/>
        <v>0</v>
      </c>
      <c r="Z661" s="320">
        <f t="shared" si="55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4"/>
        <v>2.20608</v>
      </c>
      <c r="AC661" s="322"/>
      <c r="AD661" s="238"/>
      <c r="AE661" s="238"/>
      <c r="AF661" s="238" t="s">
        <v>417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504</v>
      </c>
      <c r="G662" s="238" t="s">
        <v>504</v>
      </c>
      <c r="H662" s="367" t="s">
        <v>504</v>
      </c>
      <c r="I662" s="238" t="s">
        <v>49</v>
      </c>
      <c r="J662" s="137" t="s">
        <v>63</v>
      </c>
      <c r="K662" s="238"/>
      <c r="L662" s="244" t="s">
        <v>504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8"/>
        <v>0.01</v>
      </c>
      <c r="X662" s="320"/>
      <c r="Y662" s="320">
        <f t="shared" si="53"/>
        <v>0</v>
      </c>
      <c r="Z662" s="320">
        <f t="shared" si="55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4"/>
        <v>4.8000000000000001E-4</v>
      </c>
      <c r="AC662" s="322"/>
      <c r="AD662" s="238"/>
      <c r="AE662" s="238"/>
      <c r="AF662" s="238" t="s">
        <v>417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292</v>
      </c>
      <c r="E663" s="238" t="s">
        <v>207</v>
      </c>
      <c r="F663" s="238" t="s">
        <v>505</v>
      </c>
      <c r="G663" s="238" t="s">
        <v>506</v>
      </c>
      <c r="H663" s="238" t="s">
        <v>48</v>
      </c>
      <c r="I663" s="238" t="s">
        <v>49</v>
      </c>
      <c r="J663" s="137" t="s">
        <v>50</v>
      </c>
      <c r="K663" s="238"/>
      <c r="L663" s="244" t="s">
        <v>507</v>
      </c>
      <c r="M663" s="241" t="s">
        <v>508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8"/>
        <v>4223.0480769230771</v>
      </c>
      <c r="X663" s="320"/>
      <c r="Y663" s="320">
        <f t="shared" si="53"/>
        <v>168.92192307692312</v>
      </c>
      <c r="Z663" s="320">
        <f t="shared" si="55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4"/>
        <v>210.81456000000003</v>
      </c>
      <c r="AC663" s="322"/>
      <c r="AD663" s="238"/>
      <c r="AE663" s="238"/>
      <c r="AF663" s="238" t="s">
        <v>417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509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8"/>
        <v>1355667.4889285713</v>
      </c>
      <c r="X664" s="320"/>
      <c r="Y664" s="320">
        <f t="shared" si="53"/>
        <v>93137.46107142861</v>
      </c>
      <c r="Z664" s="320">
        <f t="shared" si="55"/>
        <v>1448804.95</v>
      </c>
      <c r="AA664" s="240">
        <f>VLOOKUP(I664,[1]Q3核心媒体返点预估!A:L,MATCH(N664,[1]Q3核心媒体返点预估!A$2:K$2,0),0)</f>
        <v>0</v>
      </c>
      <c r="AB664" s="320">
        <f t="shared" si="54"/>
        <v>0</v>
      </c>
      <c r="AC664" s="322"/>
      <c r="AD664" s="238"/>
      <c r="AE664" s="238"/>
      <c r="AF664" s="238" t="s">
        <v>420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510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8"/>
        <v>2665.78</v>
      </c>
      <c r="X665" s="320"/>
      <c r="Y665" s="320">
        <f t="shared" si="53"/>
        <v>0</v>
      </c>
      <c r="Z665" s="320">
        <f t="shared" si="55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4"/>
        <v>127.95744000000001</v>
      </c>
      <c r="AC665" s="322"/>
      <c r="AD665" s="238"/>
      <c r="AE665" s="238"/>
      <c r="AF665" s="238" t="s">
        <v>420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355</v>
      </c>
      <c r="G666" s="238" t="s">
        <v>356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511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8"/>
        <v>5244.11</v>
      </c>
      <c r="X666" s="320"/>
      <c r="Y666" s="320">
        <f t="shared" si="53"/>
        <v>0</v>
      </c>
      <c r="Z666" s="320">
        <f t="shared" si="55"/>
        <v>5244.11</v>
      </c>
      <c r="AA666" s="240">
        <f>VLOOKUP(I666,[1]Q3核心媒体返点预估!A:L,MATCH(N666,[1]Q3核心媒体返点预估!A$2:K$2,0),0)</f>
        <v>0</v>
      </c>
      <c r="AB666" s="320">
        <f t="shared" si="54"/>
        <v>0</v>
      </c>
      <c r="AC666" s="322"/>
      <c r="AD666" s="238"/>
      <c r="AE666" s="238"/>
      <c r="AF666" s="238" t="s">
        <v>420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512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8"/>
        <v>1811.7619047619046</v>
      </c>
      <c r="X667" s="320"/>
      <c r="Y667" s="320">
        <f t="shared" si="53"/>
        <v>90.58809523809532</v>
      </c>
      <c r="Z667" s="320">
        <f t="shared" si="55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4"/>
        <v>91.312799999999996</v>
      </c>
      <c r="AC667" s="322"/>
      <c r="AD667" s="238"/>
      <c r="AE667" s="238"/>
      <c r="AF667" s="238" t="s">
        <v>420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212</v>
      </c>
      <c r="D668" s="241" t="s">
        <v>213</v>
      </c>
      <c r="E668" s="241" t="s">
        <v>214</v>
      </c>
      <c r="F668" s="241" t="s">
        <v>238</v>
      </c>
      <c r="G668" s="241" t="s">
        <v>239</v>
      </c>
      <c r="H668" s="238" t="s">
        <v>48</v>
      </c>
      <c r="I668" s="238" t="s">
        <v>49</v>
      </c>
      <c r="J668" s="137" t="s">
        <v>50</v>
      </c>
      <c r="K668" s="238"/>
      <c r="L668" s="241" t="s">
        <v>222</v>
      </c>
      <c r="M668" s="241" t="s">
        <v>513</v>
      </c>
      <c r="N668" s="241" t="s">
        <v>211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8"/>
        <v>151.9684</v>
      </c>
      <c r="X668" s="320"/>
      <c r="Y668" s="320">
        <f t="shared" si="53"/>
        <v>8.5615999999999985</v>
      </c>
      <c r="Z668" s="320">
        <f t="shared" si="55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4"/>
        <v>12.730029</v>
      </c>
      <c r="AC668" s="322"/>
      <c r="AD668" s="238"/>
      <c r="AE668" s="238"/>
      <c r="AF668" s="238" t="s">
        <v>420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514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3"/>
        <v>0</v>
      </c>
      <c r="Z669" s="320">
        <f t="shared" si="55"/>
        <v>14894.03</v>
      </c>
      <c r="AA669" s="240">
        <f>VLOOKUP(I669,[1]Q3核心媒体返点预估!A:L,MATCH(N669,[1]Q3核心媒体返点预估!A$2:K$2,0),0)</f>
        <v>0</v>
      </c>
      <c r="AB669" s="320">
        <f t="shared" si="54"/>
        <v>0</v>
      </c>
      <c r="AC669" s="322"/>
      <c r="AD669" s="238"/>
      <c r="AE669" s="238"/>
      <c r="AF669" s="238" t="s">
        <v>420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515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3"/>
        <v>0</v>
      </c>
      <c r="Z670" s="320">
        <f t="shared" si="55"/>
        <v>1920</v>
      </c>
      <c r="AA670" s="240">
        <f>VLOOKUP(I670,[1]Q3核心媒体返点预估!A:L,MATCH(N670,[1]Q3核心媒体返点预估!A$2:K$2,0),0)</f>
        <v>0</v>
      </c>
      <c r="AB670" s="320">
        <f t="shared" si="54"/>
        <v>0</v>
      </c>
      <c r="AC670" s="322"/>
      <c r="AD670" s="238"/>
      <c r="AE670" s="238"/>
      <c r="AF670" s="238" t="s">
        <v>420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516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517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3"/>
        <v>0</v>
      </c>
      <c r="Z671" s="320">
        <f t="shared" si="55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4"/>
        <v>8.448E-2</v>
      </c>
      <c r="AC671" s="322"/>
      <c r="AD671" s="238"/>
      <c r="AE671" s="238"/>
      <c r="AF671" s="238" t="s">
        <v>420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349</v>
      </c>
      <c r="G672" s="238" t="s">
        <v>350</v>
      </c>
      <c r="H672" s="238" t="s">
        <v>48</v>
      </c>
      <c r="I672" s="238" t="s">
        <v>49</v>
      </c>
      <c r="J672" s="137" t="s">
        <v>50</v>
      </c>
      <c r="K672" s="238"/>
      <c r="L672" s="238" t="s">
        <v>339</v>
      </c>
      <c r="M672" s="241" t="s">
        <v>219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3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4"/>
        <v>0</v>
      </c>
      <c r="AC672" s="322"/>
      <c r="AD672" s="238"/>
      <c r="AE672" s="238"/>
      <c r="AF672" s="238" t="s">
        <v>420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349</v>
      </c>
      <c r="G673" s="238" t="s">
        <v>350</v>
      </c>
      <c r="H673" s="238" t="s">
        <v>48</v>
      </c>
      <c r="I673" s="238" t="s">
        <v>49</v>
      </c>
      <c r="J673" s="137" t="s">
        <v>50</v>
      </c>
      <c r="K673" s="238"/>
      <c r="L673" s="238" t="s">
        <v>219</v>
      </c>
      <c r="M673" s="241" t="s">
        <v>219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3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4"/>
        <v>0</v>
      </c>
      <c r="AC673" s="322"/>
      <c r="AD673" s="238"/>
      <c r="AE673" s="238"/>
      <c r="AF673" s="238" t="s">
        <v>420</v>
      </c>
      <c r="AG673" s="231">
        <v>0.03</v>
      </c>
      <c r="AH673" s="345"/>
      <c r="AI673" s="345"/>
      <c r="AJ673" s="345"/>
    </row>
    <row r="674" spans="1:36" s="253" customForma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518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3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4"/>
        <v>381.17664000000002</v>
      </c>
      <c r="AC674" s="321"/>
      <c r="AD674" s="247"/>
      <c r="AE674" s="247"/>
      <c r="AF674" s="247" t="s">
        <v>420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353</v>
      </c>
      <c r="G675" s="238" t="s">
        <v>354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519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3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4"/>
        <v>3177.0763200000001</v>
      </c>
      <c r="AC675" s="322"/>
      <c r="AD675" s="238"/>
      <c r="AE675" s="238"/>
      <c r="AF675" s="238" t="s">
        <v>420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355</v>
      </c>
      <c r="G676" s="238" t="s">
        <v>356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511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3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4"/>
        <v>2532.4449599999998</v>
      </c>
      <c r="AC676" s="322"/>
      <c r="AD676" s="238"/>
      <c r="AE676" s="238"/>
      <c r="AF676" s="238" t="s">
        <v>420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361</v>
      </c>
      <c r="G677" s="238" t="s">
        <v>362</v>
      </c>
      <c r="H677" s="238" t="s">
        <v>48</v>
      </c>
      <c r="I677" s="238" t="s">
        <v>49</v>
      </c>
      <c r="J677" s="137" t="s">
        <v>50</v>
      </c>
      <c r="K677" s="238"/>
      <c r="L677" s="238" t="s">
        <v>361</v>
      </c>
      <c r="M677" s="241" t="s">
        <v>520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59">S677+T677-U677</f>
        <v>0</v>
      </c>
      <c r="W677" s="320">
        <f>U677*(1+AG677)/(1+AG677+P677)</f>
        <v>0</v>
      </c>
      <c r="X677" s="320"/>
      <c r="Y677" s="320">
        <f t="shared" si="53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4"/>
        <v>0</v>
      </c>
      <c r="AC677" s="322"/>
      <c r="AD677" s="238"/>
      <c r="AE677" s="238"/>
      <c r="AF677" s="238" t="s">
        <v>417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521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59"/>
        <v>0</v>
      </c>
      <c r="W678" s="320">
        <f>U678</f>
        <v>0</v>
      </c>
      <c r="X678" s="320"/>
      <c r="Y678" s="320">
        <f t="shared" si="53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4"/>
        <v>0</v>
      </c>
      <c r="AC678" s="322"/>
      <c r="AD678" s="238"/>
      <c r="AE678" s="238"/>
      <c r="AF678" s="238" t="s">
        <v>417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522</v>
      </c>
      <c r="N679" s="241" t="s">
        <v>211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59"/>
        <v>9745.02</v>
      </c>
      <c r="W679" s="320">
        <f>U679*(1+AG679)/(1+AG679+P679)</f>
        <v>0</v>
      </c>
      <c r="X679" s="320"/>
      <c r="Y679" s="320">
        <f t="shared" si="53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4"/>
        <v>0</v>
      </c>
      <c r="AC679" s="322"/>
      <c r="AD679" s="238"/>
      <c r="AE679" s="238"/>
      <c r="AF679" s="238" t="s">
        <v>420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217</v>
      </c>
      <c r="G680" s="241" t="s">
        <v>218</v>
      </c>
      <c r="H680" s="238" t="s">
        <v>48</v>
      </c>
      <c r="I680" s="238" t="s">
        <v>49</v>
      </c>
      <c r="J680" s="137" t="s">
        <v>50</v>
      </c>
      <c r="K680" s="238"/>
      <c r="L680" s="241" t="s">
        <v>219</v>
      </c>
      <c r="M680" s="241" t="s">
        <v>219</v>
      </c>
      <c r="N680" s="241" t="s">
        <v>211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59"/>
        <v>0</v>
      </c>
      <c r="W680" s="320">
        <f>U680*P680</f>
        <v>0</v>
      </c>
      <c r="X680" s="320"/>
      <c r="Y680" s="320">
        <f t="shared" si="53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4"/>
        <v>0</v>
      </c>
      <c r="AC680" s="322"/>
      <c r="AD680" s="238"/>
      <c r="AE680" s="238"/>
      <c r="AF680" s="238" t="s">
        <v>420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523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59"/>
        <v>0</v>
      </c>
      <c r="W681" s="320">
        <f>U681*(1+AG681)/(1+AG681+P681)</f>
        <v>0</v>
      </c>
      <c r="X681" s="320"/>
      <c r="Y681" s="320">
        <f t="shared" si="53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4"/>
        <v>0</v>
      </c>
      <c r="AC681" s="322"/>
      <c r="AD681" s="238"/>
      <c r="AE681" s="238"/>
      <c r="AF681" s="238" t="s">
        <v>420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524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59"/>
        <v>0.78000000000065495</v>
      </c>
      <c r="W682" s="320">
        <f>U682*(1+AG682)/(1+AG682+P682)</f>
        <v>0</v>
      </c>
      <c r="X682" s="320"/>
      <c r="Y682" s="320">
        <f t="shared" si="53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4"/>
        <v>0</v>
      </c>
      <c r="AC682" s="322"/>
      <c r="AD682" s="238"/>
      <c r="AE682" s="238"/>
      <c r="AF682" s="238" t="s">
        <v>420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525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59"/>
        <v>2956.69</v>
      </c>
      <c r="W683" s="320">
        <f>U683</f>
        <v>0</v>
      </c>
      <c r="X683" s="320"/>
      <c r="Y683" s="320">
        <f t="shared" si="53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4"/>
        <v>0</v>
      </c>
      <c r="AC683" s="322"/>
      <c r="AD683" s="238"/>
      <c r="AE683" s="238"/>
      <c r="AF683" s="238" t="s">
        <v>420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526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59"/>
        <v>0</v>
      </c>
      <c r="W684" s="320">
        <f>U684*(1+AG684)/(1+AG684+P684)</f>
        <v>0</v>
      </c>
      <c r="X684" s="320"/>
      <c r="Y684" s="320">
        <f t="shared" si="53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4"/>
        <v>0</v>
      </c>
      <c r="AC684" s="322"/>
      <c r="AD684" s="238"/>
      <c r="AE684" s="238"/>
      <c r="AF684" s="238" t="s">
        <v>420</v>
      </c>
      <c r="AG684" s="231" t="s">
        <v>527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528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59"/>
        <v>1766.24</v>
      </c>
      <c r="W685" s="320">
        <f>U685*(1+AG685)/(1+AG685+P685)</f>
        <v>0</v>
      </c>
      <c r="X685" s="320"/>
      <c r="Y685" s="320">
        <f t="shared" si="53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4"/>
        <v>0</v>
      </c>
      <c r="AC685" s="322"/>
      <c r="AD685" s="238"/>
      <c r="AE685" s="238"/>
      <c r="AF685" s="238" t="s">
        <v>417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522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59"/>
        <v>194.24</v>
      </c>
      <c r="W686" s="320">
        <f>U686*(1+AG686)/(1+AG686+P686)</f>
        <v>0</v>
      </c>
      <c r="X686" s="320"/>
      <c r="Y686" s="320">
        <f t="shared" si="53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4"/>
        <v>0</v>
      </c>
      <c r="AC686" s="322"/>
      <c r="AD686" s="238"/>
      <c r="AE686" s="238"/>
      <c r="AF686" s="238" t="s">
        <v>420</v>
      </c>
      <c r="AG686" s="231">
        <v>0.22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509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0">U687</f>
        <v>0</v>
      </c>
      <c r="X687" s="320"/>
      <c r="Y687" s="320">
        <f t="shared" si="53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4"/>
        <v>0</v>
      </c>
      <c r="AC687" s="322"/>
      <c r="AD687" s="238"/>
      <c r="AE687" s="238"/>
      <c r="AF687" s="238" t="s">
        <v>420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212</v>
      </c>
      <c r="D688" s="241" t="s">
        <v>213</v>
      </c>
      <c r="E688" s="241" t="s">
        <v>214</v>
      </c>
      <c r="F688" s="241" t="s">
        <v>240</v>
      </c>
      <c r="G688" s="241" t="s">
        <v>241</v>
      </c>
      <c r="H688" s="238" t="s">
        <v>48</v>
      </c>
      <c r="I688" s="238" t="s">
        <v>49</v>
      </c>
      <c r="J688" s="137" t="s">
        <v>50</v>
      </c>
      <c r="K688" s="238"/>
      <c r="L688" s="241" t="s">
        <v>222</v>
      </c>
      <c r="M688" s="241" t="s">
        <v>529</v>
      </c>
      <c r="N688" s="241" t="s">
        <v>211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1">S688+T688-U688</f>
        <v>0.28802816901588801</v>
      </c>
      <c r="W688" s="320">
        <f t="shared" ref="W688:W744" si="62">U688*(1+AG688)/(1+AG688+P688)</f>
        <v>0</v>
      </c>
      <c r="X688" s="320"/>
      <c r="Y688" s="320">
        <f t="shared" si="53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4"/>
        <v>0</v>
      </c>
      <c r="AC688" s="322"/>
      <c r="AD688" s="238"/>
      <c r="AE688" s="238"/>
      <c r="AF688" s="238" t="s">
        <v>420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244</v>
      </c>
      <c r="F689" s="241" t="s">
        <v>245</v>
      </c>
      <c r="G689" s="241" t="s">
        <v>246</v>
      </c>
      <c r="H689" s="238" t="s">
        <v>48</v>
      </c>
      <c r="I689" s="238" t="s">
        <v>49</v>
      </c>
      <c r="J689" s="137" t="s">
        <v>50</v>
      </c>
      <c r="K689" s="238"/>
      <c r="L689" s="241" t="s">
        <v>247</v>
      </c>
      <c r="M689" s="241" t="s">
        <v>530</v>
      </c>
      <c r="N689" s="241" t="s">
        <v>211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1"/>
        <v>0</v>
      </c>
      <c r="W689" s="320">
        <f t="shared" si="62"/>
        <v>0</v>
      </c>
      <c r="X689" s="320"/>
      <c r="Y689" s="320">
        <f t="shared" si="53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4"/>
        <v>0</v>
      </c>
      <c r="AC689" s="322"/>
      <c r="AD689" s="238"/>
      <c r="AE689" s="238"/>
      <c r="AF689" s="238" t="s">
        <v>420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531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1"/>
        <v>547555.24</v>
      </c>
      <c r="W690" s="320">
        <f t="shared" si="60"/>
        <v>0</v>
      </c>
      <c r="X690" s="320"/>
      <c r="Y690" s="320">
        <f t="shared" si="53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4"/>
        <v>0</v>
      </c>
      <c r="AC690" s="322"/>
      <c r="AD690" s="238"/>
      <c r="AE690" s="238"/>
      <c r="AF690" s="238" t="s">
        <v>420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532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1"/>
        <v>0</v>
      </c>
      <c r="W691" s="320">
        <f t="shared" si="60"/>
        <v>0</v>
      </c>
      <c r="X691" s="320"/>
      <c r="Y691" s="320">
        <f t="shared" si="53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4"/>
        <v>0</v>
      </c>
      <c r="AC691" s="322"/>
      <c r="AD691" s="238"/>
      <c r="AE691" s="238"/>
      <c r="AF691" s="238" t="s">
        <v>417</v>
      </c>
      <c r="AG691" s="231" t="s">
        <v>527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533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1"/>
        <v>7741.65</v>
      </c>
      <c r="W692" s="320">
        <f t="shared" si="60"/>
        <v>0</v>
      </c>
      <c r="X692" s="320"/>
      <c r="Y692" s="320">
        <f t="shared" si="53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4"/>
        <v>0</v>
      </c>
      <c r="AC692" s="322"/>
      <c r="AD692" s="238"/>
      <c r="AE692" s="238"/>
      <c r="AF692" s="238" t="s">
        <v>417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534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1"/>
        <v>106099.63</v>
      </c>
      <c r="W693" s="320">
        <f t="shared" si="62"/>
        <v>0</v>
      </c>
      <c r="X693" s="320"/>
      <c r="Y693" s="320">
        <f t="shared" si="53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4"/>
        <v>0</v>
      </c>
      <c r="AC693" s="322"/>
      <c r="AD693" s="238"/>
      <c r="AE693" s="238"/>
      <c r="AF693" s="238" t="s">
        <v>420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212</v>
      </c>
      <c r="D694" s="242" t="s">
        <v>213</v>
      </c>
      <c r="E694" s="241" t="s">
        <v>214</v>
      </c>
      <c r="F694" s="241" t="s">
        <v>248</v>
      </c>
      <c r="G694" s="241" t="s">
        <v>249</v>
      </c>
      <c r="H694" s="238" t="s">
        <v>48</v>
      </c>
      <c r="I694" s="238" t="s">
        <v>49</v>
      </c>
      <c r="J694" s="137" t="s">
        <v>50</v>
      </c>
      <c r="K694" s="238"/>
      <c r="L694" s="241" t="s">
        <v>222</v>
      </c>
      <c r="M694" s="241" t="s">
        <v>535</v>
      </c>
      <c r="N694" s="241" t="s">
        <v>211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1"/>
        <v>11055.15</v>
      </c>
      <c r="W694" s="320">
        <f t="shared" si="62"/>
        <v>0</v>
      </c>
      <c r="X694" s="320"/>
      <c r="Y694" s="320">
        <f t="shared" si="53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4"/>
        <v>0</v>
      </c>
      <c r="AC694" s="322"/>
      <c r="AD694" s="238"/>
      <c r="AE694" s="238"/>
      <c r="AF694" s="238" t="s">
        <v>420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212</v>
      </c>
      <c r="D695" s="242" t="s">
        <v>223</v>
      </c>
      <c r="E695" s="241" t="s">
        <v>214</v>
      </c>
      <c r="F695" s="241" t="s">
        <v>255</v>
      </c>
      <c r="G695" s="241" t="s">
        <v>256</v>
      </c>
      <c r="H695" s="238" t="s">
        <v>48</v>
      </c>
      <c r="I695" s="238" t="s">
        <v>49</v>
      </c>
      <c r="J695" s="137" t="s">
        <v>50</v>
      </c>
      <c r="K695" s="238"/>
      <c r="L695" s="241" t="s">
        <v>222</v>
      </c>
      <c r="M695" s="241" t="s">
        <v>536</v>
      </c>
      <c r="N695" s="241" t="s">
        <v>211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1"/>
        <v>32528.018732394001</v>
      </c>
      <c r="W695" s="320">
        <f t="shared" si="62"/>
        <v>0</v>
      </c>
      <c r="X695" s="320"/>
      <c r="Y695" s="320">
        <f t="shared" si="53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4"/>
        <v>0</v>
      </c>
      <c r="AC695" s="322"/>
      <c r="AD695" s="238"/>
      <c r="AE695" s="238"/>
      <c r="AF695" s="238" t="s">
        <v>420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212</v>
      </c>
      <c r="D696" s="241" t="s">
        <v>213</v>
      </c>
      <c r="E696" s="241" t="s">
        <v>214</v>
      </c>
      <c r="F696" s="241" t="s">
        <v>242</v>
      </c>
      <c r="G696" s="241" t="s">
        <v>243</v>
      </c>
      <c r="H696" s="238" t="s">
        <v>48</v>
      </c>
      <c r="I696" s="238" t="s">
        <v>49</v>
      </c>
      <c r="J696" s="137" t="s">
        <v>50</v>
      </c>
      <c r="K696" s="238"/>
      <c r="L696" s="241" t="s">
        <v>222</v>
      </c>
      <c r="M696" s="241" t="s">
        <v>537</v>
      </c>
      <c r="N696" s="241" t="s">
        <v>211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1"/>
        <v>109330.970845071</v>
      </c>
      <c r="W696" s="320">
        <f t="shared" si="62"/>
        <v>0</v>
      </c>
      <c r="X696" s="320"/>
      <c r="Y696" s="320">
        <f t="shared" si="53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4"/>
        <v>0</v>
      </c>
      <c r="AC696" s="322"/>
      <c r="AD696" s="238"/>
      <c r="AE696" s="238"/>
      <c r="AF696" s="238" t="s">
        <v>420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212</v>
      </c>
      <c r="D697" s="241" t="s">
        <v>213</v>
      </c>
      <c r="E697" s="241" t="s">
        <v>214</v>
      </c>
      <c r="F697" s="241" t="s">
        <v>232</v>
      </c>
      <c r="G697" s="241" t="s">
        <v>233</v>
      </c>
      <c r="H697" s="238" t="s">
        <v>48</v>
      </c>
      <c r="I697" s="238" t="s">
        <v>49</v>
      </c>
      <c r="J697" s="137" t="s">
        <v>50</v>
      </c>
      <c r="K697" s="238"/>
      <c r="L697" s="241" t="s">
        <v>222</v>
      </c>
      <c r="M697" s="241" t="s">
        <v>538</v>
      </c>
      <c r="N697" s="241" t="s">
        <v>211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1"/>
        <v>6504.6216901406997</v>
      </c>
      <c r="W697" s="320">
        <f t="shared" si="62"/>
        <v>0</v>
      </c>
      <c r="X697" s="320"/>
      <c r="Y697" s="320">
        <f t="shared" si="53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4"/>
        <v>0</v>
      </c>
      <c r="AC697" s="322"/>
      <c r="AD697" s="238"/>
      <c r="AE697" s="238"/>
      <c r="AF697" s="238" t="s">
        <v>420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292</v>
      </c>
      <c r="E698" s="241" t="s">
        <v>156</v>
      </c>
      <c r="F698" s="241" t="s">
        <v>270</v>
      </c>
      <c r="G698" s="241" t="s">
        <v>293</v>
      </c>
      <c r="H698" s="238" t="s">
        <v>48</v>
      </c>
      <c r="I698" s="238" t="s">
        <v>49</v>
      </c>
      <c r="J698" s="137" t="s">
        <v>50</v>
      </c>
      <c r="K698" s="238"/>
      <c r="L698" s="241" t="s">
        <v>222</v>
      </c>
      <c r="M698" s="241" t="s">
        <v>539</v>
      </c>
      <c r="N698" s="241" t="s">
        <v>211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1"/>
        <v>136495.19</v>
      </c>
      <c r="W698" s="320">
        <f t="shared" si="62"/>
        <v>0</v>
      </c>
      <c r="X698" s="320"/>
      <c r="Y698" s="320">
        <f t="shared" si="53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4"/>
        <v>0</v>
      </c>
      <c r="AC698" s="322"/>
      <c r="AD698" s="238"/>
      <c r="AE698" s="238"/>
      <c r="AF698" s="238" t="s">
        <v>420</v>
      </c>
      <c r="AG698" s="231" t="s">
        <v>527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212</v>
      </c>
      <c r="D699" s="241" t="s">
        <v>213</v>
      </c>
      <c r="E699" s="241" t="s">
        <v>214</v>
      </c>
      <c r="F699" s="241" t="s">
        <v>264</v>
      </c>
      <c r="G699" s="241" t="s">
        <v>265</v>
      </c>
      <c r="H699" s="238" t="s">
        <v>48</v>
      </c>
      <c r="I699" s="238" t="s">
        <v>49</v>
      </c>
      <c r="J699" s="137" t="s">
        <v>50</v>
      </c>
      <c r="K699" s="238"/>
      <c r="L699" s="241" t="s">
        <v>222</v>
      </c>
      <c r="M699" s="241" t="s">
        <v>540</v>
      </c>
      <c r="N699" s="241" t="s">
        <v>211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1"/>
        <v>18.304366197188799</v>
      </c>
      <c r="W699" s="320">
        <f t="shared" si="62"/>
        <v>0</v>
      </c>
      <c r="X699" s="320"/>
      <c r="Y699" s="320">
        <f t="shared" si="53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4"/>
        <v>0</v>
      </c>
      <c r="AC699" s="322"/>
      <c r="AD699" s="238"/>
      <c r="AE699" s="238"/>
      <c r="AF699" s="238" t="s">
        <v>420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212</v>
      </c>
      <c r="D700" s="242" t="s">
        <v>223</v>
      </c>
      <c r="E700" s="241" t="s">
        <v>214</v>
      </c>
      <c r="F700" s="241" t="s">
        <v>230</v>
      </c>
      <c r="G700" s="241" t="s">
        <v>231</v>
      </c>
      <c r="H700" s="238" t="s">
        <v>48</v>
      </c>
      <c r="I700" s="238" t="s">
        <v>49</v>
      </c>
      <c r="J700" s="137" t="s">
        <v>50</v>
      </c>
      <c r="K700" s="238"/>
      <c r="L700" s="241" t="s">
        <v>222</v>
      </c>
      <c r="M700" s="241" t="s">
        <v>541</v>
      </c>
      <c r="N700" s="241" t="s">
        <v>211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1"/>
        <v>44404.901830985997</v>
      </c>
      <c r="W700" s="320">
        <f t="shared" si="62"/>
        <v>0</v>
      </c>
      <c r="X700" s="320"/>
      <c r="Y700" s="320">
        <f t="shared" si="53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4"/>
        <v>0</v>
      </c>
      <c r="AC700" s="322"/>
      <c r="AD700" s="238"/>
      <c r="AE700" s="238"/>
      <c r="AF700" s="238" t="s">
        <v>420</v>
      </c>
      <c r="AG700" s="231" t="s">
        <v>542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212</v>
      </c>
      <c r="D701" s="242" t="s">
        <v>223</v>
      </c>
      <c r="E701" s="241" t="s">
        <v>250</v>
      </c>
      <c r="F701" s="241" t="s">
        <v>251</v>
      </c>
      <c r="G701" s="241" t="s">
        <v>252</v>
      </c>
      <c r="H701" s="238" t="s">
        <v>48</v>
      </c>
      <c r="I701" s="238" t="s">
        <v>49</v>
      </c>
      <c r="J701" s="137" t="s">
        <v>50</v>
      </c>
      <c r="K701" s="238"/>
      <c r="L701" s="241" t="s">
        <v>222</v>
      </c>
      <c r="M701" s="241" t="s">
        <v>543</v>
      </c>
      <c r="N701" s="241" t="s">
        <v>211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1"/>
        <v>2063.5353521120301</v>
      </c>
      <c r="W701" s="320">
        <f t="shared" si="62"/>
        <v>0</v>
      </c>
      <c r="X701" s="320"/>
      <c r="Y701" s="320">
        <f t="shared" si="53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4"/>
        <v>0</v>
      </c>
      <c r="AC701" s="322"/>
      <c r="AD701" s="238"/>
      <c r="AE701" s="238"/>
      <c r="AF701" s="238" t="s">
        <v>420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212</v>
      </c>
      <c r="D702" s="241" t="s">
        <v>223</v>
      </c>
      <c r="E702" s="241" t="s">
        <v>214</v>
      </c>
      <c r="F702" s="241" t="s">
        <v>284</v>
      </c>
      <c r="G702" s="241" t="s">
        <v>285</v>
      </c>
      <c r="H702" s="238" t="s">
        <v>48</v>
      </c>
      <c r="I702" s="238" t="s">
        <v>49</v>
      </c>
      <c r="J702" s="137" t="s">
        <v>50</v>
      </c>
      <c r="K702" s="238"/>
      <c r="L702" s="241" t="s">
        <v>222</v>
      </c>
      <c r="M702" s="241" t="s">
        <v>544</v>
      </c>
      <c r="N702" s="241" t="s">
        <v>211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1"/>
        <v>8102.9149295775096</v>
      </c>
      <c r="W702" s="320">
        <f t="shared" si="62"/>
        <v>0</v>
      </c>
      <c r="X702" s="320"/>
      <c r="Y702" s="320">
        <f t="shared" si="53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4"/>
        <v>0</v>
      </c>
      <c r="AC702" s="322"/>
      <c r="AD702" s="238"/>
      <c r="AE702" s="238"/>
      <c r="AF702" s="238" t="s">
        <v>420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212</v>
      </c>
      <c r="D703" s="241" t="s">
        <v>213</v>
      </c>
      <c r="E703" s="241" t="s">
        <v>214</v>
      </c>
      <c r="F703" s="241" t="s">
        <v>266</v>
      </c>
      <c r="G703" s="241" t="s">
        <v>267</v>
      </c>
      <c r="H703" s="238" t="s">
        <v>48</v>
      </c>
      <c r="I703" s="238" t="s">
        <v>49</v>
      </c>
      <c r="J703" s="137" t="s">
        <v>50</v>
      </c>
      <c r="K703" s="238"/>
      <c r="L703" s="241" t="s">
        <v>222</v>
      </c>
      <c r="M703" s="241" t="s">
        <v>545</v>
      </c>
      <c r="N703" s="241" t="s">
        <v>211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1"/>
        <v>39.474225352198097</v>
      </c>
      <c r="W703" s="320">
        <f t="shared" si="62"/>
        <v>0</v>
      </c>
      <c r="X703" s="320"/>
      <c r="Y703" s="320">
        <f t="shared" si="53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4"/>
        <v>0</v>
      </c>
      <c r="AC703" s="322"/>
      <c r="AD703" s="238"/>
      <c r="AE703" s="238"/>
      <c r="AF703" s="238" t="s">
        <v>420</v>
      </c>
      <c r="AG703" s="231" t="s">
        <v>542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212</v>
      </c>
      <c r="D704" s="241" t="s">
        <v>223</v>
      </c>
      <c r="E704" s="241" t="s">
        <v>214</v>
      </c>
      <c r="F704" s="241" t="s">
        <v>286</v>
      </c>
      <c r="G704" s="241" t="s">
        <v>287</v>
      </c>
      <c r="H704" s="238" t="s">
        <v>48</v>
      </c>
      <c r="I704" s="238" t="s">
        <v>49</v>
      </c>
      <c r="J704" s="137" t="s">
        <v>50</v>
      </c>
      <c r="K704" s="238"/>
      <c r="L704" s="241" t="s">
        <v>222</v>
      </c>
      <c r="M704" s="241" t="s">
        <v>546</v>
      </c>
      <c r="N704" s="241" t="s">
        <v>211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1"/>
        <v>655.37999999978604</v>
      </c>
      <c r="W704" s="320">
        <f t="shared" si="62"/>
        <v>0</v>
      </c>
      <c r="X704" s="320"/>
      <c r="Y704" s="320">
        <f t="shared" si="53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4"/>
        <v>0</v>
      </c>
      <c r="AC704" s="322"/>
      <c r="AD704" s="238"/>
      <c r="AE704" s="238"/>
      <c r="AF704" s="238" t="s">
        <v>420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212</v>
      </c>
      <c r="D705" s="241" t="s">
        <v>223</v>
      </c>
      <c r="E705" s="241" t="s">
        <v>214</v>
      </c>
      <c r="F705" s="241" t="s">
        <v>302</v>
      </c>
      <c r="G705" s="241" t="s">
        <v>303</v>
      </c>
      <c r="H705" s="238" t="s">
        <v>48</v>
      </c>
      <c r="I705" s="238" t="s">
        <v>49</v>
      </c>
      <c r="J705" s="137" t="s">
        <v>50</v>
      </c>
      <c r="K705" s="238"/>
      <c r="L705" s="241" t="s">
        <v>222</v>
      </c>
      <c r="M705" s="241" t="s">
        <v>547</v>
      </c>
      <c r="N705" s="241" t="s">
        <v>211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1"/>
        <v>143.460985915328</v>
      </c>
      <c r="W705" s="320">
        <f t="shared" si="62"/>
        <v>0</v>
      </c>
      <c r="X705" s="320"/>
      <c r="Y705" s="320">
        <f t="shared" si="53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4"/>
        <v>0</v>
      </c>
      <c r="AC705" s="322"/>
      <c r="AD705" s="238"/>
      <c r="AE705" s="238"/>
      <c r="AF705" s="238" t="s">
        <v>420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237">
        <v>43647</v>
      </c>
      <c r="B706" s="241" t="s">
        <v>42</v>
      </c>
      <c r="C706" s="241" t="s">
        <v>212</v>
      </c>
      <c r="D706" s="241" t="s">
        <v>213</v>
      </c>
      <c r="E706" s="241" t="s">
        <v>214</v>
      </c>
      <c r="F706" s="241" t="s">
        <v>288</v>
      </c>
      <c r="G706" s="241" t="s">
        <v>289</v>
      </c>
      <c r="H706" s="238" t="s">
        <v>48</v>
      </c>
      <c r="I706" s="238" t="s">
        <v>49</v>
      </c>
      <c r="J706" s="137" t="s">
        <v>50</v>
      </c>
      <c r="K706" s="238"/>
      <c r="L706" s="241" t="s">
        <v>222</v>
      </c>
      <c r="M706" s="241" t="s">
        <v>548</v>
      </c>
      <c r="N706" s="241" t="s">
        <v>211</v>
      </c>
      <c r="O706" s="243" t="s">
        <v>53</v>
      </c>
      <c r="P706" s="243">
        <v>0.04</v>
      </c>
      <c r="Q706" s="238"/>
      <c r="R706" s="238"/>
      <c r="S706" s="239">
        <v>322.47394365991897</v>
      </c>
      <c r="T706" s="239"/>
      <c r="U706" s="239"/>
      <c r="V706" s="239">
        <f t="shared" si="61"/>
        <v>322.47394365991897</v>
      </c>
      <c r="W706" s="320">
        <f t="shared" si="62"/>
        <v>0</v>
      </c>
      <c r="X706" s="320"/>
      <c r="Y706" s="320">
        <f t="shared" si="53"/>
        <v>0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4"/>
        <v>0</v>
      </c>
      <c r="AC706" s="322"/>
      <c r="AD706" s="238"/>
      <c r="AE706" s="238"/>
      <c r="AF706" s="238" t="s">
        <v>420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214</v>
      </c>
      <c r="F707" s="241" t="s">
        <v>280</v>
      </c>
      <c r="G707" s="241" t="s">
        <v>281</v>
      </c>
      <c r="H707" s="238" t="s">
        <v>48</v>
      </c>
      <c r="I707" s="238" t="s">
        <v>49</v>
      </c>
      <c r="J707" s="137" t="s">
        <v>50</v>
      </c>
      <c r="K707" s="238"/>
      <c r="L707" s="241" t="s">
        <v>222</v>
      </c>
      <c r="M707" s="241" t="s">
        <v>549</v>
      </c>
      <c r="N707" s="241" t="s">
        <v>211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1"/>
        <v>59.908873239197398</v>
      </c>
      <c r="W707" s="320">
        <f t="shared" si="62"/>
        <v>0</v>
      </c>
      <c r="X707" s="320"/>
      <c r="Y707" s="320">
        <f t="shared" si="53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4"/>
        <v>0</v>
      </c>
      <c r="AC707" s="322"/>
      <c r="AD707" s="238"/>
      <c r="AE707" s="238"/>
      <c r="AF707" s="238" t="s">
        <v>420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212</v>
      </c>
      <c r="D708" s="241" t="s">
        <v>223</v>
      </c>
      <c r="E708" s="241" t="s">
        <v>214</v>
      </c>
      <c r="F708" s="241" t="s">
        <v>290</v>
      </c>
      <c r="G708" s="241" t="s">
        <v>291</v>
      </c>
      <c r="H708" s="238" t="s">
        <v>48</v>
      </c>
      <c r="I708" s="238" t="s">
        <v>49</v>
      </c>
      <c r="J708" s="137" t="s">
        <v>50</v>
      </c>
      <c r="K708" s="238"/>
      <c r="L708" s="241" t="s">
        <v>222</v>
      </c>
      <c r="M708" s="241" t="s">
        <v>550</v>
      </c>
      <c r="N708" s="241" t="s">
        <v>211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1"/>
        <v>227.30774647876399</v>
      </c>
      <c r="W708" s="320">
        <f t="shared" si="62"/>
        <v>0</v>
      </c>
      <c r="X708" s="320"/>
      <c r="Y708" s="320">
        <f t="shared" si="53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4"/>
        <v>0</v>
      </c>
      <c r="AC708" s="322"/>
      <c r="AD708" s="238"/>
      <c r="AE708" s="238"/>
      <c r="AF708" s="238" t="s">
        <v>420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212</v>
      </c>
      <c r="D709" s="241" t="s">
        <v>213</v>
      </c>
      <c r="E709" s="241" t="s">
        <v>214</v>
      </c>
      <c r="F709" s="241" t="s">
        <v>258</v>
      </c>
      <c r="G709" s="241" t="s">
        <v>259</v>
      </c>
      <c r="H709" s="238" t="s">
        <v>48</v>
      </c>
      <c r="I709" s="238" t="s">
        <v>49</v>
      </c>
      <c r="J709" s="137" t="s">
        <v>50</v>
      </c>
      <c r="K709" s="238"/>
      <c r="L709" s="241" t="s">
        <v>222</v>
      </c>
      <c r="M709" s="241" t="s">
        <v>538</v>
      </c>
      <c r="N709" s="241" t="s">
        <v>211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1"/>
        <v>12.7087323940068</v>
      </c>
      <c r="W709" s="320">
        <f t="shared" si="62"/>
        <v>0</v>
      </c>
      <c r="X709" s="320"/>
      <c r="Y709" s="320">
        <f t="shared" ref="Y709:Y744" si="63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4">Z709*AA709</f>
        <v>0</v>
      </c>
      <c r="AC709" s="322"/>
      <c r="AD709" s="238"/>
      <c r="AE709" s="238"/>
      <c r="AF709" s="238" t="s">
        <v>420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212</v>
      </c>
      <c r="D710" s="241" t="s">
        <v>213</v>
      </c>
      <c r="E710" s="241" t="s">
        <v>214</v>
      </c>
      <c r="F710" s="241" t="s">
        <v>300</v>
      </c>
      <c r="G710" s="241" t="s">
        <v>301</v>
      </c>
      <c r="H710" s="238" t="s">
        <v>48</v>
      </c>
      <c r="I710" s="238" t="s">
        <v>49</v>
      </c>
      <c r="J710" s="137" t="s">
        <v>50</v>
      </c>
      <c r="K710" s="238"/>
      <c r="L710" s="241" t="s">
        <v>222</v>
      </c>
      <c r="M710" s="241" t="s">
        <v>551</v>
      </c>
      <c r="N710" s="241" t="s">
        <v>211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1"/>
        <v>1513.0032394366101</v>
      </c>
      <c r="W710" s="320">
        <f t="shared" si="62"/>
        <v>0</v>
      </c>
      <c r="X710" s="320"/>
      <c r="Y710" s="320">
        <f t="shared" si="63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4"/>
        <v>0</v>
      </c>
      <c r="AC710" s="322"/>
      <c r="AD710" s="238"/>
      <c r="AE710" s="238"/>
      <c r="AF710" s="238" t="s">
        <v>420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212</v>
      </c>
      <c r="D711" s="241" t="s">
        <v>213</v>
      </c>
      <c r="E711" s="241" t="s">
        <v>214</v>
      </c>
      <c r="F711" s="241" t="s">
        <v>304</v>
      </c>
      <c r="G711" s="241" t="s">
        <v>305</v>
      </c>
      <c r="H711" s="238" t="s">
        <v>48</v>
      </c>
      <c r="I711" s="238" t="s">
        <v>49</v>
      </c>
      <c r="J711" s="137" t="s">
        <v>50</v>
      </c>
      <c r="K711" s="238"/>
      <c r="L711" s="241" t="s">
        <v>222</v>
      </c>
      <c r="M711" s="241" t="s">
        <v>538</v>
      </c>
      <c r="N711" s="241" t="s">
        <v>211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1"/>
        <v>127.3395774647</v>
      </c>
      <c r="W711" s="320">
        <f t="shared" si="62"/>
        <v>0</v>
      </c>
      <c r="X711" s="320"/>
      <c r="Y711" s="320">
        <f t="shared" si="63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4"/>
        <v>0</v>
      </c>
      <c r="AC711" s="322"/>
      <c r="AD711" s="238"/>
      <c r="AE711" s="238"/>
      <c r="AF711" s="238" t="s">
        <v>420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212</v>
      </c>
      <c r="D712" s="241" t="s">
        <v>213</v>
      </c>
      <c r="E712" s="241" t="s">
        <v>214</v>
      </c>
      <c r="F712" s="241" t="s">
        <v>314</v>
      </c>
      <c r="G712" s="241" t="s">
        <v>315</v>
      </c>
      <c r="H712" s="238" t="s">
        <v>48</v>
      </c>
      <c r="I712" s="238" t="s">
        <v>49</v>
      </c>
      <c r="J712" s="137" t="s">
        <v>50</v>
      </c>
      <c r="K712" s="238"/>
      <c r="L712" s="241" t="s">
        <v>222</v>
      </c>
      <c r="M712" s="241" t="s">
        <v>552</v>
      </c>
      <c r="N712" s="241" t="s">
        <v>211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1"/>
        <v>4215.2245070423196</v>
      </c>
      <c r="W712" s="320">
        <f t="shared" si="62"/>
        <v>0</v>
      </c>
      <c r="X712" s="320"/>
      <c r="Y712" s="320">
        <f t="shared" si="63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4"/>
        <v>0</v>
      </c>
      <c r="AC712" s="322"/>
      <c r="AD712" s="238"/>
      <c r="AE712" s="238"/>
      <c r="AF712" s="238" t="s">
        <v>420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212</v>
      </c>
      <c r="D713" s="241" t="s">
        <v>223</v>
      </c>
      <c r="E713" s="241" t="s">
        <v>214</v>
      </c>
      <c r="F713" s="241" t="s">
        <v>270</v>
      </c>
      <c r="G713" s="241" t="s">
        <v>271</v>
      </c>
      <c r="H713" s="238" t="s">
        <v>48</v>
      </c>
      <c r="I713" s="238" t="s">
        <v>49</v>
      </c>
      <c r="J713" s="137" t="s">
        <v>50</v>
      </c>
      <c r="K713" s="238"/>
      <c r="L713" s="241" t="s">
        <v>222</v>
      </c>
      <c r="M713" s="241" t="s">
        <v>553</v>
      </c>
      <c r="N713" s="241" t="s">
        <v>211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1"/>
        <v>152.264929577999</v>
      </c>
      <c r="W713" s="320">
        <f t="shared" si="62"/>
        <v>0</v>
      </c>
      <c r="X713" s="320"/>
      <c r="Y713" s="320">
        <f t="shared" si="63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4"/>
        <v>0</v>
      </c>
      <c r="AC713" s="322"/>
      <c r="AD713" s="238"/>
      <c r="AE713" s="238"/>
      <c r="AF713" s="238" t="s">
        <v>420</v>
      </c>
      <c r="AG713" s="231" t="s">
        <v>542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212</v>
      </c>
      <c r="D714" s="241" t="s">
        <v>213</v>
      </c>
      <c r="E714" s="241" t="s">
        <v>214</v>
      </c>
      <c r="F714" s="241" t="s">
        <v>296</v>
      </c>
      <c r="G714" s="241" t="s">
        <v>297</v>
      </c>
      <c r="H714" s="238" t="s">
        <v>48</v>
      </c>
      <c r="I714" s="238" t="s">
        <v>49</v>
      </c>
      <c r="J714" s="137" t="s">
        <v>50</v>
      </c>
      <c r="K714" s="238"/>
      <c r="L714" s="241" t="s">
        <v>222</v>
      </c>
      <c r="M714" s="241" t="s">
        <v>554</v>
      </c>
      <c r="N714" s="241" t="s">
        <v>211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1"/>
        <v>196.54507042269699</v>
      </c>
      <c r="W714" s="320">
        <f t="shared" si="62"/>
        <v>0</v>
      </c>
      <c r="X714" s="320"/>
      <c r="Y714" s="320">
        <f t="shared" si="63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4"/>
        <v>0</v>
      </c>
      <c r="AC714" s="322"/>
      <c r="AD714" s="238"/>
      <c r="AE714" s="238"/>
      <c r="AF714" s="238" t="s">
        <v>420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212</v>
      </c>
      <c r="D715" s="241" t="s">
        <v>223</v>
      </c>
      <c r="E715" s="241" t="s">
        <v>214</v>
      </c>
      <c r="F715" s="241" t="s">
        <v>298</v>
      </c>
      <c r="G715" s="241" t="s">
        <v>299</v>
      </c>
      <c r="H715" s="238" t="s">
        <v>48</v>
      </c>
      <c r="I715" s="238" t="s">
        <v>49</v>
      </c>
      <c r="J715" s="137" t="s">
        <v>50</v>
      </c>
      <c r="K715" s="238"/>
      <c r="L715" s="241" t="s">
        <v>222</v>
      </c>
      <c r="M715" s="241" t="s">
        <v>555</v>
      </c>
      <c r="N715" s="241" t="s">
        <v>211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1"/>
        <v>1402.38690140774</v>
      </c>
      <c r="W715" s="320">
        <f t="shared" si="62"/>
        <v>0</v>
      </c>
      <c r="X715" s="320"/>
      <c r="Y715" s="320">
        <f t="shared" si="63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4"/>
        <v>0</v>
      </c>
      <c r="AC715" s="322"/>
      <c r="AD715" s="238"/>
      <c r="AE715" s="238"/>
      <c r="AF715" s="238" t="s">
        <v>420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212</v>
      </c>
      <c r="D716" s="242" t="s">
        <v>213</v>
      </c>
      <c r="E716" s="241" t="s">
        <v>214</v>
      </c>
      <c r="F716" s="241" t="s">
        <v>228</v>
      </c>
      <c r="G716" s="241" t="s">
        <v>229</v>
      </c>
      <c r="H716" s="238" t="s">
        <v>48</v>
      </c>
      <c r="I716" s="238" t="s">
        <v>49</v>
      </c>
      <c r="J716" s="137" t="s">
        <v>50</v>
      </c>
      <c r="K716" s="238"/>
      <c r="L716" s="241" t="s">
        <v>222</v>
      </c>
      <c r="M716" s="241" t="s">
        <v>556</v>
      </c>
      <c r="N716" s="241" t="s">
        <v>211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1"/>
        <v>14160.3070422536</v>
      </c>
      <c r="W716" s="320">
        <f t="shared" si="62"/>
        <v>0</v>
      </c>
      <c r="X716" s="320"/>
      <c r="Y716" s="320">
        <f t="shared" si="63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4"/>
        <v>0</v>
      </c>
      <c r="AC716" s="322"/>
      <c r="AD716" s="238"/>
      <c r="AE716" s="238"/>
      <c r="AF716" s="238" t="s">
        <v>420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212</v>
      </c>
      <c r="D717" s="241" t="s">
        <v>223</v>
      </c>
      <c r="E717" s="241" t="s">
        <v>214</v>
      </c>
      <c r="F717" s="241" t="s">
        <v>306</v>
      </c>
      <c r="G717" s="241" t="s">
        <v>307</v>
      </c>
      <c r="H717" s="238" t="s">
        <v>48</v>
      </c>
      <c r="I717" s="238" t="s">
        <v>49</v>
      </c>
      <c r="J717" s="137" t="s">
        <v>50</v>
      </c>
      <c r="K717" s="238"/>
      <c r="L717" s="241" t="s">
        <v>222</v>
      </c>
      <c r="M717" s="241" t="s">
        <v>557</v>
      </c>
      <c r="N717" s="241" t="s">
        <v>211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1"/>
        <v>73.931408450356699</v>
      </c>
      <c r="W717" s="320">
        <f t="shared" si="62"/>
        <v>0</v>
      </c>
      <c r="X717" s="320"/>
      <c r="Y717" s="320">
        <f t="shared" si="63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4"/>
        <v>0</v>
      </c>
      <c r="AC717" s="322"/>
      <c r="AD717" s="238"/>
      <c r="AE717" s="238"/>
      <c r="AF717" s="238" t="s">
        <v>420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212</v>
      </c>
      <c r="D718" s="241" t="s">
        <v>223</v>
      </c>
      <c r="E718" s="241" t="s">
        <v>214</v>
      </c>
      <c r="F718" s="241" t="s">
        <v>260</v>
      </c>
      <c r="G718" s="241" t="s">
        <v>261</v>
      </c>
      <c r="H718" s="238" t="s">
        <v>48</v>
      </c>
      <c r="I718" s="238" t="s">
        <v>49</v>
      </c>
      <c r="J718" s="137" t="s">
        <v>50</v>
      </c>
      <c r="K718" s="238"/>
      <c r="L718" s="241" t="s">
        <v>222</v>
      </c>
      <c r="M718" s="241" t="s">
        <v>538</v>
      </c>
      <c r="N718" s="241" t="s">
        <v>211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1"/>
        <v>425.555211267598</v>
      </c>
      <c r="W718" s="320">
        <f t="shared" si="62"/>
        <v>0</v>
      </c>
      <c r="X718" s="320"/>
      <c r="Y718" s="320">
        <f t="shared" si="63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4"/>
        <v>0</v>
      </c>
      <c r="AC718" s="322"/>
      <c r="AD718" s="238"/>
      <c r="AE718" s="238"/>
      <c r="AF718" s="238" t="s">
        <v>420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212</v>
      </c>
      <c r="D719" s="242" t="s">
        <v>213</v>
      </c>
      <c r="E719" s="241" t="s">
        <v>214</v>
      </c>
      <c r="F719" s="241" t="s">
        <v>226</v>
      </c>
      <c r="G719" s="241" t="s">
        <v>227</v>
      </c>
      <c r="H719" s="238" t="s">
        <v>48</v>
      </c>
      <c r="I719" s="238" t="s">
        <v>49</v>
      </c>
      <c r="J719" s="137" t="s">
        <v>50</v>
      </c>
      <c r="K719" s="238"/>
      <c r="L719" s="241" t="s">
        <v>222</v>
      </c>
      <c r="M719" s="241" t="s">
        <v>558</v>
      </c>
      <c r="N719" s="241" t="s">
        <v>211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1"/>
        <v>2.5516901408041099</v>
      </c>
      <c r="W719" s="320">
        <f t="shared" si="62"/>
        <v>0</v>
      </c>
      <c r="X719" s="320"/>
      <c r="Y719" s="320">
        <f t="shared" si="63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4"/>
        <v>0</v>
      </c>
      <c r="AC719" s="322"/>
      <c r="AD719" s="238"/>
      <c r="AE719" s="238"/>
      <c r="AF719" s="238" t="s">
        <v>420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212</v>
      </c>
      <c r="D720" s="241" t="s">
        <v>223</v>
      </c>
      <c r="E720" s="241" t="s">
        <v>214</v>
      </c>
      <c r="F720" s="241" t="s">
        <v>262</v>
      </c>
      <c r="G720" s="241" t="s">
        <v>263</v>
      </c>
      <c r="H720" s="238" t="s">
        <v>48</v>
      </c>
      <c r="I720" s="238" t="s">
        <v>49</v>
      </c>
      <c r="J720" s="137" t="s">
        <v>50</v>
      </c>
      <c r="K720" s="238"/>
      <c r="L720" s="241" t="s">
        <v>222</v>
      </c>
      <c r="M720" s="241" t="s">
        <v>559</v>
      </c>
      <c r="N720" s="241" t="s">
        <v>211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1"/>
        <v>12961.68</v>
      </c>
      <c r="W720" s="320">
        <f t="shared" si="62"/>
        <v>0</v>
      </c>
      <c r="X720" s="320"/>
      <c r="Y720" s="320">
        <f t="shared" si="63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4"/>
        <v>0</v>
      </c>
      <c r="AC720" s="322"/>
      <c r="AD720" s="238"/>
      <c r="AE720" s="238"/>
      <c r="AF720" s="238" t="s">
        <v>420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212</v>
      </c>
      <c r="D721" s="241" t="s">
        <v>213</v>
      </c>
      <c r="E721" s="241" t="s">
        <v>214</v>
      </c>
      <c r="F721" s="241" t="s">
        <v>312</v>
      </c>
      <c r="G721" s="241" t="s">
        <v>313</v>
      </c>
      <c r="H721" s="238" t="s">
        <v>48</v>
      </c>
      <c r="I721" s="238" t="s">
        <v>49</v>
      </c>
      <c r="J721" s="137" t="s">
        <v>50</v>
      </c>
      <c r="K721" s="238"/>
      <c r="L721" s="241" t="s">
        <v>222</v>
      </c>
      <c r="M721" s="241" t="s">
        <v>538</v>
      </c>
      <c r="N721" s="241" t="s">
        <v>211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1"/>
        <v>3.20845070423456</v>
      </c>
      <c r="W721" s="320">
        <f t="shared" si="62"/>
        <v>0</v>
      </c>
      <c r="X721" s="320"/>
      <c r="Y721" s="320">
        <f t="shared" si="63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4"/>
        <v>0</v>
      </c>
      <c r="AC721" s="322"/>
      <c r="AD721" s="238"/>
      <c r="AE721" s="238"/>
      <c r="AF721" s="238" t="s">
        <v>420</v>
      </c>
      <c r="AG721" s="231" t="s">
        <v>542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212</v>
      </c>
      <c r="D722" s="242" t="s">
        <v>223</v>
      </c>
      <c r="E722" s="241" t="s">
        <v>214</v>
      </c>
      <c r="F722" s="241" t="s">
        <v>316</v>
      </c>
      <c r="G722" s="241" t="s">
        <v>317</v>
      </c>
      <c r="H722" s="238" t="s">
        <v>48</v>
      </c>
      <c r="I722" s="238" t="s">
        <v>49</v>
      </c>
      <c r="J722" s="137" t="s">
        <v>50</v>
      </c>
      <c r="K722" s="238"/>
      <c r="L722" s="241" t="s">
        <v>222</v>
      </c>
      <c r="M722" s="241" t="s">
        <v>560</v>
      </c>
      <c r="N722" s="241" t="s">
        <v>211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1"/>
        <v>62.533943663001999</v>
      </c>
      <c r="W722" s="320">
        <f t="shared" si="62"/>
        <v>0</v>
      </c>
      <c r="X722" s="320"/>
      <c r="Y722" s="320">
        <f t="shared" si="63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4"/>
        <v>0</v>
      </c>
      <c r="AC722" s="322"/>
      <c r="AD722" s="238"/>
      <c r="AE722" s="238"/>
      <c r="AF722" s="238" t="s">
        <v>420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212</v>
      </c>
      <c r="D723" s="241" t="s">
        <v>223</v>
      </c>
      <c r="E723" s="241" t="s">
        <v>214</v>
      </c>
      <c r="F723" s="241" t="s">
        <v>310</v>
      </c>
      <c r="G723" s="241" t="s">
        <v>311</v>
      </c>
      <c r="H723" s="238" t="s">
        <v>48</v>
      </c>
      <c r="I723" s="238" t="s">
        <v>49</v>
      </c>
      <c r="J723" s="137" t="s">
        <v>50</v>
      </c>
      <c r="K723" s="238"/>
      <c r="L723" s="241" t="s">
        <v>222</v>
      </c>
      <c r="M723" s="241" t="s">
        <v>561</v>
      </c>
      <c r="N723" s="241" t="s">
        <v>211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1"/>
        <v>20.319577465001</v>
      </c>
      <c r="W723" s="320">
        <f t="shared" si="62"/>
        <v>0</v>
      </c>
      <c r="X723" s="320"/>
      <c r="Y723" s="320">
        <f t="shared" si="63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4"/>
        <v>0</v>
      </c>
      <c r="AC723" s="322"/>
      <c r="AD723" s="238"/>
      <c r="AE723" s="238"/>
      <c r="AF723" s="238" t="s">
        <v>420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212</v>
      </c>
      <c r="D724" s="241" t="s">
        <v>223</v>
      </c>
      <c r="E724" s="241" t="s">
        <v>214</v>
      </c>
      <c r="F724" s="241" t="s">
        <v>294</v>
      </c>
      <c r="G724" s="241" t="s">
        <v>295</v>
      </c>
      <c r="H724" s="238" t="s">
        <v>48</v>
      </c>
      <c r="I724" s="238" t="s">
        <v>49</v>
      </c>
      <c r="J724" s="137" t="s">
        <v>50</v>
      </c>
      <c r="K724" s="238"/>
      <c r="L724" s="241" t="s">
        <v>222</v>
      </c>
      <c r="M724" s="241" t="s">
        <v>562</v>
      </c>
      <c r="N724" s="241" t="s">
        <v>211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1"/>
        <v>29.5342253521267</v>
      </c>
      <c r="W724" s="320">
        <f t="shared" si="62"/>
        <v>0</v>
      </c>
      <c r="X724" s="320"/>
      <c r="Y724" s="320">
        <f t="shared" si="63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4"/>
        <v>0</v>
      </c>
      <c r="AC724" s="322"/>
      <c r="AD724" s="238"/>
      <c r="AE724" s="238"/>
      <c r="AF724" s="238" t="s">
        <v>420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212</v>
      </c>
      <c r="D725" s="242" t="s">
        <v>223</v>
      </c>
      <c r="E725" s="241" t="s">
        <v>214</v>
      </c>
      <c r="F725" s="241" t="s">
        <v>318</v>
      </c>
      <c r="G725" s="241" t="s">
        <v>319</v>
      </c>
      <c r="H725" s="238" t="s">
        <v>48</v>
      </c>
      <c r="I725" s="238" t="s">
        <v>49</v>
      </c>
      <c r="J725" s="137" t="s">
        <v>50</v>
      </c>
      <c r="K725" s="238"/>
      <c r="L725" s="241" t="s">
        <v>222</v>
      </c>
      <c r="M725" s="241" t="s">
        <v>538</v>
      </c>
      <c r="N725" s="241" t="s">
        <v>211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1"/>
        <v>3.5301408450905001</v>
      </c>
      <c r="W725" s="320">
        <f t="shared" si="62"/>
        <v>0</v>
      </c>
      <c r="X725" s="320"/>
      <c r="Y725" s="320">
        <f t="shared" si="63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4"/>
        <v>0</v>
      </c>
      <c r="AC725" s="322"/>
      <c r="AD725" s="238"/>
      <c r="AE725" s="238"/>
      <c r="AF725" s="238" t="s">
        <v>420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212</v>
      </c>
      <c r="D726" s="241" t="s">
        <v>223</v>
      </c>
      <c r="E726" s="241" t="s">
        <v>214</v>
      </c>
      <c r="F726" s="241" t="s">
        <v>278</v>
      </c>
      <c r="G726" s="241" t="s">
        <v>279</v>
      </c>
      <c r="H726" s="238" t="s">
        <v>48</v>
      </c>
      <c r="I726" s="238" t="s">
        <v>49</v>
      </c>
      <c r="J726" s="137" t="s">
        <v>50</v>
      </c>
      <c r="K726" s="238"/>
      <c r="L726" s="241" t="s">
        <v>222</v>
      </c>
      <c r="M726" s="241" t="s">
        <v>563</v>
      </c>
      <c r="N726" s="241" t="s">
        <v>211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1"/>
        <v>22.838591549299998</v>
      </c>
      <c r="W726" s="320">
        <f t="shared" si="62"/>
        <v>0</v>
      </c>
      <c r="X726" s="320"/>
      <c r="Y726" s="320">
        <f t="shared" si="63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4"/>
        <v>0</v>
      </c>
      <c r="AC726" s="322"/>
      <c r="AD726" s="238"/>
      <c r="AE726" s="238"/>
      <c r="AF726" s="238" t="s">
        <v>420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212</v>
      </c>
      <c r="D727" s="242" t="s">
        <v>213</v>
      </c>
      <c r="E727" s="241" t="s">
        <v>214</v>
      </c>
      <c r="F727" s="241" t="s">
        <v>234</v>
      </c>
      <c r="G727" s="241" t="s">
        <v>235</v>
      </c>
      <c r="H727" s="238" t="s">
        <v>48</v>
      </c>
      <c r="I727" s="238" t="s">
        <v>49</v>
      </c>
      <c r="J727" s="137" t="s">
        <v>50</v>
      </c>
      <c r="K727" s="238"/>
      <c r="L727" s="241" t="s">
        <v>222</v>
      </c>
      <c r="M727" s="241" t="s">
        <v>564</v>
      </c>
      <c r="N727" s="241" t="s">
        <v>211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1"/>
        <v>480.55873239384499</v>
      </c>
      <c r="W727" s="320">
        <f t="shared" si="62"/>
        <v>0</v>
      </c>
      <c r="X727" s="320"/>
      <c r="Y727" s="320">
        <f t="shared" si="63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4"/>
        <v>0</v>
      </c>
      <c r="AC727" s="322"/>
      <c r="AD727" s="238"/>
      <c r="AE727" s="238"/>
      <c r="AF727" s="238" t="s">
        <v>420</v>
      </c>
      <c r="AG727" s="231" t="s">
        <v>542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212</v>
      </c>
      <c r="D728" s="241" t="s">
        <v>213</v>
      </c>
      <c r="E728" s="241" t="s">
        <v>214</v>
      </c>
      <c r="F728" s="241" t="s">
        <v>282</v>
      </c>
      <c r="G728" s="241" t="s">
        <v>283</v>
      </c>
      <c r="H728" s="238" t="s">
        <v>48</v>
      </c>
      <c r="I728" s="238" t="s">
        <v>49</v>
      </c>
      <c r="J728" s="137" t="s">
        <v>50</v>
      </c>
      <c r="K728" s="238"/>
      <c r="L728" s="241" t="s">
        <v>222</v>
      </c>
      <c r="M728" s="241" t="s">
        <v>565</v>
      </c>
      <c r="N728" s="241" t="s">
        <v>211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1"/>
        <v>44820.261970721403</v>
      </c>
      <c r="W728" s="320">
        <f t="shared" si="62"/>
        <v>0</v>
      </c>
      <c r="X728" s="320"/>
      <c r="Y728" s="320">
        <f t="shared" si="63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4"/>
        <v>0</v>
      </c>
      <c r="AC728" s="322"/>
      <c r="AD728" s="238"/>
      <c r="AE728" s="238"/>
      <c r="AF728" s="238" t="s">
        <v>420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212</v>
      </c>
      <c r="D729" s="241" t="s">
        <v>213</v>
      </c>
      <c r="E729" s="241" t="s">
        <v>214</v>
      </c>
      <c r="F729" s="241" t="s">
        <v>308</v>
      </c>
      <c r="G729" s="241" t="s">
        <v>309</v>
      </c>
      <c r="H729" s="238" t="s">
        <v>48</v>
      </c>
      <c r="I729" s="238" t="s">
        <v>49</v>
      </c>
      <c r="J729" s="137" t="s">
        <v>50</v>
      </c>
      <c r="K729" s="238"/>
      <c r="L729" s="241" t="s">
        <v>222</v>
      </c>
      <c r="M729" s="241" t="s">
        <v>538</v>
      </c>
      <c r="N729" s="241" t="s">
        <v>211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1"/>
        <v>151056.34</v>
      </c>
      <c r="W729" s="320">
        <f t="shared" si="62"/>
        <v>0</v>
      </c>
      <c r="X729" s="320"/>
      <c r="Y729" s="320">
        <f t="shared" si="63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4"/>
        <v>0</v>
      </c>
      <c r="AC729" s="322"/>
      <c r="AD729" s="238"/>
      <c r="AE729" s="238"/>
      <c r="AF729" s="238" t="s">
        <v>420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212</v>
      </c>
      <c r="D730" s="241" t="s">
        <v>213</v>
      </c>
      <c r="E730" s="241" t="s">
        <v>214</v>
      </c>
      <c r="F730" s="241" t="s">
        <v>215</v>
      </c>
      <c r="G730" s="241" t="s">
        <v>216</v>
      </c>
      <c r="H730" s="238" t="s">
        <v>48</v>
      </c>
      <c r="I730" s="238" t="s">
        <v>49</v>
      </c>
      <c r="J730" s="137" t="s">
        <v>50</v>
      </c>
      <c r="K730" s="238"/>
      <c r="L730" s="241" t="s">
        <v>222</v>
      </c>
      <c r="M730" s="241" t="s">
        <v>538</v>
      </c>
      <c r="N730" s="241" t="s">
        <v>211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1"/>
        <v>147.29985915508601</v>
      </c>
      <c r="W730" s="320">
        <f t="shared" si="62"/>
        <v>0</v>
      </c>
      <c r="X730" s="320"/>
      <c r="Y730" s="320">
        <f t="shared" si="63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4"/>
        <v>0</v>
      </c>
      <c r="AC730" s="322"/>
      <c r="AD730" s="238"/>
      <c r="AE730" s="238"/>
      <c r="AF730" s="238" t="s">
        <v>420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212</v>
      </c>
      <c r="D731" s="241" t="s">
        <v>213</v>
      </c>
      <c r="E731" s="241" t="s">
        <v>214</v>
      </c>
      <c r="F731" s="241" t="s">
        <v>222</v>
      </c>
      <c r="G731" s="241" t="s">
        <v>257</v>
      </c>
      <c r="H731" s="238" t="s">
        <v>48</v>
      </c>
      <c r="I731" s="238" t="s">
        <v>49</v>
      </c>
      <c r="J731" s="137" t="s">
        <v>50</v>
      </c>
      <c r="K731" s="238"/>
      <c r="L731" s="241" t="s">
        <v>222</v>
      </c>
      <c r="M731" s="241" t="s">
        <v>566</v>
      </c>
      <c r="N731" s="241" t="s">
        <v>211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1"/>
        <v>30217.7</v>
      </c>
      <c r="W731" s="320">
        <f t="shared" si="62"/>
        <v>0</v>
      </c>
      <c r="X731" s="320"/>
      <c r="Y731" s="320">
        <f t="shared" si="63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4"/>
        <v>0</v>
      </c>
      <c r="AC731" s="322"/>
      <c r="AD731" s="238"/>
      <c r="AE731" s="238"/>
      <c r="AF731" s="238" t="s">
        <v>420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212</v>
      </c>
      <c r="D732" s="242" t="s">
        <v>213</v>
      </c>
      <c r="E732" s="241" t="s">
        <v>214</v>
      </c>
      <c r="F732" s="241" t="s">
        <v>320</v>
      </c>
      <c r="G732" s="241" t="s">
        <v>321</v>
      </c>
      <c r="H732" s="238" t="s">
        <v>48</v>
      </c>
      <c r="I732" s="238" t="s">
        <v>49</v>
      </c>
      <c r="J732" s="137" t="s">
        <v>50</v>
      </c>
      <c r="K732" s="238"/>
      <c r="L732" s="241" t="s">
        <v>222</v>
      </c>
      <c r="M732" s="241" t="s">
        <v>567</v>
      </c>
      <c r="N732" s="241" t="s">
        <v>211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1"/>
        <v>132154.611549297</v>
      </c>
      <c r="W732" s="320">
        <f t="shared" si="62"/>
        <v>0</v>
      </c>
      <c r="X732" s="320"/>
      <c r="Y732" s="320">
        <f t="shared" si="63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4"/>
        <v>0</v>
      </c>
      <c r="AC732" s="322"/>
      <c r="AD732" s="238"/>
      <c r="AE732" s="238"/>
      <c r="AF732" s="238" t="s">
        <v>420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212</v>
      </c>
      <c r="D733" s="242" t="s">
        <v>213</v>
      </c>
      <c r="E733" s="241" t="s">
        <v>214</v>
      </c>
      <c r="F733" s="241" t="s">
        <v>220</v>
      </c>
      <c r="G733" s="241" t="s">
        <v>221</v>
      </c>
      <c r="H733" s="238" t="s">
        <v>48</v>
      </c>
      <c r="I733" s="238" t="s">
        <v>49</v>
      </c>
      <c r="J733" s="137" t="s">
        <v>50</v>
      </c>
      <c r="K733" s="238"/>
      <c r="L733" s="241" t="s">
        <v>222</v>
      </c>
      <c r="M733" s="241" t="s">
        <v>568</v>
      </c>
      <c r="N733" s="241" t="s">
        <v>211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1"/>
        <v>114142.344929578</v>
      </c>
      <c r="W733" s="320">
        <f t="shared" si="62"/>
        <v>0</v>
      </c>
      <c r="X733" s="320"/>
      <c r="Y733" s="320">
        <f t="shared" si="63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4"/>
        <v>0</v>
      </c>
      <c r="AC733" s="322"/>
      <c r="AD733" s="238"/>
      <c r="AE733" s="238"/>
      <c r="AF733" s="238" t="s">
        <v>420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212</v>
      </c>
      <c r="D734" s="242" t="s">
        <v>213</v>
      </c>
      <c r="E734" s="241" t="s">
        <v>214</v>
      </c>
      <c r="F734" s="241" t="s">
        <v>236</v>
      </c>
      <c r="G734" s="241" t="s">
        <v>237</v>
      </c>
      <c r="H734" s="238" t="s">
        <v>48</v>
      </c>
      <c r="I734" s="238" t="s">
        <v>49</v>
      </c>
      <c r="J734" s="137" t="s">
        <v>50</v>
      </c>
      <c r="K734" s="238"/>
      <c r="L734" s="241" t="s">
        <v>222</v>
      </c>
      <c r="M734" s="241" t="s">
        <v>569</v>
      </c>
      <c r="N734" s="241" t="s">
        <v>211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1"/>
        <v>-175.5</v>
      </c>
      <c r="W734" s="320">
        <f t="shared" si="62"/>
        <v>0</v>
      </c>
      <c r="X734" s="320"/>
      <c r="Y734" s="320">
        <f t="shared" si="63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4"/>
        <v>0</v>
      </c>
      <c r="AC734" s="322"/>
      <c r="AD734" s="238"/>
      <c r="AE734" s="238"/>
      <c r="AF734" s="238" t="s">
        <v>420</v>
      </c>
      <c r="AG734" s="231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212</v>
      </c>
      <c r="D735" s="241" t="s">
        <v>223</v>
      </c>
      <c r="E735" s="241" t="s">
        <v>214</v>
      </c>
      <c r="F735" s="241" t="s">
        <v>268</v>
      </c>
      <c r="G735" s="241" t="s">
        <v>269</v>
      </c>
      <c r="H735" s="238" t="s">
        <v>48</v>
      </c>
      <c r="I735" s="238" t="s">
        <v>49</v>
      </c>
      <c r="J735" s="137" t="s">
        <v>50</v>
      </c>
      <c r="K735" s="238"/>
      <c r="L735" s="241" t="s">
        <v>222</v>
      </c>
      <c r="M735" s="241" t="s">
        <v>538</v>
      </c>
      <c r="N735" s="241" t="s">
        <v>211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1"/>
        <v>6.1263380281015998</v>
      </c>
      <c r="W735" s="320">
        <f t="shared" si="62"/>
        <v>0</v>
      </c>
      <c r="X735" s="320"/>
      <c r="Y735" s="320">
        <f t="shared" si="63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4"/>
        <v>0</v>
      </c>
      <c r="AC735" s="322"/>
      <c r="AD735" s="238"/>
      <c r="AE735" s="238"/>
      <c r="AF735" s="238" t="s">
        <v>420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212</v>
      </c>
      <c r="D736" s="241" t="s">
        <v>223</v>
      </c>
      <c r="E736" s="241" t="s">
        <v>214</v>
      </c>
      <c r="F736" s="241" t="s">
        <v>272</v>
      </c>
      <c r="G736" s="241" t="s">
        <v>273</v>
      </c>
      <c r="H736" s="238" t="s">
        <v>48</v>
      </c>
      <c r="I736" s="238" t="s">
        <v>49</v>
      </c>
      <c r="J736" s="137" t="s">
        <v>50</v>
      </c>
      <c r="K736" s="238"/>
      <c r="L736" s="241" t="s">
        <v>222</v>
      </c>
      <c r="M736" s="241" t="s">
        <v>570</v>
      </c>
      <c r="N736" s="241" t="s">
        <v>211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1"/>
        <v>4.2274647890008099</v>
      </c>
      <c r="W736" s="320">
        <f t="shared" si="62"/>
        <v>0</v>
      </c>
      <c r="X736" s="320"/>
      <c r="Y736" s="320">
        <f t="shared" si="63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4"/>
        <v>0</v>
      </c>
      <c r="AC736" s="322"/>
      <c r="AD736" s="238"/>
      <c r="AE736" s="238"/>
      <c r="AF736" s="238" t="s">
        <v>420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212</v>
      </c>
      <c r="D737" s="241" t="s">
        <v>213</v>
      </c>
      <c r="E737" s="241" t="s">
        <v>214</v>
      </c>
      <c r="F737" s="241" t="s">
        <v>274</v>
      </c>
      <c r="G737" s="241" t="s">
        <v>275</v>
      </c>
      <c r="H737" s="238" t="s">
        <v>48</v>
      </c>
      <c r="I737" s="238" t="s">
        <v>49</v>
      </c>
      <c r="J737" s="137" t="s">
        <v>50</v>
      </c>
      <c r="K737" s="238"/>
      <c r="L737" s="241" t="s">
        <v>222</v>
      </c>
      <c r="M737" s="241" t="s">
        <v>571</v>
      </c>
      <c r="N737" s="241" t="s">
        <v>211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1"/>
        <v>22.611267606000201</v>
      </c>
      <c r="W737" s="320">
        <f t="shared" si="62"/>
        <v>0</v>
      </c>
      <c r="X737" s="320"/>
      <c r="Y737" s="320">
        <f t="shared" si="63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4"/>
        <v>0</v>
      </c>
      <c r="AC737" s="322"/>
      <c r="AD737" s="238"/>
      <c r="AE737" s="238"/>
      <c r="AF737" s="238" t="s">
        <v>420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212</v>
      </c>
      <c r="D738" s="241" t="s">
        <v>223</v>
      </c>
      <c r="E738" s="241" t="s">
        <v>214</v>
      </c>
      <c r="F738" s="241" t="s">
        <v>276</v>
      </c>
      <c r="G738" s="241" t="s">
        <v>277</v>
      </c>
      <c r="H738" s="238" t="s">
        <v>48</v>
      </c>
      <c r="I738" s="238" t="s">
        <v>49</v>
      </c>
      <c r="J738" s="137" t="s">
        <v>50</v>
      </c>
      <c r="K738" s="238"/>
      <c r="L738" s="241" t="s">
        <v>222</v>
      </c>
      <c r="M738" s="241" t="s">
        <v>572</v>
      </c>
      <c r="N738" s="241" t="s">
        <v>211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1"/>
        <v>4.90647887322939</v>
      </c>
      <c r="W738" s="320">
        <f t="shared" si="62"/>
        <v>0</v>
      </c>
      <c r="X738" s="320"/>
      <c r="Y738" s="320">
        <f t="shared" si="63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4"/>
        <v>0</v>
      </c>
      <c r="AC738" s="322"/>
      <c r="AD738" s="238"/>
      <c r="AE738" s="238"/>
      <c r="AF738" s="238" t="s">
        <v>420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322</v>
      </c>
      <c r="G739" s="241" t="s">
        <v>322</v>
      </c>
      <c r="H739" s="368" t="s">
        <v>322</v>
      </c>
      <c r="I739" s="238" t="s">
        <v>49</v>
      </c>
      <c r="J739" s="137" t="s">
        <v>63</v>
      </c>
      <c r="K739" s="238"/>
      <c r="L739" s="241" t="s">
        <v>323</v>
      </c>
      <c r="M739" s="241" t="s">
        <v>573</v>
      </c>
      <c r="N739" s="241" t="s">
        <v>211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1"/>
        <v>0</v>
      </c>
      <c r="W739" s="320">
        <f t="shared" si="62"/>
        <v>0</v>
      </c>
      <c r="X739" s="320"/>
      <c r="Y739" s="320">
        <f t="shared" si="63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4"/>
        <v>0</v>
      </c>
      <c r="AC739" s="322"/>
      <c r="AD739" s="238"/>
      <c r="AE739" s="238"/>
      <c r="AF739" s="238" t="s">
        <v>420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212</v>
      </c>
      <c r="D740" s="241" t="s">
        <v>223</v>
      </c>
      <c r="E740" s="241" t="s">
        <v>214</v>
      </c>
      <c r="F740" s="241" t="s">
        <v>324</v>
      </c>
      <c r="G740" s="241" t="s">
        <v>325</v>
      </c>
      <c r="H740" s="238" t="s">
        <v>48</v>
      </c>
      <c r="I740" s="238" t="s">
        <v>49</v>
      </c>
      <c r="J740" s="137" t="s">
        <v>50</v>
      </c>
      <c r="K740" s="238"/>
      <c r="L740" s="241" t="s">
        <v>222</v>
      </c>
      <c r="M740" s="241" t="s">
        <v>574</v>
      </c>
      <c r="N740" s="241" t="s">
        <v>211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1"/>
        <v>870846.699999996</v>
      </c>
      <c r="W740" s="320">
        <f t="shared" si="62"/>
        <v>0</v>
      </c>
      <c r="X740" s="320"/>
      <c r="Y740" s="320">
        <f t="shared" si="63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4"/>
        <v>0</v>
      </c>
      <c r="AC740" s="322"/>
      <c r="AD740" s="238"/>
      <c r="AE740" s="238"/>
      <c r="AF740" s="238" t="s">
        <v>420</v>
      </c>
      <c r="AG740" s="231" t="s">
        <v>542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500</v>
      </c>
      <c r="N741" s="241" t="s">
        <v>211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1"/>
        <v>17291.400000000001</v>
      </c>
      <c r="W741" s="320">
        <f t="shared" si="62"/>
        <v>0</v>
      </c>
      <c r="X741" s="320"/>
      <c r="Y741" s="320">
        <f t="shared" si="63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4"/>
        <v>0</v>
      </c>
      <c r="AC741" s="322"/>
      <c r="AD741" s="238"/>
      <c r="AE741" s="238"/>
      <c r="AF741" s="238" t="s">
        <v>420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1"/>
        <v>-2.96</v>
      </c>
      <c r="W742" s="320">
        <f t="shared" si="62"/>
        <v>0</v>
      </c>
      <c r="X742" s="320"/>
      <c r="Y742" s="320">
        <f t="shared" si="63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4"/>
        <v>0</v>
      </c>
      <c r="AC742" s="322"/>
      <c r="AD742" s="238"/>
      <c r="AE742" s="238"/>
      <c r="AF742" s="238" t="s">
        <v>417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1"/>
        <v>-0.4</v>
      </c>
      <c r="W743" s="320">
        <f t="shared" si="62"/>
        <v>0</v>
      </c>
      <c r="X743" s="320"/>
      <c r="Y743" s="320">
        <f t="shared" si="63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4"/>
        <v>0</v>
      </c>
      <c r="AC743" s="322"/>
      <c r="AD743" s="238"/>
      <c r="AE743" s="238"/>
      <c r="AF743" s="238" t="s">
        <v>417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575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1"/>
        <v>-21.76</v>
      </c>
      <c r="W744" s="320">
        <f t="shared" si="62"/>
        <v>0</v>
      </c>
      <c r="X744" s="320"/>
      <c r="Y744" s="320">
        <f t="shared" si="63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4"/>
        <v>0</v>
      </c>
      <c r="AC744" s="322"/>
      <c r="AD744" s="238"/>
      <c r="AE744" s="238"/>
      <c r="AF744" s="238" t="s">
        <v>420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516</v>
      </c>
      <c r="H745" s="238" t="s">
        <v>48</v>
      </c>
      <c r="I745" s="238" t="s">
        <v>49</v>
      </c>
      <c r="J745" s="137" t="s">
        <v>576</v>
      </c>
      <c r="K745" s="238"/>
      <c r="L745" s="244" t="s">
        <v>198</v>
      </c>
      <c r="M745" s="244" t="s">
        <v>517</v>
      </c>
      <c r="N745" s="244" t="s">
        <v>197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420</v>
      </c>
      <c r="AG745" s="231" t="s">
        <v>527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201</v>
      </c>
      <c r="H746" s="238" t="s">
        <v>48</v>
      </c>
      <c r="I746" s="238" t="s">
        <v>49</v>
      </c>
      <c r="J746" s="137" t="s">
        <v>576</v>
      </c>
      <c r="K746" s="238"/>
      <c r="L746" s="244" t="s">
        <v>173</v>
      </c>
      <c r="M746" s="244" t="s">
        <v>577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420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201</v>
      </c>
      <c r="H747" s="238" t="s">
        <v>48</v>
      </c>
      <c r="I747" s="238" t="s">
        <v>49</v>
      </c>
      <c r="J747" s="137" t="s">
        <v>576</v>
      </c>
      <c r="K747" s="238"/>
      <c r="L747" s="244" t="s">
        <v>173</v>
      </c>
      <c r="M747" s="244" t="s">
        <v>578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420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202</v>
      </c>
      <c r="H748" s="238" t="s">
        <v>48</v>
      </c>
      <c r="I748" s="238" t="s">
        <v>49</v>
      </c>
      <c r="J748" s="137" t="s">
        <v>576</v>
      </c>
      <c r="K748" s="238"/>
      <c r="L748" s="244" t="s">
        <v>76</v>
      </c>
      <c r="M748" s="244" t="s">
        <v>522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420</v>
      </c>
      <c r="AG748" s="231" t="s">
        <v>579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576</v>
      </c>
      <c r="K749" s="238"/>
      <c r="L749" s="244" t="s">
        <v>94</v>
      </c>
      <c r="M749" s="244" t="s">
        <v>523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417</v>
      </c>
      <c r="AG749" s="231" t="s">
        <v>527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204</v>
      </c>
      <c r="F750" s="238" t="s">
        <v>205</v>
      </c>
      <c r="G750" s="238" t="s">
        <v>363</v>
      </c>
      <c r="H750" s="238" t="s">
        <v>48</v>
      </c>
      <c r="I750" s="238" t="s">
        <v>49</v>
      </c>
      <c r="J750" s="137" t="s">
        <v>576</v>
      </c>
      <c r="K750" s="238"/>
      <c r="L750" s="244" t="s">
        <v>205</v>
      </c>
      <c r="M750" s="244" t="s">
        <v>580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420</v>
      </c>
      <c r="AG750" s="231" t="s">
        <v>527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497</v>
      </c>
      <c r="N751" s="244" t="s">
        <v>197</v>
      </c>
      <c r="O751" s="238" t="s">
        <v>57</v>
      </c>
      <c r="P751" s="254">
        <v>0</v>
      </c>
      <c r="Q751" s="238"/>
      <c r="R751" s="238" t="s">
        <v>499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420</v>
      </c>
      <c r="AG751" s="231" t="s">
        <v>581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516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517</v>
      </c>
      <c r="N752" s="257" t="s">
        <v>197</v>
      </c>
      <c r="O752" s="257" t="s">
        <v>57</v>
      </c>
      <c r="P752" s="258">
        <v>0</v>
      </c>
      <c r="Q752" s="257"/>
      <c r="R752" s="257" t="s">
        <v>582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420</v>
      </c>
      <c r="AG752" s="258" t="s">
        <v>527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346</v>
      </c>
      <c r="J753" s="137" t="s">
        <v>583</v>
      </c>
      <c r="K753" s="245"/>
      <c r="L753" s="245" t="s">
        <v>133</v>
      </c>
      <c r="M753" s="245" t="s">
        <v>497</v>
      </c>
      <c r="N753" s="245" t="s">
        <v>52</v>
      </c>
      <c r="O753" s="238" t="s">
        <v>57</v>
      </c>
      <c r="P753" s="263">
        <v>0</v>
      </c>
      <c r="Q753" s="264"/>
      <c r="R753" s="245" t="s">
        <v>499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420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335</v>
      </c>
      <c r="J754" s="137" t="s">
        <v>584</v>
      </c>
      <c r="K754" s="245"/>
      <c r="L754" s="245" t="s">
        <v>133</v>
      </c>
      <c r="M754" s="245" t="s">
        <v>497</v>
      </c>
      <c r="N754" s="245" t="s">
        <v>52</v>
      </c>
      <c r="O754" s="238" t="s">
        <v>57</v>
      </c>
      <c r="P754" s="263">
        <v>0</v>
      </c>
      <c r="Q754" s="264"/>
      <c r="R754" s="245" t="s">
        <v>499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420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585</v>
      </c>
      <c r="J755" s="137" t="s">
        <v>586</v>
      </c>
      <c r="K755" s="245"/>
      <c r="L755" s="245" t="s">
        <v>133</v>
      </c>
      <c r="M755" s="245" t="s">
        <v>497</v>
      </c>
      <c r="N755" s="245" t="s">
        <v>52</v>
      </c>
      <c r="O755" s="238" t="s">
        <v>57</v>
      </c>
      <c r="P755" s="263">
        <v>0</v>
      </c>
      <c r="Q755" s="264"/>
      <c r="R755" s="245" t="s">
        <v>587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5">U755-W755</f>
        <v>0</v>
      </c>
      <c r="Z755" s="324">
        <v>79489.34</v>
      </c>
      <c r="AA755" s="267">
        <v>0</v>
      </c>
      <c r="AB755" s="266">
        <f t="shared" ref="AB755:AB818" si="66">Z755*AA755</f>
        <v>0</v>
      </c>
      <c r="AC755" s="266"/>
      <c r="AD755" s="262"/>
      <c r="AE755" s="262"/>
      <c r="AF755" s="264" t="s">
        <v>420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585</v>
      </c>
      <c r="J756" s="137" t="s">
        <v>586</v>
      </c>
      <c r="K756" s="245"/>
      <c r="L756" s="245" t="s">
        <v>133</v>
      </c>
      <c r="M756" s="245" t="s">
        <v>497</v>
      </c>
      <c r="N756" s="245" t="s">
        <v>52</v>
      </c>
      <c r="O756" s="238" t="s">
        <v>57</v>
      </c>
      <c r="P756" s="263">
        <v>0</v>
      </c>
      <c r="Q756" s="264"/>
      <c r="R756" s="245" t="s">
        <v>587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5"/>
        <v>0</v>
      </c>
      <c r="Z756" s="324">
        <v>12250.9</v>
      </c>
      <c r="AA756" s="267">
        <v>0</v>
      </c>
      <c r="AB756" s="266">
        <f t="shared" si="66"/>
        <v>0</v>
      </c>
      <c r="AC756" s="266"/>
      <c r="AD756" s="262"/>
      <c r="AE756" s="262"/>
      <c r="AF756" s="264" t="s">
        <v>420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588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589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5"/>
        <v>0</v>
      </c>
      <c r="Z757" s="324">
        <v>-224000</v>
      </c>
      <c r="AA757" s="267">
        <v>0</v>
      </c>
      <c r="AB757" s="266">
        <f t="shared" si="66"/>
        <v>0</v>
      </c>
      <c r="AC757" s="266"/>
      <c r="AD757" s="262"/>
      <c r="AE757" s="262"/>
      <c r="AF757" s="264" t="s">
        <v>420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590</v>
      </c>
      <c r="G758" s="238" t="s">
        <v>591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592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7">U758*(1+AG758)/(1+AG758+P758)</f>
        <v>75669.119999999995</v>
      </c>
      <c r="X758" s="322"/>
      <c r="Y758" s="322">
        <f t="shared" si="65"/>
        <v>0</v>
      </c>
      <c r="Z758" s="322">
        <f t="shared" ref="Z758:Z763" si="68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6"/>
        <v>#N/A</v>
      </c>
      <c r="AC758" s="322"/>
      <c r="AD758" s="238"/>
      <c r="AE758" s="238"/>
      <c r="AF758" s="238" t="s">
        <v>420</v>
      </c>
      <c r="AG758" s="231">
        <v>0.28999999999999998</v>
      </c>
      <c r="AH758" s="345"/>
      <c r="AI758" s="345"/>
      <c r="AJ758" s="345"/>
    </row>
    <row r="759" spans="1:36" s="227" customForma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495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69">S759+T759-U759</f>
        <v>23578.910000000003</v>
      </c>
      <c r="W759" s="130">
        <f t="shared" si="67"/>
        <v>76489.81</v>
      </c>
      <c r="X759" s="130"/>
      <c r="Y759" s="130">
        <f t="shared" si="65"/>
        <v>0</v>
      </c>
      <c r="Z759" s="130">
        <f t="shared" si="68"/>
        <v>76489.81</v>
      </c>
      <c r="AA759" s="141">
        <v>3.5999999999999997E-2</v>
      </c>
      <c r="AB759" s="130">
        <f t="shared" si="66"/>
        <v>2753.6331599999999</v>
      </c>
      <c r="AC759" s="130"/>
      <c r="AD759" s="169"/>
      <c r="AE759" s="169"/>
      <c r="AF759" s="169" t="s">
        <v>417</v>
      </c>
      <c r="AG759" s="141">
        <v>0</v>
      </c>
      <c r="AH759" s="92"/>
      <c r="AI759" s="92"/>
      <c r="AJ759" s="92"/>
    </row>
    <row r="760" spans="1:36" s="227" customForma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496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69"/>
        <v>114806.73000000021</v>
      </c>
      <c r="W760" s="130">
        <f t="shared" si="67"/>
        <v>1259296.841909091</v>
      </c>
      <c r="X760" s="130"/>
      <c r="Y760" s="130">
        <f t="shared" si="65"/>
        <v>35307.388090908993</v>
      </c>
      <c r="Z760" s="130">
        <f t="shared" si="68"/>
        <v>1294604.23</v>
      </c>
      <c r="AA760" s="141">
        <v>3.5999999999999997E-2</v>
      </c>
      <c r="AB760" s="130">
        <f t="shared" si="66"/>
        <v>46605.752279999993</v>
      </c>
      <c r="AC760" s="130"/>
      <c r="AD760" s="169"/>
      <c r="AE760" s="169"/>
      <c r="AF760" s="169" t="s">
        <v>420</v>
      </c>
      <c r="AG760" s="141">
        <v>7.0000000000000007E-2</v>
      </c>
      <c r="AH760" s="92"/>
      <c r="AI760" s="92"/>
      <c r="AJ760" s="92"/>
    </row>
    <row r="761" spans="1:36" s="227" customForma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496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69"/>
        <v>55214.569999999949</v>
      </c>
      <c r="W761" s="130">
        <f t="shared" si="67"/>
        <v>255191.15772727272</v>
      </c>
      <c r="X761" s="130"/>
      <c r="Y761" s="130">
        <f t="shared" si="65"/>
        <v>7154.8922727272729</v>
      </c>
      <c r="Z761" s="130">
        <f t="shared" si="68"/>
        <v>262346.05</v>
      </c>
      <c r="AA761" s="141">
        <v>3.5999999999999997E-2</v>
      </c>
      <c r="AB761" s="130">
        <f t="shared" si="66"/>
        <v>9444.4577999999983</v>
      </c>
      <c r="AC761" s="130"/>
      <c r="AD761" s="169"/>
      <c r="AE761" s="169"/>
      <c r="AF761" s="169" t="s">
        <v>420</v>
      </c>
      <c r="AG761" s="141">
        <v>7.0000000000000007E-2</v>
      </c>
      <c r="AH761" s="92"/>
      <c r="AI761" s="92"/>
      <c r="AJ761" s="92"/>
    </row>
    <row r="762" spans="1:36" s="227" customForma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357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493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69"/>
        <v>65237.76999999999</v>
      </c>
      <c r="W762" s="130">
        <f t="shared" si="67"/>
        <v>136662.35922330097</v>
      </c>
      <c r="X762" s="130"/>
      <c r="Y762" s="130">
        <f t="shared" si="65"/>
        <v>4099.870776699041</v>
      </c>
      <c r="Z762" s="130">
        <f t="shared" si="68"/>
        <v>140762.23000000001</v>
      </c>
      <c r="AA762" s="141">
        <v>3.5999999999999997E-2</v>
      </c>
      <c r="AB762" s="130">
        <f t="shared" si="66"/>
        <v>5067.4402799999998</v>
      </c>
      <c r="AC762" s="130"/>
      <c r="AD762" s="169"/>
      <c r="AE762" s="169"/>
      <c r="AF762" s="169" t="s">
        <v>417</v>
      </c>
      <c r="AG762" s="141">
        <v>0</v>
      </c>
      <c r="AH762" s="92"/>
      <c r="AI762" s="92"/>
      <c r="AJ762" s="92"/>
    </row>
    <row r="763" spans="1:36" s="227" customForma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357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494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69"/>
        <v>0</v>
      </c>
      <c r="W763" s="130">
        <f t="shared" si="67"/>
        <v>230347.03883495147</v>
      </c>
      <c r="X763" s="130"/>
      <c r="Y763" s="130">
        <f t="shared" si="65"/>
        <v>6910.4111650485429</v>
      </c>
      <c r="Z763" s="130">
        <f t="shared" si="68"/>
        <v>237257.45</v>
      </c>
      <c r="AA763" s="141">
        <v>3.5999999999999997E-2</v>
      </c>
      <c r="AB763" s="130">
        <f t="shared" si="66"/>
        <v>8541.2682000000004</v>
      </c>
      <c r="AC763" s="130"/>
      <c r="AD763" s="169"/>
      <c r="AE763" s="169"/>
      <c r="AF763" s="169" t="s">
        <v>417</v>
      </c>
      <c r="AG763" s="141">
        <v>0</v>
      </c>
      <c r="AH763" s="92"/>
      <c r="AI763" s="92"/>
      <c r="AJ763" s="92"/>
    </row>
    <row r="764" spans="1:36" s="78" customForma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497</v>
      </c>
      <c r="N764" s="285" t="s">
        <v>52</v>
      </c>
      <c r="O764" s="285" t="s">
        <v>138</v>
      </c>
      <c r="P764" s="309">
        <v>0.02</v>
      </c>
      <c r="Q764" s="76"/>
      <c r="R764" s="285" t="s">
        <v>358</v>
      </c>
      <c r="S764" s="313">
        <v>61869.38</v>
      </c>
      <c r="T764" s="313">
        <v>65000</v>
      </c>
      <c r="U764" s="313">
        <v>68040</v>
      </c>
      <c r="V764" s="313">
        <f t="shared" si="69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6"/>
        <v>2340</v>
      </c>
      <c r="AC764" s="325"/>
      <c r="AD764" s="285"/>
      <c r="AE764" s="285"/>
      <c r="AF764" s="285" t="s">
        <v>420</v>
      </c>
      <c r="AG764" s="309">
        <v>0.32</v>
      </c>
      <c r="AH764" s="348"/>
      <c r="AI764" s="348"/>
      <c r="AJ764" s="348"/>
    </row>
    <row r="765" spans="1:36" s="270" customForma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497</v>
      </c>
      <c r="N765" s="172" t="s">
        <v>52</v>
      </c>
      <c r="O765" s="172" t="s">
        <v>53</v>
      </c>
      <c r="P765" s="173">
        <v>0.01</v>
      </c>
      <c r="Q765" s="169"/>
      <c r="R765" s="174" t="s">
        <v>593</v>
      </c>
      <c r="S765" s="170">
        <v>1728505.53</v>
      </c>
      <c r="T765" s="170">
        <v>773818.18</v>
      </c>
      <c r="U765" s="175">
        <v>1668299.88</v>
      </c>
      <c r="V765" s="170">
        <f t="shared" si="69"/>
        <v>834023.83000000007</v>
      </c>
      <c r="W765" s="149">
        <f>(U765*(1+AG765)/(1+AG765+P765))</f>
        <v>1655756.2718796991</v>
      </c>
      <c r="X765" s="152"/>
      <c r="Y765" s="130">
        <f t="shared" si="65"/>
        <v>12543.608120300807</v>
      </c>
      <c r="Z765" s="152">
        <f t="shared" ref="Z765:Z817" si="70">U765</f>
        <v>1668299.88</v>
      </c>
      <c r="AA765" s="141">
        <v>3.5999999999999997E-2</v>
      </c>
      <c r="AB765" s="130">
        <f t="shared" si="66"/>
        <v>60058.795679999988</v>
      </c>
      <c r="AC765" s="130"/>
      <c r="AD765" s="169"/>
      <c r="AE765" s="169"/>
      <c r="AF765" s="169" t="s">
        <v>420</v>
      </c>
      <c r="AG765" s="141">
        <v>0.32</v>
      </c>
      <c r="AH765" s="92"/>
      <c r="AI765" s="92"/>
      <c r="AJ765" s="92"/>
    </row>
    <row r="766" spans="1:36" s="227" customForma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492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69"/>
        <v>85933.099999999991</v>
      </c>
      <c r="W766" s="130">
        <f t="shared" ref="W766:W817" si="71">U766*(1+AG766)/(1+AG766+P766)</f>
        <v>8368.24</v>
      </c>
      <c r="X766" s="130"/>
      <c r="Y766" s="130">
        <f t="shared" si="65"/>
        <v>0</v>
      </c>
      <c r="Z766" s="130">
        <f t="shared" si="70"/>
        <v>8368.24</v>
      </c>
      <c r="AA766" s="141">
        <v>3.5999999999999997E-2</v>
      </c>
      <c r="AB766" s="130">
        <f t="shared" si="66"/>
        <v>301.25663999999995</v>
      </c>
      <c r="AC766" s="130"/>
      <c r="AD766" s="169"/>
      <c r="AE766" s="169"/>
      <c r="AF766" s="169" t="s">
        <v>417</v>
      </c>
      <c r="AG766" s="141">
        <v>0</v>
      </c>
      <c r="AH766" s="92"/>
      <c r="AI766" s="92"/>
      <c r="AJ766" s="92"/>
    </row>
    <row r="767" spans="1:36" s="270" customForma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497</v>
      </c>
      <c r="N767" s="172" t="s">
        <v>211</v>
      </c>
      <c r="O767" s="172" t="s">
        <v>53</v>
      </c>
      <c r="P767" s="173">
        <v>0.05</v>
      </c>
      <c r="Q767" s="169"/>
      <c r="R767" s="174" t="s">
        <v>593</v>
      </c>
      <c r="S767" s="170">
        <v>1494545.45</v>
      </c>
      <c r="T767" s="170">
        <v>-455151.52</v>
      </c>
      <c r="U767" s="175">
        <v>1039393.93</v>
      </c>
      <c r="V767" s="170">
        <f t="shared" si="69"/>
        <v>0</v>
      </c>
      <c r="W767" s="149">
        <f>(U767*(1+AG767)/(1+AG767+P767))</f>
        <v>1001459.8449635037</v>
      </c>
      <c r="X767" s="149">
        <v>-24000</v>
      </c>
      <c r="Y767" s="130">
        <f t="shared" si="65"/>
        <v>37934.085036496399</v>
      </c>
      <c r="Z767" s="152">
        <f t="shared" si="70"/>
        <v>1039393.93</v>
      </c>
      <c r="AA767" s="141">
        <v>6.9000000000000006E-2</v>
      </c>
      <c r="AB767" s="130">
        <f t="shared" si="66"/>
        <v>71718.181170000011</v>
      </c>
      <c r="AC767" s="130"/>
      <c r="AD767" s="169"/>
      <c r="AE767" s="169"/>
      <c r="AF767" s="169" t="s">
        <v>420</v>
      </c>
      <c r="AG767" s="141">
        <v>0.32</v>
      </c>
      <c r="AH767" s="92"/>
      <c r="AI767" s="92"/>
      <c r="AJ767" s="92"/>
    </row>
    <row r="768" spans="1:36" s="227" customForma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501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69"/>
        <v>18320.230000000003</v>
      </c>
      <c r="W768" s="130">
        <f t="shared" si="71"/>
        <v>46635.03</v>
      </c>
      <c r="X768" s="130"/>
      <c r="Y768" s="130">
        <f t="shared" si="65"/>
        <v>0</v>
      </c>
      <c r="Z768" s="130">
        <f t="shared" si="70"/>
        <v>46635.03</v>
      </c>
      <c r="AA768" s="141">
        <v>3.5999999999999997E-2</v>
      </c>
      <c r="AB768" s="130">
        <f t="shared" si="66"/>
        <v>1678.8610799999999</v>
      </c>
      <c r="AC768" s="130"/>
      <c r="AD768" s="169"/>
      <c r="AE768" s="169"/>
      <c r="AF768" s="169" t="s">
        <v>420</v>
      </c>
      <c r="AG768" s="141">
        <v>0.11</v>
      </c>
      <c r="AH768" s="92"/>
      <c r="AI768" s="92"/>
      <c r="AJ768" s="92"/>
    </row>
    <row r="769" spans="1:36" s="227" customForma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501</v>
      </c>
      <c r="N769" s="169" t="s">
        <v>211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69"/>
        <v>1238.4800000000105</v>
      </c>
      <c r="W769" s="130">
        <f t="shared" si="71"/>
        <v>82087.899999999994</v>
      </c>
      <c r="X769" s="130"/>
      <c r="Y769" s="130">
        <f t="shared" si="65"/>
        <v>0</v>
      </c>
      <c r="Z769" s="130">
        <f t="shared" si="70"/>
        <v>82087.899999999994</v>
      </c>
      <c r="AA769" s="141">
        <v>6.9000000000000006E-2</v>
      </c>
      <c r="AB769" s="130">
        <f t="shared" si="66"/>
        <v>5664.0650999999998</v>
      </c>
      <c r="AC769" s="130"/>
      <c r="AD769" s="169"/>
      <c r="AE769" s="169"/>
      <c r="AF769" s="169" t="s">
        <v>420</v>
      </c>
      <c r="AG769" s="141">
        <v>0.36</v>
      </c>
      <c r="AH769" s="92"/>
      <c r="AI769" s="92"/>
      <c r="AJ769" s="92"/>
    </row>
    <row r="770" spans="1:36" s="227" customForma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502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69"/>
        <v>21041.480000000003</v>
      </c>
      <c r="W770" s="130">
        <f t="shared" si="71"/>
        <v>12521.92</v>
      </c>
      <c r="X770" s="130"/>
      <c r="Y770" s="130">
        <f t="shared" si="65"/>
        <v>0</v>
      </c>
      <c r="Z770" s="130">
        <f t="shared" si="70"/>
        <v>12521.92</v>
      </c>
      <c r="AA770" s="141">
        <v>3.5999999999999997E-2</v>
      </c>
      <c r="AB770" s="130">
        <f t="shared" si="66"/>
        <v>450.78911999999997</v>
      </c>
      <c r="AC770" s="130"/>
      <c r="AD770" s="169"/>
      <c r="AE770" s="169"/>
      <c r="AF770" s="169" t="s">
        <v>417</v>
      </c>
      <c r="AG770" s="141">
        <v>0</v>
      </c>
      <c r="AH770" s="92"/>
      <c r="AI770" s="92"/>
      <c r="AJ770" s="92"/>
    </row>
    <row r="771" spans="1:36" s="227" customForma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594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69"/>
        <v>28806.069999999996</v>
      </c>
      <c r="W771" s="130">
        <f t="shared" si="71"/>
        <v>3832.8898744769876</v>
      </c>
      <c r="X771" s="130"/>
      <c r="Y771" s="130">
        <f t="shared" si="65"/>
        <v>184.9201255230123</v>
      </c>
      <c r="Z771" s="130">
        <f t="shared" si="70"/>
        <v>4017.81</v>
      </c>
      <c r="AA771" s="141">
        <v>3.5999999999999997E-2</v>
      </c>
      <c r="AB771" s="130">
        <f t="shared" si="66"/>
        <v>144.64115999999999</v>
      </c>
      <c r="AC771" s="130"/>
      <c r="AD771" s="169"/>
      <c r="AE771" s="169"/>
      <c r="AF771" s="169" t="s">
        <v>417</v>
      </c>
      <c r="AG771" s="141">
        <v>0.14000000000000001</v>
      </c>
      <c r="AH771" s="92"/>
      <c r="AI771" s="92"/>
      <c r="AJ771" s="92"/>
    </row>
    <row r="772" spans="1:36" s="227" customForma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503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69"/>
        <v>0</v>
      </c>
      <c r="W772" s="130">
        <f t="shared" si="71"/>
        <v>28485.914285714283</v>
      </c>
      <c r="X772" s="130"/>
      <c r="Y772" s="130">
        <f t="shared" si="65"/>
        <v>1424.2957142857158</v>
      </c>
      <c r="Z772" s="130">
        <f t="shared" si="70"/>
        <v>29910.21</v>
      </c>
      <c r="AA772" s="141">
        <v>3.5999999999999997E-2</v>
      </c>
      <c r="AB772" s="130">
        <f t="shared" si="66"/>
        <v>1076.7675599999998</v>
      </c>
      <c r="AC772" s="130"/>
      <c r="AD772" s="169"/>
      <c r="AE772" s="169"/>
      <c r="AF772" s="169" t="s">
        <v>420</v>
      </c>
      <c r="AG772" s="141">
        <v>0</v>
      </c>
      <c r="AH772" s="92"/>
      <c r="AI772" s="92"/>
      <c r="AJ772" s="92"/>
    </row>
    <row r="773" spans="1:36" s="227" customForma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360</v>
      </c>
      <c r="G773" s="169" t="s">
        <v>360</v>
      </c>
      <c r="H773" s="370" t="s">
        <v>360</v>
      </c>
      <c r="I773" s="379" t="s">
        <v>49</v>
      </c>
      <c r="J773" s="145" t="s">
        <v>63</v>
      </c>
      <c r="K773" s="169"/>
      <c r="L773" s="169" t="s">
        <v>360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69"/>
        <v>16893.88</v>
      </c>
      <c r="W773" s="130">
        <f t="shared" si="71"/>
        <v>37.340000000000003</v>
      </c>
      <c r="X773" s="130"/>
      <c r="Y773" s="130">
        <f t="shared" si="65"/>
        <v>0</v>
      </c>
      <c r="Z773" s="130">
        <f t="shared" si="70"/>
        <v>37.340000000000003</v>
      </c>
      <c r="AA773" s="141">
        <v>3.5999999999999997E-2</v>
      </c>
      <c r="AB773" s="130">
        <f t="shared" si="66"/>
        <v>1.3442400000000001</v>
      </c>
      <c r="AC773" s="130"/>
      <c r="AD773" s="169"/>
      <c r="AE773" s="169"/>
      <c r="AF773" s="169" t="s">
        <v>417</v>
      </c>
      <c r="AG773" s="141">
        <v>0.42</v>
      </c>
      <c r="AH773" s="92"/>
      <c r="AI773" s="92"/>
      <c r="AJ773" s="92"/>
    </row>
    <row r="774" spans="1:36" s="227" customFormat="1" x14ac:dyDescent="0.35">
      <c r="A774" s="168">
        <v>43678</v>
      </c>
      <c r="B774" s="169" t="s">
        <v>42</v>
      </c>
      <c r="C774" s="169" t="s">
        <v>59</v>
      </c>
      <c r="D774" s="169" t="s">
        <v>292</v>
      </c>
      <c r="E774" s="169" t="s">
        <v>207</v>
      </c>
      <c r="F774" s="169" t="s">
        <v>505</v>
      </c>
      <c r="G774" s="169" t="s">
        <v>506</v>
      </c>
      <c r="H774" s="370" t="s">
        <v>48</v>
      </c>
      <c r="I774" s="379" t="s">
        <v>49</v>
      </c>
      <c r="J774" s="145" t="s">
        <v>50</v>
      </c>
      <c r="K774" s="169"/>
      <c r="L774" s="169" t="s">
        <v>507</v>
      </c>
      <c r="M774" s="169" t="s">
        <v>595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69"/>
        <v>13219.36</v>
      </c>
      <c r="W774" s="130">
        <f t="shared" si="71"/>
        <v>15867.586538461539</v>
      </c>
      <c r="X774" s="130"/>
      <c r="Y774" s="130">
        <f t="shared" si="65"/>
        <v>634.70346153846185</v>
      </c>
      <c r="Z774" s="130">
        <f t="shared" si="70"/>
        <v>16502.29</v>
      </c>
      <c r="AA774" s="141">
        <v>3.5999999999999997E-2</v>
      </c>
      <c r="AB774" s="130">
        <f t="shared" si="66"/>
        <v>594.08244000000002</v>
      </c>
      <c r="AC774" s="130"/>
      <c r="AD774" s="169"/>
      <c r="AE774" s="169"/>
      <c r="AF774" s="169" t="s">
        <v>417</v>
      </c>
      <c r="AG774" s="141">
        <v>0</v>
      </c>
      <c r="AH774" s="92"/>
      <c r="AI774" s="92"/>
      <c r="AJ774" s="92"/>
    </row>
    <row r="775" spans="1:36" s="227" customForma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512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69"/>
        <v>34528.130000000005</v>
      </c>
      <c r="W775" s="130">
        <f t="shared" si="71"/>
        <v>9336.5142857142855</v>
      </c>
      <c r="X775" s="130"/>
      <c r="Y775" s="130">
        <f t="shared" si="65"/>
        <v>466.82571428571464</v>
      </c>
      <c r="Z775" s="130">
        <f t="shared" si="70"/>
        <v>9803.34</v>
      </c>
      <c r="AA775" s="141">
        <v>3.5999999999999997E-2</v>
      </c>
      <c r="AB775" s="130">
        <f t="shared" si="66"/>
        <v>352.92023999999998</v>
      </c>
      <c r="AC775" s="130"/>
      <c r="AD775" s="169"/>
      <c r="AE775" s="169"/>
      <c r="AF775" s="169" t="s">
        <v>420</v>
      </c>
      <c r="AG775" s="141">
        <v>0</v>
      </c>
      <c r="AH775" s="92"/>
      <c r="AI775" s="92"/>
      <c r="AJ775" s="92"/>
    </row>
    <row r="776" spans="1:36" s="227" customFormat="1" x14ac:dyDescent="0.35">
      <c r="A776" s="168">
        <v>43678</v>
      </c>
      <c r="B776" s="169" t="s">
        <v>42</v>
      </c>
      <c r="C776" s="169" t="s">
        <v>212</v>
      </c>
      <c r="D776" s="169" t="s">
        <v>213</v>
      </c>
      <c r="E776" s="169" t="s">
        <v>214</v>
      </c>
      <c r="F776" s="169" t="s">
        <v>238</v>
      </c>
      <c r="G776" s="169" t="s">
        <v>239</v>
      </c>
      <c r="H776" s="370" t="s">
        <v>48</v>
      </c>
      <c r="I776" s="379" t="s">
        <v>49</v>
      </c>
      <c r="J776" s="145" t="s">
        <v>50</v>
      </c>
      <c r="K776" s="169"/>
      <c r="L776" s="169" t="s">
        <v>222</v>
      </c>
      <c r="M776" s="169" t="s">
        <v>513</v>
      </c>
      <c r="N776" s="169" t="s">
        <v>211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69"/>
        <v>20014.111126760599</v>
      </c>
      <c r="W776" s="130">
        <f t="shared" si="71"/>
        <v>3910.9639999999999</v>
      </c>
      <c r="X776" s="130"/>
      <c r="Y776" s="130">
        <f t="shared" si="65"/>
        <v>220.33600000000024</v>
      </c>
      <c r="Z776" s="130">
        <f t="shared" si="70"/>
        <v>4131.3</v>
      </c>
      <c r="AA776" s="141">
        <v>6.9000000000000006E-2</v>
      </c>
      <c r="AB776" s="130">
        <f t="shared" si="66"/>
        <v>285.05970000000002</v>
      </c>
      <c r="AC776" s="130"/>
      <c r="AD776" s="169"/>
      <c r="AE776" s="169"/>
      <c r="AF776" s="169" t="s">
        <v>420</v>
      </c>
      <c r="AG776" s="141">
        <v>0.42</v>
      </c>
      <c r="AH776" s="92"/>
      <c r="AI776" s="92"/>
      <c r="AJ776" s="92"/>
    </row>
    <row r="777" spans="1:36" s="227" customForma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514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69"/>
        <v>78057.850000000006</v>
      </c>
      <c r="W777" s="130">
        <f t="shared" si="71"/>
        <v>14868.62</v>
      </c>
      <c r="X777" s="130"/>
      <c r="Y777" s="130">
        <f t="shared" si="65"/>
        <v>0</v>
      </c>
      <c r="Z777" s="130">
        <f t="shared" si="70"/>
        <v>14868.62</v>
      </c>
      <c r="AA777" s="141">
        <v>3.5999999999999997E-2</v>
      </c>
      <c r="AB777" s="130">
        <f t="shared" si="66"/>
        <v>535.27031999999997</v>
      </c>
      <c r="AC777" s="130"/>
      <c r="AD777" s="169"/>
      <c r="AE777" s="169"/>
      <c r="AF777" s="169" t="s">
        <v>420</v>
      </c>
      <c r="AG777" s="141">
        <v>0</v>
      </c>
      <c r="AH777" s="92"/>
      <c r="AI777" s="92"/>
      <c r="AJ777" s="92"/>
    </row>
    <row r="778" spans="1:36" s="227" customForma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515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69"/>
        <v>15987.070000000002</v>
      </c>
      <c r="W778" s="130">
        <f t="shared" si="71"/>
        <v>5802.9</v>
      </c>
      <c r="X778" s="130"/>
      <c r="Y778" s="130">
        <f t="shared" si="65"/>
        <v>0</v>
      </c>
      <c r="Z778" s="130">
        <f t="shared" si="70"/>
        <v>5802.9</v>
      </c>
      <c r="AA778" s="141">
        <v>3.5999999999999997E-2</v>
      </c>
      <c r="AB778" s="130">
        <f t="shared" si="66"/>
        <v>208.90439999999998</v>
      </c>
      <c r="AC778" s="130"/>
      <c r="AD778" s="169"/>
      <c r="AE778" s="169"/>
      <c r="AF778" s="169" t="s">
        <v>420</v>
      </c>
      <c r="AG778" s="141">
        <v>0</v>
      </c>
      <c r="AH778" s="92"/>
      <c r="AI778" s="92"/>
      <c r="AJ778" s="92"/>
    </row>
    <row r="779" spans="1:36" s="227" customForma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522</v>
      </c>
      <c r="N779" s="169" t="s">
        <v>211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69"/>
        <v>9745.02</v>
      </c>
      <c r="W779" s="130">
        <f t="shared" si="71"/>
        <v>0</v>
      </c>
      <c r="X779" s="130"/>
      <c r="Y779" s="130">
        <f t="shared" si="65"/>
        <v>0</v>
      </c>
      <c r="Z779" s="130">
        <f t="shared" si="70"/>
        <v>0</v>
      </c>
      <c r="AA779" s="141">
        <v>6.9000000000000006E-2</v>
      </c>
      <c r="AB779" s="130">
        <f t="shared" si="66"/>
        <v>0</v>
      </c>
      <c r="AC779" s="130"/>
      <c r="AD779" s="169"/>
      <c r="AE779" s="169"/>
      <c r="AF779" s="169" t="s">
        <v>420</v>
      </c>
      <c r="AG779" s="141">
        <v>0</v>
      </c>
      <c r="AH779" s="92"/>
      <c r="AI779" s="92"/>
      <c r="AJ779" s="92"/>
    </row>
    <row r="780" spans="1:36" s="227" customForma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525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69"/>
        <v>2956.69</v>
      </c>
      <c r="W780" s="130">
        <f t="shared" si="71"/>
        <v>0</v>
      </c>
      <c r="X780" s="130"/>
      <c r="Y780" s="130">
        <f t="shared" si="65"/>
        <v>0</v>
      </c>
      <c r="Z780" s="130">
        <f t="shared" si="70"/>
        <v>0</v>
      </c>
      <c r="AA780" s="141">
        <v>3.5999999999999997E-2</v>
      </c>
      <c r="AB780" s="130">
        <f t="shared" si="66"/>
        <v>0</v>
      </c>
      <c r="AC780" s="130"/>
      <c r="AD780" s="169"/>
      <c r="AE780" s="169"/>
      <c r="AF780" s="169" t="s">
        <v>420</v>
      </c>
      <c r="AG780" s="141">
        <v>0.42</v>
      </c>
      <c r="AH780" s="92"/>
      <c r="AI780" s="92"/>
      <c r="AJ780" s="92"/>
    </row>
    <row r="781" spans="1:36" s="227" customForma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528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69"/>
        <v>1766.24</v>
      </c>
      <c r="W781" s="130">
        <f t="shared" si="71"/>
        <v>0</v>
      </c>
      <c r="X781" s="130"/>
      <c r="Y781" s="130">
        <f t="shared" si="65"/>
        <v>0</v>
      </c>
      <c r="Z781" s="130">
        <f t="shared" si="70"/>
        <v>0</v>
      </c>
      <c r="AA781" s="141">
        <v>3.5999999999999997E-2</v>
      </c>
      <c r="AB781" s="130">
        <f t="shared" si="66"/>
        <v>0</v>
      </c>
      <c r="AC781" s="130"/>
      <c r="AD781" s="169"/>
      <c r="AE781" s="169"/>
      <c r="AF781" s="169" t="s">
        <v>417</v>
      </c>
      <c r="AG781" s="141">
        <v>0.42</v>
      </c>
      <c r="AH781" s="92"/>
      <c r="AI781" s="92"/>
      <c r="AJ781" s="92"/>
    </row>
    <row r="782" spans="1:36" s="227" customForma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522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69"/>
        <v>194.24</v>
      </c>
      <c r="W782" s="130">
        <f t="shared" si="71"/>
        <v>0</v>
      </c>
      <c r="X782" s="130"/>
      <c r="Y782" s="130">
        <f t="shared" si="65"/>
        <v>0</v>
      </c>
      <c r="Z782" s="130">
        <f t="shared" si="70"/>
        <v>0</v>
      </c>
      <c r="AA782" s="141">
        <v>3.5999999999999997E-2</v>
      </c>
      <c r="AB782" s="130">
        <f t="shared" si="66"/>
        <v>0</v>
      </c>
      <c r="AC782" s="130"/>
      <c r="AD782" s="169"/>
      <c r="AE782" s="169"/>
      <c r="AF782" s="169" t="s">
        <v>420</v>
      </c>
      <c r="AG782" s="141">
        <v>0.22</v>
      </c>
      <c r="AH782" s="92"/>
      <c r="AI782" s="92"/>
      <c r="AJ782" s="92"/>
    </row>
    <row r="783" spans="1:36" s="227" customForma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531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69"/>
        <v>547555.24</v>
      </c>
      <c r="W783" s="130">
        <f t="shared" si="71"/>
        <v>0</v>
      </c>
      <c r="X783" s="130"/>
      <c r="Y783" s="130">
        <f t="shared" si="65"/>
        <v>0</v>
      </c>
      <c r="Z783" s="130">
        <f t="shared" si="70"/>
        <v>0</v>
      </c>
      <c r="AA783" s="141">
        <v>3.5999999999999997E-2</v>
      </c>
      <c r="AB783" s="130">
        <f t="shared" si="66"/>
        <v>0</v>
      </c>
      <c r="AC783" s="130"/>
      <c r="AD783" s="169"/>
      <c r="AE783" s="169"/>
      <c r="AF783" s="169" t="s">
        <v>420</v>
      </c>
      <c r="AG783" s="141">
        <v>0.42</v>
      </c>
      <c r="AH783" s="92"/>
      <c r="AI783" s="92"/>
      <c r="AJ783" s="92"/>
    </row>
    <row r="784" spans="1:36" s="227" customForma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533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69"/>
        <v>7741.65</v>
      </c>
      <c r="W784" s="130">
        <f t="shared" si="71"/>
        <v>0</v>
      </c>
      <c r="X784" s="130"/>
      <c r="Y784" s="130">
        <f t="shared" si="65"/>
        <v>0</v>
      </c>
      <c r="Z784" s="130">
        <f t="shared" si="70"/>
        <v>0</v>
      </c>
      <c r="AA784" s="141">
        <v>3.5999999999999997E-2</v>
      </c>
      <c r="AB784" s="130">
        <f t="shared" si="66"/>
        <v>0</v>
      </c>
      <c r="AC784" s="130"/>
      <c r="AD784" s="169"/>
      <c r="AE784" s="169"/>
      <c r="AF784" s="169" t="s">
        <v>417</v>
      </c>
      <c r="AG784" s="141">
        <v>0.42</v>
      </c>
      <c r="AH784" s="92"/>
      <c r="AI784" s="92"/>
      <c r="AJ784" s="92"/>
    </row>
    <row r="785" spans="1:36" s="227" customForma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534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69"/>
        <v>106099.63</v>
      </c>
      <c r="W785" s="130">
        <f t="shared" si="71"/>
        <v>0</v>
      </c>
      <c r="X785" s="130"/>
      <c r="Y785" s="130">
        <f t="shared" si="65"/>
        <v>0</v>
      </c>
      <c r="Z785" s="130">
        <f t="shared" si="70"/>
        <v>0</v>
      </c>
      <c r="AA785" s="141">
        <v>3.5999999999999997E-2</v>
      </c>
      <c r="AB785" s="130">
        <f t="shared" si="66"/>
        <v>0</v>
      </c>
      <c r="AC785" s="130"/>
      <c r="AD785" s="169"/>
      <c r="AE785" s="169"/>
      <c r="AF785" s="169" t="s">
        <v>420</v>
      </c>
      <c r="AG785" s="141">
        <v>0.42</v>
      </c>
      <c r="AH785" s="92"/>
      <c r="AI785" s="92"/>
      <c r="AJ785" s="92"/>
    </row>
    <row r="786" spans="1:36" s="227" customFormat="1" x14ac:dyDescent="0.35">
      <c r="A786" s="168">
        <v>43678</v>
      </c>
      <c r="B786" s="169" t="s">
        <v>42</v>
      </c>
      <c r="C786" s="170" t="s">
        <v>212</v>
      </c>
      <c r="D786" s="170" t="s">
        <v>213</v>
      </c>
      <c r="E786" s="169" t="s">
        <v>214</v>
      </c>
      <c r="F786" s="169" t="s">
        <v>248</v>
      </c>
      <c r="G786" s="169" t="s">
        <v>249</v>
      </c>
      <c r="H786" s="370" t="s">
        <v>48</v>
      </c>
      <c r="I786" s="379" t="s">
        <v>49</v>
      </c>
      <c r="J786" s="145" t="s">
        <v>50</v>
      </c>
      <c r="K786" s="169"/>
      <c r="L786" s="169" t="s">
        <v>222</v>
      </c>
      <c r="M786" s="169" t="s">
        <v>535</v>
      </c>
      <c r="N786" s="169" t="s">
        <v>211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69"/>
        <v>11055.15</v>
      </c>
      <c r="W786" s="130">
        <f t="shared" si="71"/>
        <v>0</v>
      </c>
      <c r="X786" s="130"/>
      <c r="Y786" s="130">
        <f t="shared" si="65"/>
        <v>0</v>
      </c>
      <c r="Z786" s="130">
        <f t="shared" si="70"/>
        <v>0</v>
      </c>
      <c r="AA786" s="141">
        <v>6.9000000000000006E-2</v>
      </c>
      <c r="AB786" s="130">
        <f t="shared" si="66"/>
        <v>0</v>
      </c>
      <c r="AC786" s="130"/>
      <c r="AD786" s="169"/>
      <c r="AE786" s="169"/>
      <c r="AF786" s="169" t="s">
        <v>420</v>
      </c>
      <c r="AG786" s="141">
        <v>0.42</v>
      </c>
      <c r="AH786" s="92"/>
      <c r="AI786" s="92"/>
      <c r="AJ786" s="92"/>
    </row>
    <row r="787" spans="1:36" s="227" customFormat="1" x14ac:dyDescent="0.35">
      <c r="A787" s="168">
        <v>43678</v>
      </c>
      <c r="B787" s="169" t="s">
        <v>42</v>
      </c>
      <c r="C787" s="170" t="s">
        <v>212</v>
      </c>
      <c r="D787" s="170" t="s">
        <v>223</v>
      </c>
      <c r="E787" s="169" t="s">
        <v>214</v>
      </c>
      <c r="F787" s="169" t="s">
        <v>255</v>
      </c>
      <c r="G787" s="169" t="s">
        <v>256</v>
      </c>
      <c r="H787" s="370" t="s">
        <v>48</v>
      </c>
      <c r="I787" s="379" t="s">
        <v>49</v>
      </c>
      <c r="J787" s="145" t="s">
        <v>50</v>
      </c>
      <c r="K787" s="169"/>
      <c r="L787" s="169" t="s">
        <v>222</v>
      </c>
      <c r="M787" s="169" t="s">
        <v>536</v>
      </c>
      <c r="N787" s="169" t="s">
        <v>211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69"/>
        <v>32528.018732394001</v>
      </c>
      <c r="W787" s="130">
        <f t="shared" si="71"/>
        <v>0</v>
      </c>
      <c r="X787" s="130"/>
      <c r="Y787" s="130">
        <f t="shared" si="65"/>
        <v>0</v>
      </c>
      <c r="Z787" s="130">
        <f t="shared" si="70"/>
        <v>0</v>
      </c>
      <c r="AA787" s="141">
        <v>6.9000000000000006E-2</v>
      </c>
      <c r="AB787" s="130">
        <f t="shared" si="66"/>
        <v>0</v>
      </c>
      <c r="AC787" s="130"/>
      <c r="AD787" s="169"/>
      <c r="AE787" s="169"/>
      <c r="AF787" s="169" t="s">
        <v>420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212</v>
      </c>
      <c r="D788" s="169" t="s">
        <v>213</v>
      </c>
      <c r="E788" s="169" t="s">
        <v>214</v>
      </c>
      <c r="F788" s="169" t="s">
        <v>242</v>
      </c>
      <c r="G788" s="169" t="s">
        <v>243</v>
      </c>
      <c r="H788" s="370" t="s">
        <v>48</v>
      </c>
      <c r="I788" s="379" t="s">
        <v>49</v>
      </c>
      <c r="J788" s="145" t="s">
        <v>50</v>
      </c>
      <c r="K788" s="169"/>
      <c r="L788" s="169" t="s">
        <v>222</v>
      </c>
      <c r="M788" s="169" t="s">
        <v>537</v>
      </c>
      <c r="N788" s="169" t="s">
        <v>211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69"/>
        <v>109330.970845071</v>
      </c>
      <c r="W788" s="130">
        <f t="shared" si="71"/>
        <v>0</v>
      </c>
      <c r="X788" s="130"/>
      <c r="Y788" s="130">
        <f t="shared" si="65"/>
        <v>0</v>
      </c>
      <c r="Z788" s="130">
        <f t="shared" si="70"/>
        <v>0</v>
      </c>
      <c r="AA788" s="141">
        <v>6.9000000000000006E-2</v>
      </c>
      <c r="AB788" s="130">
        <f t="shared" si="66"/>
        <v>0</v>
      </c>
      <c r="AC788" s="130"/>
      <c r="AD788" s="169"/>
      <c r="AE788" s="169"/>
      <c r="AF788" s="169" t="s">
        <v>420</v>
      </c>
      <c r="AG788" s="141">
        <v>0.42</v>
      </c>
      <c r="AH788" s="92"/>
      <c r="AI788" s="92"/>
      <c r="AJ788" s="92"/>
    </row>
    <row r="789" spans="1:36" s="227" customFormat="1" x14ac:dyDescent="0.35">
      <c r="A789" s="168">
        <v>43678</v>
      </c>
      <c r="B789" s="169" t="s">
        <v>42</v>
      </c>
      <c r="C789" s="169" t="s">
        <v>212</v>
      </c>
      <c r="D789" s="169" t="s">
        <v>213</v>
      </c>
      <c r="E789" s="169" t="s">
        <v>214</v>
      </c>
      <c r="F789" s="169" t="s">
        <v>232</v>
      </c>
      <c r="G789" s="169" t="s">
        <v>233</v>
      </c>
      <c r="H789" s="370" t="s">
        <v>48</v>
      </c>
      <c r="I789" s="379" t="s">
        <v>49</v>
      </c>
      <c r="J789" s="145" t="s">
        <v>50</v>
      </c>
      <c r="K789" s="169"/>
      <c r="L789" s="169" t="s">
        <v>222</v>
      </c>
      <c r="M789" s="169" t="s">
        <v>538</v>
      </c>
      <c r="N789" s="169" t="s">
        <v>211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69"/>
        <v>6504.6216901406997</v>
      </c>
      <c r="W789" s="130">
        <f t="shared" si="71"/>
        <v>0</v>
      </c>
      <c r="X789" s="130"/>
      <c r="Y789" s="130">
        <f t="shared" si="65"/>
        <v>0</v>
      </c>
      <c r="Z789" s="130">
        <f t="shared" si="70"/>
        <v>0</v>
      </c>
      <c r="AA789" s="141">
        <v>6.9000000000000006E-2</v>
      </c>
      <c r="AB789" s="130">
        <f t="shared" si="66"/>
        <v>0</v>
      </c>
      <c r="AC789" s="130"/>
      <c r="AD789" s="169"/>
      <c r="AE789" s="169"/>
      <c r="AF789" s="169" t="s">
        <v>420</v>
      </c>
      <c r="AG789" s="141">
        <v>0</v>
      </c>
      <c r="AH789" s="92"/>
      <c r="AI789" s="92"/>
      <c r="AJ789" s="92"/>
    </row>
    <row r="790" spans="1:36" s="227" customFormat="1" x14ac:dyDescent="0.35">
      <c r="A790" s="168">
        <v>43678</v>
      </c>
      <c r="B790" s="169" t="s">
        <v>42</v>
      </c>
      <c r="C790" s="169" t="s">
        <v>59</v>
      </c>
      <c r="D790" s="169" t="s">
        <v>292</v>
      </c>
      <c r="E790" s="169" t="s">
        <v>156</v>
      </c>
      <c r="F790" s="169" t="s">
        <v>270</v>
      </c>
      <c r="G790" s="169" t="s">
        <v>293</v>
      </c>
      <c r="H790" s="370" t="s">
        <v>48</v>
      </c>
      <c r="I790" s="379" t="s">
        <v>49</v>
      </c>
      <c r="J790" s="145" t="s">
        <v>50</v>
      </c>
      <c r="K790" s="169"/>
      <c r="L790" s="169" t="s">
        <v>222</v>
      </c>
      <c r="M790" s="169" t="s">
        <v>539</v>
      </c>
      <c r="N790" s="169" t="s">
        <v>211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69"/>
        <v>136495.19</v>
      </c>
      <c r="W790" s="130">
        <f t="shared" si="71"/>
        <v>0</v>
      </c>
      <c r="X790" s="130"/>
      <c r="Y790" s="130">
        <f t="shared" si="65"/>
        <v>0</v>
      </c>
      <c r="Z790" s="130">
        <f t="shared" si="70"/>
        <v>0</v>
      </c>
      <c r="AA790" s="141">
        <v>6.9000000000000006E-2</v>
      </c>
      <c r="AB790" s="130">
        <f t="shared" si="66"/>
        <v>0</v>
      </c>
      <c r="AC790" s="130"/>
      <c r="AD790" s="169"/>
      <c r="AE790" s="169"/>
      <c r="AF790" s="169" t="s">
        <v>420</v>
      </c>
      <c r="AG790" s="141" t="s">
        <v>527</v>
      </c>
      <c r="AH790" s="92"/>
      <c r="AI790" s="92"/>
      <c r="AJ790" s="92"/>
    </row>
    <row r="791" spans="1:36" s="227" customFormat="1" x14ac:dyDescent="0.35">
      <c r="A791" s="168">
        <v>43678</v>
      </c>
      <c r="B791" s="169" t="s">
        <v>42</v>
      </c>
      <c r="C791" s="170" t="s">
        <v>212</v>
      </c>
      <c r="D791" s="170" t="s">
        <v>223</v>
      </c>
      <c r="E791" s="169" t="s">
        <v>214</v>
      </c>
      <c r="F791" s="169" t="s">
        <v>230</v>
      </c>
      <c r="G791" s="169" t="s">
        <v>231</v>
      </c>
      <c r="H791" s="370" t="s">
        <v>48</v>
      </c>
      <c r="I791" s="379" t="s">
        <v>49</v>
      </c>
      <c r="J791" s="145" t="s">
        <v>50</v>
      </c>
      <c r="K791" s="169"/>
      <c r="L791" s="169" t="s">
        <v>222</v>
      </c>
      <c r="M791" s="169" t="s">
        <v>541</v>
      </c>
      <c r="N791" s="169" t="s">
        <v>211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69"/>
        <v>44404.901830985997</v>
      </c>
      <c r="W791" s="130">
        <f t="shared" si="71"/>
        <v>0</v>
      </c>
      <c r="X791" s="130"/>
      <c r="Y791" s="130">
        <f t="shared" si="65"/>
        <v>0</v>
      </c>
      <c r="Z791" s="130">
        <f t="shared" si="70"/>
        <v>0</v>
      </c>
      <c r="AA791" s="141">
        <v>6.9000000000000006E-2</v>
      </c>
      <c r="AB791" s="130">
        <f t="shared" si="66"/>
        <v>0</v>
      </c>
      <c r="AC791" s="130"/>
      <c r="AD791" s="169"/>
      <c r="AE791" s="169"/>
      <c r="AF791" s="169" t="s">
        <v>420</v>
      </c>
      <c r="AG791" s="141" t="s">
        <v>542</v>
      </c>
      <c r="AH791" s="92"/>
      <c r="AI791" s="92"/>
      <c r="AJ791" s="92"/>
    </row>
    <row r="792" spans="1:36" s="227" customFormat="1" x14ac:dyDescent="0.35">
      <c r="A792" s="168">
        <v>43678</v>
      </c>
      <c r="B792" s="169" t="s">
        <v>42</v>
      </c>
      <c r="C792" s="170" t="s">
        <v>212</v>
      </c>
      <c r="D792" s="170" t="s">
        <v>223</v>
      </c>
      <c r="E792" s="169" t="s">
        <v>250</v>
      </c>
      <c r="F792" s="169" t="s">
        <v>251</v>
      </c>
      <c r="G792" s="169" t="s">
        <v>252</v>
      </c>
      <c r="H792" s="370" t="s">
        <v>48</v>
      </c>
      <c r="I792" s="379" t="s">
        <v>49</v>
      </c>
      <c r="J792" s="145" t="s">
        <v>50</v>
      </c>
      <c r="K792" s="169"/>
      <c r="L792" s="169" t="s">
        <v>222</v>
      </c>
      <c r="M792" s="169" t="s">
        <v>543</v>
      </c>
      <c r="N792" s="169" t="s">
        <v>211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69"/>
        <v>2063.5353521120301</v>
      </c>
      <c r="W792" s="130">
        <f t="shared" si="71"/>
        <v>0</v>
      </c>
      <c r="X792" s="130"/>
      <c r="Y792" s="130">
        <f t="shared" si="65"/>
        <v>0</v>
      </c>
      <c r="Z792" s="130">
        <f t="shared" si="70"/>
        <v>0</v>
      </c>
      <c r="AA792" s="141">
        <v>6.9000000000000006E-2</v>
      </c>
      <c r="AB792" s="130">
        <f t="shared" si="66"/>
        <v>0</v>
      </c>
      <c r="AC792" s="130"/>
      <c r="AD792" s="169"/>
      <c r="AE792" s="169"/>
      <c r="AF792" s="169" t="s">
        <v>420</v>
      </c>
      <c r="AG792" s="141">
        <v>0.42</v>
      </c>
      <c r="AH792" s="92"/>
      <c r="AI792" s="92"/>
      <c r="AJ792" s="92"/>
    </row>
    <row r="793" spans="1:36" s="227" customFormat="1" x14ac:dyDescent="0.35">
      <c r="A793" s="168">
        <v>43678</v>
      </c>
      <c r="B793" s="169" t="s">
        <v>42</v>
      </c>
      <c r="C793" s="169" t="s">
        <v>212</v>
      </c>
      <c r="D793" s="169" t="s">
        <v>223</v>
      </c>
      <c r="E793" s="169" t="s">
        <v>214</v>
      </c>
      <c r="F793" s="169" t="s">
        <v>284</v>
      </c>
      <c r="G793" s="169" t="s">
        <v>285</v>
      </c>
      <c r="H793" s="370" t="s">
        <v>48</v>
      </c>
      <c r="I793" s="379" t="s">
        <v>49</v>
      </c>
      <c r="J793" s="145" t="s">
        <v>50</v>
      </c>
      <c r="K793" s="169"/>
      <c r="L793" s="169" t="s">
        <v>222</v>
      </c>
      <c r="M793" s="169" t="s">
        <v>544</v>
      </c>
      <c r="N793" s="169" t="s">
        <v>211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69"/>
        <v>8102.9149295775096</v>
      </c>
      <c r="W793" s="130">
        <f t="shared" si="71"/>
        <v>0</v>
      </c>
      <c r="X793" s="130"/>
      <c r="Y793" s="130">
        <f t="shared" si="65"/>
        <v>0</v>
      </c>
      <c r="Z793" s="130">
        <f t="shared" si="70"/>
        <v>0</v>
      </c>
      <c r="AA793" s="141">
        <v>6.9000000000000006E-2</v>
      </c>
      <c r="AB793" s="130">
        <f t="shared" si="66"/>
        <v>0</v>
      </c>
      <c r="AC793" s="130"/>
      <c r="AD793" s="169"/>
      <c r="AE793" s="169"/>
      <c r="AF793" s="169" t="s">
        <v>420</v>
      </c>
      <c r="AG793" s="141">
        <v>0.42</v>
      </c>
      <c r="AH793" s="92"/>
      <c r="AI793" s="92"/>
      <c r="AJ793" s="92"/>
    </row>
    <row r="794" spans="1:36" s="227" customFormat="1" x14ac:dyDescent="0.35">
      <c r="A794" s="168">
        <v>43678</v>
      </c>
      <c r="B794" s="169" t="s">
        <v>42</v>
      </c>
      <c r="C794" s="169" t="s">
        <v>212</v>
      </c>
      <c r="D794" s="169" t="s">
        <v>223</v>
      </c>
      <c r="E794" s="169" t="s">
        <v>214</v>
      </c>
      <c r="F794" s="169" t="s">
        <v>286</v>
      </c>
      <c r="G794" s="169" t="s">
        <v>287</v>
      </c>
      <c r="H794" s="370" t="s">
        <v>48</v>
      </c>
      <c r="I794" s="379" t="s">
        <v>49</v>
      </c>
      <c r="J794" s="145" t="s">
        <v>50</v>
      </c>
      <c r="K794" s="169"/>
      <c r="L794" s="169" t="s">
        <v>222</v>
      </c>
      <c r="M794" s="169" t="s">
        <v>546</v>
      </c>
      <c r="N794" s="169" t="s">
        <v>211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69"/>
        <v>655.37999999978604</v>
      </c>
      <c r="W794" s="130">
        <f t="shared" si="71"/>
        <v>0</v>
      </c>
      <c r="X794" s="130"/>
      <c r="Y794" s="130">
        <f t="shared" si="65"/>
        <v>0</v>
      </c>
      <c r="Z794" s="130">
        <f t="shared" si="70"/>
        <v>0</v>
      </c>
      <c r="AA794" s="141">
        <v>6.9000000000000006E-2</v>
      </c>
      <c r="AB794" s="130">
        <f t="shared" si="66"/>
        <v>0</v>
      </c>
      <c r="AC794" s="130"/>
      <c r="AD794" s="169"/>
      <c r="AE794" s="169"/>
      <c r="AF794" s="169" t="s">
        <v>420</v>
      </c>
      <c r="AG794" s="141">
        <v>0.42</v>
      </c>
      <c r="AH794" s="92"/>
      <c r="AI794" s="92"/>
      <c r="AJ794" s="92"/>
    </row>
    <row r="795" spans="1:36" s="227" customFormat="1" x14ac:dyDescent="0.35">
      <c r="A795" s="168">
        <v>43678</v>
      </c>
      <c r="B795" s="169" t="s">
        <v>42</v>
      </c>
      <c r="C795" s="169" t="s">
        <v>212</v>
      </c>
      <c r="D795" s="169" t="s">
        <v>223</v>
      </c>
      <c r="E795" s="169" t="s">
        <v>214</v>
      </c>
      <c r="F795" s="169" t="s">
        <v>302</v>
      </c>
      <c r="G795" s="169" t="s">
        <v>303</v>
      </c>
      <c r="H795" s="370" t="s">
        <v>48</v>
      </c>
      <c r="I795" s="379" t="s">
        <v>49</v>
      </c>
      <c r="J795" s="145" t="s">
        <v>50</v>
      </c>
      <c r="K795" s="169"/>
      <c r="L795" s="169" t="s">
        <v>222</v>
      </c>
      <c r="M795" s="169" t="s">
        <v>547</v>
      </c>
      <c r="N795" s="169" t="s">
        <v>211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69"/>
        <v>143.460985915328</v>
      </c>
      <c r="W795" s="130">
        <f t="shared" si="71"/>
        <v>0</v>
      </c>
      <c r="X795" s="130"/>
      <c r="Y795" s="130">
        <f t="shared" si="65"/>
        <v>0</v>
      </c>
      <c r="Z795" s="130">
        <f t="shared" si="70"/>
        <v>0</v>
      </c>
      <c r="AA795" s="141">
        <v>6.9000000000000006E-2</v>
      </c>
      <c r="AB795" s="130">
        <f t="shared" si="66"/>
        <v>0</v>
      </c>
      <c r="AC795" s="130"/>
      <c r="AD795" s="169"/>
      <c r="AE795" s="169"/>
      <c r="AF795" s="169" t="s">
        <v>420</v>
      </c>
      <c r="AG795" s="141">
        <v>0.42</v>
      </c>
      <c r="AH795" s="92"/>
      <c r="AI795" s="92"/>
      <c r="AJ795" s="92"/>
    </row>
    <row r="796" spans="1:36" s="227" customFormat="1" x14ac:dyDescent="0.35">
      <c r="A796" s="168">
        <v>43678</v>
      </c>
      <c r="B796" s="169" t="s">
        <v>42</v>
      </c>
      <c r="C796" s="169" t="s">
        <v>212</v>
      </c>
      <c r="D796" s="169" t="s">
        <v>213</v>
      </c>
      <c r="E796" s="169" t="s">
        <v>214</v>
      </c>
      <c r="F796" s="169" t="s">
        <v>288</v>
      </c>
      <c r="G796" s="169" t="s">
        <v>289</v>
      </c>
      <c r="H796" s="370" t="s">
        <v>48</v>
      </c>
      <c r="I796" s="379" t="s">
        <v>49</v>
      </c>
      <c r="J796" s="145" t="s">
        <v>50</v>
      </c>
      <c r="K796" s="169"/>
      <c r="L796" s="169" t="s">
        <v>222</v>
      </c>
      <c r="M796" s="169" t="s">
        <v>548</v>
      </c>
      <c r="N796" s="169" t="s">
        <v>211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69"/>
        <v>322.47394365991897</v>
      </c>
      <c r="W796" s="130">
        <f t="shared" si="71"/>
        <v>0</v>
      </c>
      <c r="X796" s="130"/>
      <c r="Y796" s="130">
        <f t="shared" si="65"/>
        <v>0</v>
      </c>
      <c r="Z796" s="130">
        <f t="shared" si="70"/>
        <v>0</v>
      </c>
      <c r="AA796" s="141">
        <v>6.9000000000000006E-2</v>
      </c>
      <c r="AB796" s="130">
        <f t="shared" si="66"/>
        <v>0</v>
      </c>
      <c r="AC796" s="130"/>
      <c r="AD796" s="169"/>
      <c r="AE796" s="169"/>
      <c r="AF796" s="169" t="s">
        <v>420</v>
      </c>
      <c r="AG796" s="141">
        <v>0.42</v>
      </c>
      <c r="AH796" s="92"/>
      <c r="AI796" s="92"/>
      <c r="AJ796" s="92"/>
    </row>
    <row r="797" spans="1:36" s="227" customFormat="1" x14ac:dyDescent="0.35">
      <c r="A797" s="168">
        <v>43678</v>
      </c>
      <c r="B797" s="169" t="s">
        <v>42</v>
      </c>
      <c r="C797" s="169" t="s">
        <v>212</v>
      </c>
      <c r="D797" s="169" t="s">
        <v>223</v>
      </c>
      <c r="E797" s="169" t="s">
        <v>214</v>
      </c>
      <c r="F797" s="169" t="s">
        <v>290</v>
      </c>
      <c r="G797" s="169" t="s">
        <v>291</v>
      </c>
      <c r="H797" s="370" t="s">
        <v>48</v>
      </c>
      <c r="I797" s="379" t="s">
        <v>49</v>
      </c>
      <c r="J797" s="145" t="s">
        <v>50</v>
      </c>
      <c r="K797" s="169"/>
      <c r="L797" s="169" t="s">
        <v>222</v>
      </c>
      <c r="M797" s="169" t="s">
        <v>550</v>
      </c>
      <c r="N797" s="169" t="s">
        <v>211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69"/>
        <v>227.30774647876399</v>
      </c>
      <c r="W797" s="130">
        <f t="shared" si="71"/>
        <v>0</v>
      </c>
      <c r="X797" s="130"/>
      <c r="Y797" s="130">
        <f t="shared" si="65"/>
        <v>0</v>
      </c>
      <c r="Z797" s="130">
        <f t="shared" si="70"/>
        <v>0</v>
      </c>
      <c r="AA797" s="141">
        <v>6.9000000000000006E-2</v>
      </c>
      <c r="AB797" s="130">
        <f t="shared" si="66"/>
        <v>0</v>
      </c>
      <c r="AC797" s="130"/>
      <c r="AD797" s="169"/>
      <c r="AE797" s="169"/>
      <c r="AF797" s="169" t="s">
        <v>420</v>
      </c>
      <c r="AG797" s="141">
        <v>0.42</v>
      </c>
      <c r="AH797" s="92"/>
      <c r="AI797" s="92"/>
      <c r="AJ797" s="92"/>
    </row>
    <row r="798" spans="1:36" s="227" customFormat="1" x14ac:dyDescent="0.35">
      <c r="A798" s="168">
        <v>43678</v>
      </c>
      <c r="B798" s="169" t="s">
        <v>42</v>
      </c>
      <c r="C798" s="169" t="s">
        <v>212</v>
      </c>
      <c r="D798" s="169" t="s">
        <v>213</v>
      </c>
      <c r="E798" s="169" t="s">
        <v>214</v>
      </c>
      <c r="F798" s="169" t="s">
        <v>300</v>
      </c>
      <c r="G798" s="169" t="s">
        <v>301</v>
      </c>
      <c r="H798" s="370" t="s">
        <v>48</v>
      </c>
      <c r="I798" s="379" t="s">
        <v>49</v>
      </c>
      <c r="J798" s="145" t="s">
        <v>50</v>
      </c>
      <c r="K798" s="169"/>
      <c r="L798" s="169" t="s">
        <v>222</v>
      </c>
      <c r="M798" s="169" t="s">
        <v>551</v>
      </c>
      <c r="N798" s="169" t="s">
        <v>211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69"/>
        <v>1513.0032394366101</v>
      </c>
      <c r="W798" s="130">
        <f t="shared" si="71"/>
        <v>0</v>
      </c>
      <c r="X798" s="130"/>
      <c r="Y798" s="130">
        <f t="shared" si="65"/>
        <v>0</v>
      </c>
      <c r="Z798" s="130">
        <f t="shared" si="70"/>
        <v>0</v>
      </c>
      <c r="AA798" s="141">
        <v>6.9000000000000006E-2</v>
      </c>
      <c r="AB798" s="130">
        <f t="shared" si="66"/>
        <v>0</v>
      </c>
      <c r="AC798" s="130"/>
      <c r="AD798" s="169"/>
      <c r="AE798" s="169"/>
      <c r="AF798" s="169" t="s">
        <v>420</v>
      </c>
      <c r="AG798" s="141">
        <v>0.42</v>
      </c>
      <c r="AH798" s="92"/>
      <c r="AI798" s="92"/>
      <c r="AJ798" s="92"/>
    </row>
    <row r="799" spans="1:36" s="227" customFormat="1" x14ac:dyDescent="0.35">
      <c r="A799" s="168">
        <v>43678</v>
      </c>
      <c r="B799" s="169" t="s">
        <v>42</v>
      </c>
      <c r="C799" s="169" t="s">
        <v>212</v>
      </c>
      <c r="D799" s="169" t="s">
        <v>213</v>
      </c>
      <c r="E799" s="169" t="s">
        <v>214</v>
      </c>
      <c r="F799" s="169" t="s">
        <v>304</v>
      </c>
      <c r="G799" s="169" t="s">
        <v>305</v>
      </c>
      <c r="H799" s="370" t="s">
        <v>48</v>
      </c>
      <c r="I799" s="379" t="s">
        <v>49</v>
      </c>
      <c r="J799" s="145" t="s">
        <v>50</v>
      </c>
      <c r="K799" s="169"/>
      <c r="L799" s="169" t="s">
        <v>222</v>
      </c>
      <c r="M799" s="169" t="s">
        <v>538</v>
      </c>
      <c r="N799" s="169" t="s">
        <v>211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69"/>
        <v>127.3395774647</v>
      </c>
      <c r="W799" s="130">
        <f t="shared" si="71"/>
        <v>0</v>
      </c>
      <c r="X799" s="130"/>
      <c r="Y799" s="130">
        <f t="shared" si="65"/>
        <v>0</v>
      </c>
      <c r="Z799" s="130">
        <f t="shared" si="70"/>
        <v>0</v>
      </c>
      <c r="AA799" s="141">
        <v>6.9000000000000006E-2</v>
      </c>
      <c r="AB799" s="130">
        <f t="shared" si="66"/>
        <v>0</v>
      </c>
      <c r="AC799" s="130"/>
      <c r="AD799" s="169"/>
      <c r="AE799" s="169"/>
      <c r="AF799" s="169" t="s">
        <v>420</v>
      </c>
      <c r="AG799" s="141">
        <v>0.42</v>
      </c>
      <c r="AH799" s="92"/>
      <c r="AI799" s="92"/>
      <c r="AJ799" s="92"/>
    </row>
    <row r="800" spans="1:36" s="227" customFormat="1" x14ac:dyDescent="0.35">
      <c r="A800" s="168">
        <v>43678</v>
      </c>
      <c r="B800" s="169" t="s">
        <v>42</v>
      </c>
      <c r="C800" s="169" t="s">
        <v>212</v>
      </c>
      <c r="D800" s="169" t="s">
        <v>213</v>
      </c>
      <c r="E800" s="169" t="s">
        <v>214</v>
      </c>
      <c r="F800" s="169" t="s">
        <v>314</v>
      </c>
      <c r="G800" s="169" t="s">
        <v>315</v>
      </c>
      <c r="H800" s="370" t="s">
        <v>48</v>
      </c>
      <c r="I800" s="379" t="s">
        <v>49</v>
      </c>
      <c r="J800" s="145" t="s">
        <v>50</v>
      </c>
      <c r="K800" s="169"/>
      <c r="L800" s="169" t="s">
        <v>222</v>
      </c>
      <c r="M800" s="169" t="s">
        <v>552</v>
      </c>
      <c r="N800" s="169" t="s">
        <v>211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69"/>
        <v>4215.2245070423196</v>
      </c>
      <c r="W800" s="130">
        <f t="shared" si="71"/>
        <v>0</v>
      </c>
      <c r="X800" s="130"/>
      <c r="Y800" s="130">
        <f t="shared" si="65"/>
        <v>0</v>
      </c>
      <c r="Z800" s="130">
        <f t="shared" si="70"/>
        <v>0</v>
      </c>
      <c r="AA800" s="141">
        <v>6.9000000000000006E-2</v>
      </c>
      <c r="AB800" s="130">
        <f t="shared" si="66"/>
        <v>0</v>
      </c>
      <c r="AC800" s="130"/>
      <c r="AD800" s="169"/>
      <c r="AE800" s="169"/>
      <c r="AF800" s="169" t="s">
        <v>420</v>
      </c>
      <c r="AG800" s="141">
        <v>0.42</v>
      </c>
      <c r="AH800" s="92"/>
      <c r="AI800" s="92"/>
      <c r="AJ800" s="92"/>
    </row>
    <row r="801" spans="1:36" s="227" customFormat="1" x14ac:dyDescent="0.35">
      <c r="A801" s="168">
        <v>43678</v>
      </c>
      <c r="B801" s="169" t="s">
        <v>42</v>
      </c>
      <c r="C801" s="169" t="s">
        <v>212</v>
      </c>
      <c r="D801" s="169" t="s">
        <v>223</v>
      </c>
      <c r="E801" s="169" t="s">
        <v>214</v>
      </c>
      <c r="F801" s="169" t="s">
        <v>270</v>
      </c>
      <c r="G801" s="169" t="s">
        <v>271</v>
      </c>
      <c r="H801" s="370" t="s">
        <v>48</v>
      </c>
      <c r="I801" s="379" t="s">
        <v>49</v>
      </c>
      <c r="J801" s="145" t="s">
        <v>50</v>
      </c>
      <c r="K801" s="169"/>
      <c r="L801" s="169" t="s">
        <v>222</v>
      </c>
      <c r="M801" s="169" t="s">
        <v>553</v>
      </c>
      <c r="N801" s="169" t="s">
        <v>211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69"/>
        <v>152.264929577999</v>
      </c>
      <c r="W801" s="130">
        <f t="shared" si="71"/>
        <v>0</v>
      </c>
      <c r="X801" s="130"/>
      <c r="Y801" s="130">
        <f t="shared" si="65"/>
        <v>0</v>
      </c>
      <c r="Z801" s="130">
        <f t="shared" si="70"/>
        <v>0</v>
      </c>
      <c r="AA801" s="141">
        <v>6.9000000000000006E-2</v>
      </c>
      <c r="AB801" s="130">
        <f t="shared" si="66"/>
        <v>0</v>
      </c>
      <c r="AC801" s="130"/>
      <c r="AD801" s="169"/>
      <c r="AE801" s="169"/>
      <c r="AF801" s="169" t="s">
        <v>420</v>
      </c>
      <c r="AG801" s="141" t="s">
        <v>542</v>
      </c>
      <c r="AH801" s="92"/>
      <c r="AI801" s="92"/>
      <c r="AJ801" s="92"/>
    </row>
    <row r="802" spans="1:36" s="227" customFormat="1" x14ac:dyDescent="0.35">
      <c r="A802" s="168">
        <v>43678</v>
      </c>
      <c r="B802" s="169" t="s">
        <v>42</v>
      </c>
      <c r="C802" s="169" t="s">
        <v>212</v>
      </c>
      <c r="D802" s="169" t="s">
        <v>213</v>
      </c>
      <c r="E802" s="169" t="s">
        <v>214</v>
      </c>
      <c r="F802" s="169" t="s">
        <v>296</v>
      </c>
      <c r="G802" s="169" t="s">
        <v>297</v>
      </c>
      <c r="H802" s="370" t="s">
        <v>48</v>
      </c>
      <c r="I802" s="379" t="s">
        <v>49</v>
      </c>
      <c r="J802" s="145" t="s">
        <v>50</v>
      </c>
      <c r="K802" s="169"/>
      <c r="L802" s="169" t="s">
        <v>222</v>
      </c>
      <c r="M802" s="169" t="s">
        <v>554</v>
      </c>
      <c r="N802" s="169" t="s">
        <v>211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69"/>
        <v>196.54507042269699</v>
      </c>
      <c r="W802" s="130">
        <f t="shared" si="71"/>
        <v>0</v>
      </c>
      <c r="X802" s="130"/>
      <c r="Y802" s="130">
        <f t="shared" si="65"/>
        <v>0</v>
      </c>
      <c r="Z802" s="130">
        <f t="shared" si="70"/>
        <v>0</v>
      </c>
      <c r="AA802" s="141">
        <v>6.9000000000000006E-2</v>
      </c>
      <c r="AB802" s="130">
        <f t="shared" si="66"/>
        <v>0</v>
      </c>
      <c r="AC802" s="130"/>
      <c r="AD802" s="169"/>
      <c r="AE802" s="169"/>
      <c r="AF802" s="169" t="s">
        <v>420</v>
      </c>
      <c r="AG802" s="141">
        <v>0.42</v>
      </c>
      <c r="AH802" s="92"/>
      <c r="AI802" s="92"/>
      <c r="AJ802" s="92"/>
    </row>
    <row r="803" spans="1:36" s="227" customFormat="1" x14ac:dyDescent="0.35">
      <c r="A803" s="168">
        <v>43678</v>
      </c>
      <c r="B803" s="169" t="s">
        <v>42</v>
      </c>
      <c r="C803" s="169" t="s">
        <v>212</v>
      </c>
      <c r="D803" s="169" t="s">
        <v>223</v>
      </c>
      <c r="E803" s="169" t="s">
        <v>214</v>
      </c>
      <c r="F803" s="169" t="s">
        <v>298</v>
      </c>
      <c r="G803" s="169" t="s">
        <v>299</v>
      </c>
      <c r="H803" s="370" t="s">
        <v>48</v>
      </c>
      <c r="I803" s="379" t="s">
        <v>49</v>
      </c>
      <c r="J803" s="145" t="s">
        <v>50</v>
      </c>
      <c r="K803" s="169"/>
      <c r="L803" s="169" t="s">
        <v>222</v>
      </c>
      <c r="M803" s="169" t="s">
        <v>555</v>
      </c>
      <c r="N803" s="169" t="s">
        <v>211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69"/>
        <v>1402.38690140774</v>
      </c>
      <c r="W803" s="130">
        <f t="shared" si="71"/>
        <v>0</v>
      </c>
      <c r="X803" s="130"/>
      <c r="Y803" s="130">
        <f t="shared" si="65"/>
        <v>0</v>
      </c>
      <c r="Z803" s="130">
        <f t="shared" si="70"/>
        <v>0</v>
      </c>
      <c r="AA803" s="141">
        <v>6.9000000000000006E-2</v>
      </c>
      <c r="AB803" s="130">
        <f t="shared" si="66"/>
        <v>0</v>
      </c>
      <c r="AC803" s="130"/>
      <c r="AD803" s="169"/>
      <c r="AE803" s="169"/>
      <c r="AF803" s="169" t="s">
        <v>420</v>
      </c>
      <c r="AG803" s="141">
        <v>0.42</v>
      </c>
      <c r="AH803" s="92"/>
      <c r="AI803" s="92"/>
      <c r="AJ803" s="92"/>
    </row>
    <row r="804" spans="1:36" s="227" customFormat="1" x14ac:dyDescent="0.35">
      <c r="A804" s="168">
        <v>43678</v>
      </c>
      <c r="B804" s="169" t="s">
        <v>42</v>
      </c>
      <c r="C804" s="170" t="s">
        <v>212</v>
      </c>
      <c r="D804" s="170" t="s">
        <v>213</v>
      </c>
      <c r="E804" s="169" t="s">
        <v>214</v>
      </c>
      <c r="F804" s="169" t="s">
        <v>228</v>
      </c>
      <c r="G804" s="169" t="s">
        <v>229</v>
      </c>
      <c r="H804" s="370" t="s">
        <v>48</v>
      </c>
      <c r="I804" s="379" t="s">
        <v>49</v>
      </c>
      <c r="J804" s="145" t="s">
        <v>50</v>
      </c>
      <c r="K804" s="169"/>
      <c r="L804" s="169" t="s">
        <v>222</v>
      </c>
      <c r="M804" s="169" t="s">
        <v>556</v>
      </c>
      <c r="N804" s="169" t="s">
        <v>211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69"/>
        <v>14160.3070422536</v>
      </c>
      <c r="W804" s="130">
        <f t="shared" si="71"/>
        <v>0</v>
      </c>
      <c r="X804" s="130"/>
      <c r="Y804" s="130">
        <f t="shared" si="65"/>
        <v>0</v>
      </c>
      <c r="Z804" s="130">
        <f t="shared" si="70"/>
        <v>0</v>
      </c>
      <c r="AA804" s="141">
        <v>6.9000000000000006E-2</v>
      </c>
      <c r="AB804" s="130">
        <f t="shared" si="66"/>
        <v>0</v>
      </c>
      <c r="AC804" s="130"/>
      <c r="AD804" s="169"/>
      <c r="AE804" s="169"/>
      <c r="AF804" s="169" t="s">
        <v>420</v>
      </c>
      <c r="AG804" s="141">
        <v>0.42</v>
      </c>
      <c r="AH804" s="92"/>
      <c r="AI804" s="92"/>
      <c r="AJ804" s="92"/>
    </row>
    <row r="805" spans="1:36" s="227" customFormat="1" x14ac:dyDescent="0.35">
      <c r="A805" s="168">
        <v>43678</v>
      </c>
      <c r="B805" s="169" t="s">
        <v>42</v>
      </c>
      <c r="C805" s="169" t="s">
        <v>212</v>
      </c>
      <c r="D805" s="169" t="s">
        <v>223</v>
      </c>
      <c r="E805" s="169" t="s">
        <v>214</v>
      </c>
      <c r="F805" s="169" t="s">
        <v>260</v>
      </c>
      <c r="G805" s="169" t="s">
        <v>261</v>
      </c>
      <c r="H805" s="370" t="s">
        <v>48</v>
      </c>
      <c r="I805" s="379" t="s">
        <v>49</v>
      </c>
      <c r="J805" s="145" t="s">
        <v>50</v>
      </c>
      <c r="K805" s="169"/>
      <c r="L805" s="169" t="s">
        <v>222</v>
      </c>
      <c r="M805" s="169" t="s">
        <v>538</v>
      </c>
      <c r="N805" s="169" t="s">
        <v>211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69"/>
        <v>425.555211267598</v>
      </c>
      <c r="W805" s="130">
        <f t="shared" si="71"/>
        <v>0</v>
      </c>
      <c r="X805" s="130"/>
      <c r="Y805" s="130">
        <f t="shared" si="65"/>
        <v>0</v>
      </c>
      <c r="Z805" s="130">
        <f t="shared" si="70"/>
        <v>0</v>
      </c>
      <c r="AA805" s="141">
        <v>6.9000000000000006E-2</v>
      </c>
      <c r="AB805" s="130">
        <f t="shared" si="66"/>
        <v>0</v>
      </c>
      <c r="AC805" s="130"/>
      <c r="AD805" s="169"/>
      <c r="AE805" s="169"/>
      <c r="AF805" s="169" t="s">
        <v>420</v>
      </c>
      <c r="AG805" s="141">
        <v>0.42</v>
      </c>
      <c r="AH805" s="92"/>
      <c r="AI805" s="92"/>
      <c r="AJ805" s="92"/>
    </row>
    <row r="806" spans="1:36" s="227" customFormat="1" x14ac:dyDescent="0.35">
      <c r="A806" s="168">
        <v>43678</v>
      </c>
      <c r="B806" s="169" t="s">
        <v>42</v>
      </c>
      <c r="C806" s="169" t="s">
        <v>212</v>
      </c>
      <c r="D806" s="169" t="s">
        <v>223</v>
      </c>
      <c r="E806" s="169" t="s">
        <v>214</v>
      </c>
      <c r="F806" s="169" t="s">
        <v>262</v>
      </c>
      <c r="G806" s="169" t="s">
        <v>263</v>
      </c>
      <c r="H806" s="370" t="s">
        <v>48</v>
      </c>
      <c r="I806" s="379" t="s">
        <v>49</v>
      </c>
      <c r="J806" s="145" t="s">
        <v>50</v>
      </c>
      <c r="K806" s="169"/>
      <c r="L806" s="169" t="s">
        <v>222</v>
      </c>
      <c r="M806" s="169" t="s">
        <v>559</v>
      </c>
      <c r="N806" s="169" t="s">
        <v>211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69"/>
        <v>12961.68</v>
      </c>
      <c r="W806" s="130">
        <f t="shared" si="71"/>
        <v>0</v>
      </c>
      <c r="X806" s="130"/>
      <c r="Y806" s="130">
        <f t="shared" si="65"/>
        <v>0</v>
      </c>
      <c r="Z806" s="130">
        <f t="shared" si="70"/>
        <v>0</v>
      </c>
      <c r="AA806" s="141">
        <v>6.9000000000000006E-2</v>
      </c>
      <c r="AB806" s="130">
        <f t="shared" si="66"/>
        <v>0</v>
      </c>
      <c r="AC806" s="130"/>
      <c r="AD806" s="169"/>
      <c r="AE806" s="169"/>
      <c r="AF806" s="169" t="s">
        <v>420</v>
      </c>
      <c r="AG806" s="141">
        <v>0.42</v>
      </c>
      <c r="AH806" s="92"/>
      <c r="AI806" s="92"/>
      <c r="AJ806" s="92"/>
    </row>
    <row r="807" spans="1:36" s="227" customFormat="1" x14ac:dyDescent="0.35">
      <c r="A807" s="168">
        <v>43678</v>
      </c>
      <c r="B807" s="169" t="s">
        <v>42</v>
      </c>
      <c r="C807" s="170" t="s">
        <v>212</v>
      </c>
      <c r="D807" s="170" t="s">
        <v>213</v>
      </c>
      <c r="E807" s="169" t="s">
        <v>214</v>
      </c>
      <c r="F807" s="169" t="s">
        <v>234</v>
      </c>
      <c r="G807" s="169" t="s">
        <v>235</v>
      </c>
      <c r="H807" s="370" t="s">
        <v>48</v>
      </c>
      <c r="I807" s="379" t="s">
        <v>49</v>
      </c>
      <c r="J807" s="145" t="s">
        <v>50</v>
      </c>
      <c r="K807" s="169"/>
      <c r="L807" s="169" t="s">
        <v>222</v>
      </c>
      <c r="M807" s="169" t="s">
        <v>564</v>
      </c>
      <c r="N807" s="169" t="s">
        <v>211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69"/>
        <v>480.55873239384499</v>
      </c>
      <c r="W807" s="130">
        <f t="shared" si="71"/>
        <v>0</v>
      </c>
      <c r="X807" s="130"/>
      <c r="Y807" s="130">
        <f t="shared" si="65"/>
        <v>0</v>
      </c>
      <c r="Z807" s="130">
        <f t="shared" si="70"/>
        <v>0</v>
      </c>
      <c r="AA807" s="141">
        <v>6.9000000000000006E-2</v>
      </c>
      <c r="AB807" s="130">
        <f t="shared" si="66"/>
        <v>0</v>
      </c>
      <c r="AC807" s="130"/>
      <c r="AD807" s="169"/>
      <c r="AE807" s="169"/>
      <c r="AF807" s="169" t="s">
        <v>420</v>
      </c>
      <c r="AG807" s="141" t="s">
        <v>542</v>
      </c>
      <c r="AH807" s="92"/>
      <c r="AI807" s="92"/>
      <c r="AJ807" s="92"/>
    </row>
    <row r="808" spans="1:36" s="227" customFormat="1" x14ac:dyDescent="0.35">
      <c r="A808" s="168">
        <v>43678</v>
      </c>
      <c r="B808" s="169" t="s">
        <v>42</v>
      </c>
      <c r="C808" s="169" t="s">
        <v>212</v>
      </c>
      <c r="D808" s="169" t="s">
        <v>213</v>
      </c>
      <c r="E808" s="169" t="s">
        <v>214</v>
      </c>
      <c r="F808" s="169" t="s">
        <v>282</v>
      </c>
      <c r="G808" s="169" t="s">
        <v>283</v>
      </c>
      <c r="H808" s="370" t="s">
        <v>48</v>
      </c>
      <c r="I808" s="379" t="s">
        <v>49</v>
      </c>
      <c r="J808" s="145" t="s">
        <v>50</v>
      </c>
      <c r="K808" s="169"/>
      <c r="L808" s="169" t="s">
        <v>222</v>
      </c>
      <c r="M808" s="169" t="s">
        <v>596</v>
      </c>
      <c r="N808" s="169" t="s">
        <v>211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69"/>
        <v>44820.261970721403</v>
      </c>
      <c r="W808" s="130">
        <f t="shared" si="71"/>
        <v>0</v>
      </c>
      <c r="X808" s="130"/>
      <c r="Y808" s="130">
        <f t="shared" si="65"/>
        <v>0</v>
      </c>
      <c r="Z808" s="130">
        <f t="shared" si="70"/>
        <v>0</v>
      </c>
      <c r="AA808" s="141">
        <v>6.9000000000000006E-2</v>
      </c>
      <c r="AB808" s="130">
        <f t="shared" si="66"/>
        <v>0</v>
      </c>
      <c r="AC808" s="130"/>
      <c r="AD808" s="169"/>
      <c r="AE808" s="169"/>
      <c r="AF808" s="169" t="s">
        <v>420</v>
      </c>
      <c r="AG808" s="141">
        <v>0.42</v>
      </c>
      <c r="AH808" s="92"/>
      <c r="AI808" s="92"/>
      <c r="AJ808" s="92"/>
    </row>
    <row r="809" spans="1:36" s="227" customFormat="1" x14ac:dyDescent="0.35">
      <c r="A809" s="168">
        <v>43678</v>
      </c>
      <c r="B809" s="169" t="s">
        <v>42</v>
      </c>
      <c r="C809" s="169" t="s">
        <v>212</v>
      </c>
      <c r="D809" s="169" t="s">
        <v>213</v>
      </c>
      <c r="E809" s="169" t="s">
        <v>214</v>
      </c>
      <c r="F809" s="169" t="s">
        <v>308</v>
      </c>
      <c r="G809" s="169" t="s">
        <v>309</v>
      </c>
      <c r="H809" s="370" t="s">
        <v>48</v>
      </c>
      <c r="I809" s="379" t="s">
        <v>49</v>
      </c>
      <c r="J809" s="145" t="s">
        <v>50</v>
      </c>
      <c r="K809" s="169"/>
      <c r="L809" s="169" t="s">
        <v>222</v>
      </c>
      <c r="M809" s="169" t="s">
        <v>538</v>
      </c>
      <c r="N809" s="169" t="s">
        <v>211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69"/>
        <v>151056.34</v>
      </c>
      <c r="W809" s="130">
        <f t="shared" si="71"/>
        <v>0</v>
      </c>
      <c r="X809" s="130"/>
      <c r="Y809" s="130">
        <f t="shared" si="65"/>
        <v>0</v>
      </c>
      <c r="Z809" s="130">
        <f t="shared" si="70"/>
        <v>0</v>
      </c>
      <c r="AA809" s="141">
        <v>6.9000000000000006E-2</v>
      </c>
      <c r="AB809" s="130">
        <f t="shared" si="66"/>
        <v>0</v>
      </c>
      <c r="AC809" s="130"/>
      <c r="AD809" s="169"/>
      <c r="AE809" s="169"/>
      <c r="AF809" s="169" t="s">
        <v>420</v>
      </c>
      <c r="AG809" s="141">
        <v>0.42</v>
      </c>
      <c r="AH809" s="92"/>
      <c r="AI809" s="92"/>
      <c r="AJ809" s="92"/>
    </row>
    <row r="810" spans="1:36" s="227" customFormat="1" x14ac:dyDescent="0.35">
      <c r="A810" s="168">
        <v>43678</v>
      </c>
      <c r="B810" s="169" t="s">
        <v>42</v>
      </c>
      <c r="C810" s="169" t="s">
        <v>212</v>
      </c>
      <c r="D810" s="169" t="s">
        <v>213</v>
      </c>
      <c r="E810" s="169" t="s">
        <v>214</v>
      </c>
      <c r="F810" s="169" t="s">
        <v>215</v>
      </c>
      <c r="G810" s="169" t="s">
        <v>216</v>
      </c>
      <c r="H810" s="370" t="s">
        <v>48</v>
      </c>
      <c r="I810" s="379" t="s">
        <v>49</v>
      </c>
      <c r="J810" s="145" t="s">
        <v>50</v>
      </c>
      <c r="K810" s="169"/>
      <c r="L810" s="169" t="s">
        <v>222</v>
      </c>
      <c r="M810" s="169" t="s">
        <v>538</v>
      </c>
      <c r="N810" s="169" t="s">
        <v>211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69"/>
        <v>147.29985915508601</v>
      </c>
      <c r="W810" s="130">
        <f t="shared" si="71"/>
        <v>0</v>
      </c>
      <c r="X810" s="130"/>
      <c r="Y810" s="130">
        <f t="shared" si="65"/>
        <v>0</v>
      </c>
      <c r="Z810" s="130">
        <f t="shared" si="70"/>
        <v>0</v>
      </c>
      <c r="AA810" s="141">
        <v>6.9000000000000006E-2</v>
      </c>
      <c r="AB810" s="130">
        <f t="shared" si="66"/>
        <v>0</v>
      </c>
      <c r="AC810" s="130"/>
      <c r="AD810" s="169"/>
      <c r="AE810" s="169"/>
      <c r="AF810" s="169" t="s">
        <v>420</v>
      </c>
      <c r="AG810" s="141">
        <v>0.42</v>
      </c>
      <c r="AH810" s="92"/>
      <c r="AI810" s="92"/>
      <c r="AJ810" s="92"/>
    </row>
    <row r="811" spans="1:36" s="227" customFormat="1" x14ac:dyDescent="0.35">
      <c r="A811" s="168">
        <v>43678</v>
      </c>
      <c r="B811" s="169" t="s">
        <v>42</v>
      </c>
      <c r="C811" s="169" t="s">
        <v>212</v>
      </c>
      <c r="D811" s="169" t="s">
        <v>213</v>
      </c>
      <c r="E811" s="169" t="s">
        <v>214</v>
      </c>
      <c r="F811" s="169" t="s">
        <v>222</v>
      </c>
      <c r="G811" s="169" t="s">
        <v>257</v>
      </c>
      <c r="H811" s="370" t="s">
        <v>48</v>
      </c>
      <c r="I811" s="379" t="s">
        <v>49</v>
      </c>
      <c r="J811" s="145" t="s">
        <v>50</v>
      </c>
      <c r="K811" s="169"/>
      <c r="L811" s="169" t="s">
        <v>222</v>
      </c>
      <c r="M811" s="169" t="s">
        <v>566</v>
      </c>
      <c r="N811" s="169" t="s">
        <v>211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69"/>
        <v>30217.7</v>
      </c>
      <c r="W811" s="130">
        <f t="shared" si="71"/>
        <v>0</v>
      </c>
      <c r="X811" s="130"/>
      <c r="Y811" s="130">
        <f t="shared" si="65"/>
        <v>0</v>
      </c>
      <c r="Z811" s="130">
        <f t="shared" si="70"/>
        <v>0</v>
      </c>
      <c r="AA811" s="141">
        <v>6.9000000000000006E-2</v>
      </c>
      <c r="AB811" s="130">
        <f t="shared" si="66"/>
        <v>0</v>
      </c>
      <c r="AC811" s="130"/>
      <c r="AD811" s="169"/>
      <c r="AE811" s="169"/>
      <c r="AF811" s="169" t="s">
        <v>420</v>
      </c>
      <c r="AG811" s="141">
        <v>0.42</v>
      </c>
      <c r="AH811" s="92"/>
      <c r="AI811" s="92"/>
      <c r="AJ811" s="92"/>
    </row>
    <row r="812" spans="1:36" s="227" customFormat="1" x14ac:dyDescent="0.35">
      <c r="A812" s="168">
        <v>43678</v>
      </c>
      <c r="B812" s="169" t="s">
        <v>42</v>
      </c>
      <c r="C812" s="170" t="s">
        <v>212</v>
      </c>
      <c r="D812" s="170" t="s">
        <v>213</v>
      </c>
      <c r="E812" s="169" t="s">
        <v>214</v>
      </c>
      <c r="F812" s="169" t="s">
        <v>320</v>
      </c>
      <c r="G812" s="169" t="s">
        <v>321</v>
      </c>
      <c r="H812" s="370" t="s">
        <v>48</v>
      </c>
      <c r="I812" s="379" t="s">
        <v>49</v>
      </c>
      <c r="J812" s="145" t="s">
        <v>50</v>
      </c>
      <c r="K812" s="169"/>
      <c r="L812" s="169" t="s">
        <v>222</v>
      </c>
      <c r="M812" s="169" t="s">
        <v>597</v>
      </c>
      <c r="N812" s="169" t="s">
        <v>211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69"/>
        <v>132154.611549297</v>
      </c>
      <c r="W812" s="130">
        <f t="shared" si="71"/>
        <v>0</v>
      </c>
      <c r="X812" s="130"/>
      <c r="Y812" s="130">
        <f t="shared" si="65"/>
        <v>0</v>
      </c>
      <c r="Z812" s="130">
        <f t="shared" si="70"/>
        <v>0</v>
      </c>
      <c r="AA812" s="141">
        <v>6.9000000000000006E-2</v>
      </c>
      <c r="AB812" s="130">
        <f t="shared" si="66"/>
        <v>0</v>
      </c>
      <c r="AC812" s="130"/>
      <c r="AD812" s="169"/>
      <c r="AE812" s="169"/>
      <c r="AF812" s="169" t="s">
        <v>420</v>
      </c>
      <c r="AG812" s="141">
        <v>0.42</v>
      </c>
      <c r="AH812" s="92"/>
      <c r="AI812" s="92"/>
      <c r="AJ812" s="92"/>
    </row>
    <row r="813" spans="1:36" s="227" customFormat="1" x14ac:dyDescent="0.35">
      <c r="A813" s="168">
        <v>43678</v>
      </c>
      <c r="B813" s="169" t="s">
        <v>42</v>
      </c>
      <c r="C813" s="170" t="s">
        <v>212</v>
      </c>
      <c r="D813" s="170" t="s">
        <v>213</v>
      </c>
      <c r="E813" s="169" t="s">
        <v>214</v>
      </c>
      <c r="F813" s="169" t="s">
        <v>220</v>
      </c>
      <c r="G813" s="169" t="s">
        <v>221</v>
      </c>
      <c r="H813" s="370" t="s">
        <v>48</v>
      </c>
      <c r="I813" s="379" t="s">
        <v>49</v>
      </c>
      <c r="J813" s="145" t="s">
        <v>50</v>
      </c>
      <c r="K813" s="169"/>
      <c r="L813" s="169" t="s">
        <v>222</v>
      </c>
      <c r="M813" s="169" t="s">
        <v>568</v>
      </c>
      <c r="N813" s="169" t="s">
        <v>211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69"/>
        <v>114142.344929578</v>
      </c>
      <c r="W813" s="130">
        <f t="shared" si="71"/>
        <v>0</v>
      </c>
      <c r="X813" s="130"/>
      <c r="Y813" s="130">
        <f t="shared" si="65"/>
        <v>0</v>
      </c>
      <c r="Z813" s="130">
        <f t="shared" si="70"/>
        <v>0</v>
      </c>
      <c r="AA813" s="141">
        <v>6.9000000000000006E-2</v>
      </c>
      <c r="AB813" s="130">
        <f t="shared" si="66"/>
        <v>0</v>
      </c>
      <c r="AC813" s="130"/>
      <c r="AD813" s="169"/>
      <c r="AE813" s="169"/>
      <c r="AF813" s="169" t="s">
        <v>420</v>
      </c>
      <c r="AG813" s="141">
        <v>0.42</v>
      </c>
      <c r="AH813" s="92"/>
      <c r="AI813" s="92"/>
      <c r="AJ813" s="92"/>
    </row>
    <row r="814" spans="1:36" s="227" customFormat="1" x14ac:dyDescent="0.35">
      <c r="A814" s="168">
        <v>43678</v>
      </c>
      <c r="B814" s="169" t="s">
        <v>42</v>
      </c>
      <c r="C814" s="169" t="s">
        <v>212</v>
      </c>
      <c r="D814" s="169" t="s">
        <v>223</v>
      </c>
      <c r="E814" s="169" t="s">
        <v>214</v>
      </c>
      <c r="F814" s="169" t="s">
        <v>324</v>
      </c>
      <c r="G814" s="169" t="s">
        <v>325</v>
      </c>
      <c r="H814" s="370" t="s">
        <v>48</v>
      </c>
      <c r="I814" s="379" t="s">
        <v>49</v>
      </c>
      <c r="J814" s="145" t="s">
        <v>50</v>
      </c>
      <c r="K814" s="169"/>
      <c r="L814" s="169" t="s">
        <v>222</v>
      </c>
      <c r="M814" s="169" t="s">
        <v>574</v>
      </c>
      <c r="N814" s="169" t="s">
        <v>211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69"/>
        <v>870846.699999996</v>
      </c>
      <c r="W814" s="130">
        <f t="shared" si="71"/>
        <v>0</v>
      </c>
      <c r="X814" s="130"/>
      <c r="Y814" s="130">
        <f t="shared" si="65"/>
        <v>0</v>
      </c>
      <c r="Z814" s="130">
        <f t="shared" si="70"/>
        <v>0</v>
      </c>
      <c r="AA814" s="141">
        <v>6.9000000000000006E-2</v>
      </c>
      <c r="AB814" s="130">
        <f t="shared" si="66"/>
        <v>0</v>
      </c>
      <c r="AC814" s="130"/>
      <c r="AD814" s="169"/>
      <c r="AE814" s="169"/>
      <c r="AF814" s="169" t="s">
        <v>420</v>
      </c>
      <c r="AG814" s="141" t="s">
        <v>542</v>
      </c>
      <c r="AH814" s="92"/>
      <c r="AI814" s="92"/>
      <c r="AJ814" s="92"/>
    </row>
    <row r="815" spans="1:36" s="227" customForma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500</v>
      </c>
      <c r="N815" s="169" t="s">
        <v>211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69"/>
        <v>17291.400000000001</v>
      </c>
      <c r="W815" s="130">
        <f t="shared" si="71"/>
        <v>0</v>
      </c>
      <c r="X815" s="130"/>
      <c r="Y815" s="130">
        <f t="shared" si="65"/>
        <v>0</v>
      </c>
      <c r="Z815" s="130">
        <f t="shared" si="70"/>
        <v>0</v>
      </c>
      <c r="AA815" s="141">
        <v>6.9000000000000006E-2</v>
      </c>
      <c r="AB815" s="130">
        <f t="shared" si="66"/>
        <v>0</v>
      </c>
      <c r="AC815" s="130"/>
      <c r="AD815" s="169"/>
      <c r="AE815" s="169"/>
      <c r="AF815" s="169" t="s">
        <v>420</v>
      </c>
      <c r="AG815" s="141">
        <v>0.36</v>
      </c>
      <c r="AH815" s="92"/>
      <c r="AI815" s="92"/>
      <c r="AJ815" s="92"/>
    </row>
    <row r="816" spans="1:36" s="227" customForma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392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517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69"/>
        <v>0</v>
      </c>
      <c r="W816" s="130">
        <f t="shared" si="71"/>
        <v>144690.22690265486</v>
      </c>
      <c r="X816" s="130"/>
      <c r="Y816" s="130">
        <f t="shared" si="65"/>
        <v>5309.7330973451317</v>
      </c>
      <c r="Z816" s="130">
        <f t="shared" si="70"/>
        <v>149999.96</v>
      </c>
      <c r="AA816" s="141">
        <v>3.5999999999999997E-2</v>
      </c>
      <c r="AB816" s="130">
        <f t="shared" si="66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500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69"/>
        <v>0</v>
      </c>
      <c r="W817" s="130">
        <f t="shared" si="71"/>
        <v>325.13264285714286</v>
      </c>
      <c r="X817" s="130"/>
      <c r="Y817" s="130">
        <f t="shared" si="65"/>
        <v>22.337357142857172</v>
      </c>
      <c r="Z817" s="130">
        <f t="shared" si="70"/>
        <v>347.47</v>
      </c>
      <c r="AA817" s="141">
        <v>3.5999999999999997E-2</v>
      </c>
      <c r="AB817" s="130">
        <f t="shared" si="66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516</v>
      </c>
      <c r="H818" s="370" t="s">
        <v>48</v>
      </c>
      <c r="I818" s="382" t="s">
        <v>49</v>
      </c>
      <c r="J818" s="145" t="s">
        <v>598</v>
      </c>
      <c r="K818" s="177"/>
      <c r="L818" s="177" t="s">
        <v>198</v>
      </c>
      <c r="M818" s="177" t="s">
        <v>517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69"/>
        <v>0</v>
      </c>
      <c r="W818" s="195">
        <f t="shared" ref="W818:W823" si="72">IF(O818="返货",U818/(1+P818),IF(O818="返现",U818,IF(O818="折扣",U818*P818,IF(O818="无",U818))))</f>
        <v>256760</v>
      </c>
      <c r="X818" s="195"/>
      <c r="Y818" s="195">
        <f t="shared" si="65"/>
        <v>0</v>
      </c>
      <c r="Z818" s="130">
        <v>256760</v>
      </c>
      <c r="AA818" s="141">
        <v>3.5999999999999997E-2</v>
      </c>
      <c r="AB818" s="130">
        <f t="shared" si="66"/>
        <v>9243.3599999999988</v>
      </c>
      <c r="AC818" s="130"/>
      <c r="AD818" s="177"/>
      <c r="AE818" s="177"/>
      <c r="AF818" s="177" t="s">
        <v>420</v>
      </c>
      <c r="AG818" s="141"/>
      <c r="AH818" s="92"/>
      <c r="AI818" s="92"/>
      <c r="AJ818" s="92"/>
    </row>
    <row r="819" spans="1:36" s="227" customForma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201</v>
      </c>
      <c r="H819" s="370" t="s">
        <v>48</v>
      </c>
      <c r="I819" s="382" t="s">
        <v>49</v>
      </c>
      <c r="J819" s="145" t="s">
        <v>598</v>
      </c>
      <c r="K819" s="177"/>
      <c r="L819" s="177" t="s">
        <v>173</v>
      </c>
      <c r="M819" s="177" t="s">
        <v>599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69"/>
        <v>0</v>
      </c>
      <c r="W819" s="130">
        <v>395000</v>
      </c>
      <c r="X819" s="130"/>
      <c r="Y819" s="195">
        <f t="shared" ref="Y819:Y825" si="73">U819-W819</f>
        <v>0</v>
      </c>
      <c r="Z819" s="130">
        <v>395000</v>
      </c>
      <c r="AA819" s="141">
        <v>3.5999999999999997E-2</v>
      </c>
      <c r="AB819" s="130">
        <f t="shared" ref="AB819:AB825" si="74">Z819*AA819</f>
        <v>14219.999999999998</v>
      </c>
      <c r="AC819" s="130"/>
      <c r="AD819" s="177"/>
      <c r="AE819" s="177"/>
      <c r="AF819" s="177" t="s">
        <v>420</v>
      </c>
      <c r="AG819" s="141">
        <v>0</v>
      </c>
      <c r="AH819" s="92"/>
      <c r="AI819" s="92"/>
      <c r="AJ819" s="92"/>
    </row>
    <row r="820" spans="1:36" s="227" customForma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201</v>
      </c>
      <c r="H820" s="370" t="s">
        <v>48</v>
      </c>
      <c r="I820" s="382" t="s">
        <v>49</v>
      </c>
      <c r="J820" s="145" t="s">
        <v>598</v>
      </c>
      <c r="K820" s="177"/>
      <c r="L820" s="177" t="s">
        <v>173</v>
      </c>
      <c r="M820" s="177" t="s">
        <v>600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69"/>
        <v>0</v>
      </c>
      <c r="W820" s="195">
        <v>601006.49</v>
      </c>
      <c r="X820" s="195"/>
      <c r="Y820" s="195">
        <f t="shared" si="73"/>
        <v>0</v>
      </c>
      <c r="Z820" s="130">
        <v>601006.49</v>
      </c>
      <c r="AA820" s="141">
        <v>3.5999999999999997E-2</v>
      </c>
      <c r="AB820" s="130">
        <f t="shared" si="74"/>
        <v>21636.233639999999</v>
      </c>
      <c r="AC820" s="130"/>
      <c r="AD820" s="177"/>
      <c r="AE820" s="177"/>
      <c r="AF820" s="177" t="s">
        <v>420</v>
      </c>
      <c r="AG820" s="141"/>
      <c r="AH820" s="92"/>
      <c r="AI820" s="92"/>
      <c r="AJ820" s="92"/>
    </row>
    <row r="821" spans="1:36" s="227" customForma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202</v>
      </c>
      <c r="H821" s="370" t="s">
        <v>48</v>
      </c>
      <c r="I821" s="382" t="s">
        <v>49</v>
      </c>
      <c r="J821" s="145" t="s">
        <v>598</v>
      </c>
      <c r="K821" s="177"/>
      <c r="L821" s="177" t="s">
        <v>76</v>
      </c>
      <c r="M821" s="177" t="s">
        <v>601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69"/>
        <v>0</v>
      </c>
      <c r="W821" s="195">
        <f t="shared" si="72"/>
        <v>107520</v>
      </c>
      <c r="X821" s="195"/>
      <c r="Y821" s="195">
        <f t="shared" si="73"/>
        <v>0</v>
      </c>
      <c r="Z821" s="130">
        <v>107520</v>
      </c>
      <c r="AA821" s="141">
        <v>3.5999999999999997E-2</v>
      </c>
      <c r="AB821" s="130">
        <f t="shared" si="74"/>
        <v>3870.72</v>
      </c>
      <c r="AC821" s="130"/>
      <c r="AD821" s="177"/>
      <c r="AE821" s="177"/>
      <c r="AF821" s="177" t="s">
        <v>420</v>
      </c>
      <c r="AG821" s="141"/>
      <c r="AH821" s="92"/>
      <c r="AI821" s="92"/>
      <c r="AJ821" s="92"/>
    </row>
    <row r="822" spans="1:36" s="227" customForma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598</v>
      </c>
      <c r="K822" s="177"/>
      <c r="L822" s="177" t="s">
        <v>94</v>
      </c>
      <c r="M822" s="177" t="s">
        <v>523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69"/>
        <v>0</v>
      </c>
      <c r="W822" s="195">
        <f t="shared" si="72"/>
        <v>143781</v>
      </c>
      <c r="X822" s="195"/>
      <c r="Y822" s="195">
        <f t="shared" si="73"/>
        <v>0</v>
      </c>
      <c r="Z822" s="130">
        <v>143781</v>
      </c>
      <c r="AA822" s="141">
        <v>3.5999999999999997E-2</v>
      </c>
      <c r="AB822" s="130">
        <f t="shared" si="74"/>
        <v>5176.116</v>
      </c>
      <c r="AC822" s="130"/>
      <c r="AD822" s="177"/>
      <c r="AE822" s="177"/>
      <c r="AF822" s="177" t="s">
        <v>417</v>
      </c>
      <c r="AG822" s="141">
        <v>0</v>
      </c>
      <c r="AH822" s="92"/>
      <c r="AI822" s="92"/>
      <c r="AJ822" s="92"/>
    </row>
    <row r="823" spans="1:36" s="227" customForma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204</v>
      </c>
      <c r="F823" s="177" t="s">
        <v>205</v>
      </c>
      <c r="G823" s="177" t="s">
        <v>363</v>
      </c>
      <c r="H823" s="370" t="s">
        <v>48</v>
      </c>
      <c r="I823" s="382" t="s">
        <v>49</v>
      </c>
      <c r="J823" s="145" t="s">
        <v>598</v>
      </c>
      <c r="K823" s="177"/>
      <c r="L823" s="177" t="s">
        <v>205</v>
      </c>
      <c r="M823" s="177" t="s">
        <v>602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2"/>
        <v>0</v>
      </c>
      <c r="X823" s="195"/>
      <c r="Y823" s="195">
        <f t="shared" si="73"/>
        <v>0</v>
      </c>
      <c r="Z823" s="130">
        <v>0</v>
      </c>
      <c r="AA823" s="141">
        <v>0</v>
      </c>
      <c r="AB823" s="130">
        <f t="shared" si="74"/>
        <v>0</v>
      </c>
      <c r="AC823" s="130"/>
      <c r="AD823" s="177"/>
      <c r="AE823" s="177"/>
      <c r="AF823" s="177" t="s">
        <v>420</v>
      </c>
      <c r="AG823" s="141">
        <v>0</v>
      </c>
      <c r="AH823" s="92"/>
      <c r="AI823" s="92"/>
      <c r="AJ823" s="92"/>
    </row>
    <row r="824" spans="1:36" s="227" customForma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598</v>
      </c>
      <c r="K824" s="177"/>
      <c r="L824" s="177" t="s">
        <v>133</v>
      </c>
      <c r="M824" s="177" t="s">
        <v>497</v>
      </c>
      <c r="N824" s="177" t="s">
        <v>603</v>
      </c>
      <c r="O824" s="177" t="s">
        <v>57</v>
      </c>
      <c r="P824" s="141">
        <v>0</v>
      </c>
      <c r="Q824" s="178"/>
      <c r="R824" s="177" t="s">
        <v>593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3"/>
        <v>-6000</v>
      </c>
      <c r="Z824" s="130">
        <v>100000</v>
      </c>
      <c r="AA824" s="141">
        <v>0</v>
      </c>
      <c r="AB824" s="130">
        <f t="shared" si="74"/>
        <v>0</v>
      </c>
      <c r="AC824" s="130"/>
      <c r="AD824" s="177"/>
      <c r="AE824" s="177"/>
      <c r="AF824" s="177" t="s">
        <v>420</v>
      </c>
      <c r="AG824" s="141"/>
      <c r="AH824" s="92"/>
      <c r="AI824" s="92"/>
      <c r="AJ824" s="92"/>
    </row>
    <row r="825" spans="1:36" s="227" customForma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497</v>
      </c>
      <c r="N825" s="177" t="s">
        <v>197</v>
      </c>
      <c r="O825" s="177" t="s">
        <v>57</v>
      </c>
      <c r="P825" s="141">
        <v>0</v>
      </c>
      <c r="Q825" s="178"/>
      <c r="R825" s="177" t="s">
        <v>498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3"/>
        <v>-1638797.3200000003</v>
      </c>
      <c r="Z825" s="195">
        <v>4881660</v>
      </c>
      <c r="AA825" s="180">
        <v>3.5999999999999997E-2</v>
      </c>
      <c r="AB825" s="130">
        <f t="shared" si="74"/>
        <v>175739.75999999998</v>
      </c>
      <c r="AC825" s="130"/>
      <c r="AD825" s="177"/>
      <c r="AE825" s="177"/>
      <c r="AF825" s="177" t="s">
        <v>420</v>
      </c>
      <c r="AG825" s="141"/>
      <c r="AH825" s="92"/>
      <c r="AI825" s="92"/>
      <c r="AJ825" s="92"/>
    </row>
    <row r="826" spans="1:36" s="227" customForma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585</v>
      </c>
      <c r="J826" s="145" t="s">
        <v>586</v>
      </c>
      <c r="K826" s="177"/>
      <c r="L826" s="177" t="s">
        <v>137</v>
      </c>
      <c r="M826" s="177" t="s">
        <v>497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417</v>
      </c>
      <c r="AG826" s="141"/>
      <c r="AH826" s="92"/>
      <c r="AI826" s="92"/>
      <c r="AJ826" s="92"/>
    </row>
    <row r="827" spans="1:36" s="227" customForma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585</v>
      </c>
      <c r="J827" s="145" t="s">
        <v>586</v>
      </c>
      <c r="K827" s="177"/>
      <c r="L827" s="177" t="s">
        <v>133</v>
      </c>
      <c r="M827" s="177" t="s">
        <v>497</v>
      </c>
      <c r="N827" s="177" t="s">
        <v>52</v>
      </c>
      <c r="O827" s="177" t="s">
        <v>57</v>
      </c>
      <c r="P827" s="141">
        <v>0</v>
      </c>
      <c r="Q827" s="178"/>
      <c r="R827" s="177" t="s">
        <v>587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417</v>
      </c>
      <c r="AG827" s="141"/>
      <c r="AH827" s="92"/>
      <c r="AI827" s="92"/>
      <c r="AJ827" s="92"/>
    </row>
    <row r="828" spans="1:36" s="270" customForma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585</v>
      </c>
      <c r="J828" s="153" t="s">
        <v>586</v>
      </c>
      <c r="K828" s="172"/>
      <c r="L828" s="169" t="s">
        <v>133</v>
      </c>
      <c r="M828" s="169" t="s">
        <v>497</v>
      </c>
      <c r="N828" s="172" t="s">
        <v>52</v>
      </c>
      <c r="O828" s="172" t="s">
        <v>57</v>
      </c>
      <c r="P828" s="173">
        <v>0</v>
      </c>
      <c r="Q828" s="169"/>
      <c r="R828" s="172" t="s">
        <v>587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420</v>
      </c>
      <c r="AG828" s="141">
        <v>0.32</v>
      </c>
      <c r="AH828" s="92"/>
      <c r="AI828" s="92"/>
      <c r="AJ828" s="92"/>
    </row>
    <row r="829" spans="1:36" s="227" customForma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604</v>
      </c>
      <c r="G829" s="169" t="s">
        <v>604</v>
      </c>
      <c r="H829" s="370" t="s">
        <v>604</v>
      </c>
      <c r="I829" s="379" t="s">
        <v>461</v>
      </c>
      <c r="J829" s="145" t="s">
        <v>605</v>
      </c>
      <c r="K829" s="169"/>
      <c r="L829" s="169" t="s">
        <v>606</v>
      </c>
      <c r="M829" s="169" t="s">
        <v>607</v>
      </c>
      <c r="N829" s="169" t="s">
        <v>144</v>
      </c>
      <c r="O829" s="169" t="s">
        <v>57</v>
      </c>
      <c r="P829" s="141">
        <v>0</v>
      </c>
      <c r="Q829" s="181" t="s">
        <v>608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5">S829+T829-U829</f>
        <v>1804430.1951000001</v>
      </c>
      <c r="W829" s="130">
        <v>2695569.8048999999</v>
      </c>
      <c r="X829" s="130"/>
      <c r="Y829" s="130"/>
      <c r="Z829" s="130">
        <f t="shared" ref="Z829:Z834" si="76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420</v>
      </c>
      <c r="AG829" s="169"/>
      <c r="AH829" s="92"/>
      <c r="AI829" s="92"/>
      <c r="AJ829" s="92"/>
    </row>
    <row r="830" spans="1:36" s="227" customForma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604</v>
      </c>
      <c r="G830" s="169" t="s">
        <v>604</v>
      </c>
      <c r="H830" s="370" t="s">
        <v>604</v>
      </c>
      <c r="I830" s="379" t="s">
        <v>461</v>
      </c>
      <c r="J830" s="145" t="s">
        <v>605</v>
      </c>
      <c r="K830" s="169"/>
      <c r="L830" s="169" t="s">
        <v>606</v>
      </c>
      <c r="M830" s="169" t="s">
        <v>607</v>
      </c>
      <c r="N830" s="169" t="s">
        <v>144</v>
      </c>
      <c r="O830" s="169" t="s">
        <v>57</v>
      </c>
      <c r="P830" s="141">
        <v>0</v>
      </c>
      <c r="Q830" s="181" t="s">
        <v>608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5"/>
        <v>9300</v>
      </c>
      <c r="W830" s="130">
        <v>1540700</v>
      </c>
      <c r="X830" s="130"/>
      <c r="Y830" s="130"/>
      <c r="Z830" s="130">
        <f t="shared" si="76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420</v>
      </c>
      <c r="AG830" s="169"/>
      <c r="AH830" s="92"/>
      <c r="AI830" s="92"/>
      <c r="AJ830" s="92"/>
    </row>
    <row r="831" spans="1:36" s="227" customForma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609</v>
      </c>
      <c r="G831" s="169" t="s">
        <v>609</v>
      </c>
      <c r="H831" s="370" t="s">
        <v>609</v>
      </c>
      <c r="I831" s="379" t="s">
        <v>461</v>
      </c>
      <c r="J831" s="145" t="s">
        <v>605</v>
      </c>
      <c r="K831" s="169"/>
      <c r="L831" s="169" t="s">
        <v>329</v>
      </c>
      <c r="M831" s="169" t="s">
        <v>538</v>
      </c>
      <c r="N831" s="169" t="s">
        <v>144</v>
      </c>
      <c r="O831" s="169" t="s">
        <v>57</v>
      </c>
      <c r="P831" s="141">
        <v>0</v>
      </c>
      <c r="Q831" s="181" t="s">
        <v>610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5"/>
        <v>1195312.6499999999</v>
      </c>
      <c r="W831" s="130">
        <v>584687.35</v>
      </c>
      <c r="X831" s="130"/>
      <c r="Y831" s="130"/>
      <c r="Z831" s="130">
        <f t="shared" si="76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417</v>
      </c>
      <c r="AG831" s="169"/>
      <c r="AH831" s="92"/>
      <c r="AI831" s="92"/>
      <c r="AJ831" s="92"/>
    </row>
    <row r="832" spans="1:36" s="270" customForma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346</v>
      </c>
      <c r="J832" s="153" t="s">
        <v>611</v>
      </c>
      <c r="K832" s="172"/>
      <c r="L832" s="169" t="s">
        <v>133</v>
      </c>
      <c r="M832" s="169" t="s">
        <v>497</v>
      </c>
      <c r="N832" s="172" t="s">
        <v>52</v>
      </c>
      <c r="O832" s="172" t="s">
        <v>57</v>
      </c>
      <c r="P832" s="173">
        <v>0</v>
      </c>
      <c r="Q832" s="181"/>
      <c r="R832" s="172" t="s">
        <v>593</v>
      </c>
      <c r="S832" s="170">
        <v>-135340</v>
      </c>
      <c r="T832" s="170">
        <v>196697.60000000001</v>
      </c>
      <c r="U832" s="182">
        <v>211200</v>
      </c>
      <c r="V832" s="130">
        <f t="shared" si="75"/>
        <v>-149842.4</v>
      </c>
      <c r="W832" s="326">
        <f>U832</f>
        <v>211200</v>
      </c>
      <c r="X832" s="326">
        <v>0</v>
      </c>
      <c r="Y832" s="195"/>
      <c r="Z832" s="149">
        <f t="shared" si="76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420</v>
      </c>
      <c r="AG832" s="141">
        <v>0.2</v>
      </c>
      <c r="AH832" s="92"/>
      <c r="AI832" s="92"/>
      <c r="AJ832" s="92"/>
    </row>
    <row r="833" spans="1:36" s="270" customForma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346</v>
      </c>
      <c r="J833" s="153" t="s">
        <v>611</v>
      </c>
      <c r="K833" s="172"/>
      <c r="L833" s="169" t="s">
        <v>133</v>
      </c>
      <c r="M833" s="169" t="s">
        <v>497</v>
      </c>
      <c r="N833" s="172" t="s">
        <v>52</v>
      </c>
      <c r="O833" s="172" t="s">
        <v>57</v>
      </c>
      <c r="P833" s="173">
        <v>0</v>
      </c>
      <c r="Q833" s="181"/>
      <c r="R833" s="172" t="s">
        <v>593</v>
      </c>
      <c r="S833" s="170">
        <v>0</v>
      </c>
      <c r="T833" s="170">
        <v>143052.79999999999</v>
      </c>
      <c r="U833" s="182">
        <v>153600</v>
      </c>
      <c r="V833" s="130">
        <f t="shared" si="75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6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612</v>
      </c>
      <c r="AG833" s="141">
        <v>0.2</v>
      </c>
      <c r="AH833" s="92"/>
      <c r="AI833" s="92"/>
      <c r="AJ833" s="92"/>
    </row>
    <row r="834" spans="1:36" s="270" customForma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335</v>
      </c>
      <c r="J834" s="153" t="s">
        <v>613</v>
      </c>
      <c r="K834" s="172"/>
      <c r="L834" s="169" t="s">
        <v>133</v>
      </c>
      <c r="M834" s="169" t="s">
        <v>497</v>
      </c>
      <c r="N834" s="172" t="s">
        <v>52</v>
      </c>
      <c r="O834" s="172" t="s">
        <v>57</v>
      </c>
      <c r="P834" s="173">
        <v>0</v>
      </c>
      <c r="Q834" s="181"/>
      <c r="R834" s="172" t="s">
        <v>593</v>
      </c>
      <c r="S834" s="170">
        <v>167107.47</v>
      </c>
      <c r="T834" s="170">
        <v>200448</v>
      </c>
      <c r="U834" s="182">
        <v>182293.72413793101</v>
      </c>
      <c r="V834" s="130">
        <f t="shared" si="75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6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420</v>
      </c>
      <c r="AG834" s="141">
        <v>0.1</v>
      </c>
      <c r="AH834" s="92"/>
      <c r="AI834" s="92"/>
      <c r="AJ834" s="92"/>
    </row>
    <row r="835" spans="1:36" s="227" customForma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614</v>
      </c>
      <c r="K835" s="169"/>
      <c r="L835" s="169" t="s">
        <v>140</v>
      </c>
      <c r="M835" s="169" t="s">
        <v>495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5"/>
        <v>49940.400000000009</v>
      </c>
      <c r="W835" s="130">
        <f t="shared" ref="W835:W840" si="77">U835*(1+AG835)/(1+AG835+P835)</f>
        <v>83638.509999999995</v>
      </c>
      <c r="X835" s="130"/>
      <c r="Y835" s="130">
        <f t="shared" ref="Y835:Y898" si="78">U835-W835</f>
        <v>0</v>
      </c>
      <c r="Z835" s="130">
        <f t="shared" ref="Z835:Z840" si="79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0">Z835*AA835</f>
        <v>3010.9863599999994</v>
      </c>
      <c r="AC835" s="130"/>
      <c r="AD835" s="169"/>
      <c r="AE835" s="169"/>
      <c r="AF835" s="169" t="s">
        <v>417</v>
      </c>
      <c r="AG835" s="273">
        <v>0</v>
      </c>
      <c r="AH835" s="92"/>
      <c r="AI835" s="92"/>
      <c r="AJ835" s="92"/>
    </row>
    <row r="836" spans="1:36" s="227" customForma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614</v>
      </c>
      <c r="K836" s="169"/>
      <c r="L836" s="169" t="s">
        <v>66</v>
      </c>
      <c r="M836" s="169" t="s">
        <v>496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5"/>
        <v>493189.89999999991</v>
      </c>
      <c r="W836" s="130">
        <f t="shared" si="77"/>
        <v>881936.3622727273</v>
      </c>
      <c r="X836" s="130"/>
      <c r="Y836" s="130">
        <f t="shared" si="78"/>
        <v>24727.187727272743</v>
      </c>
      <c r="Z836" s="130">
        <f t="shared" si="79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0"/>
        <v>32639.8878</v>
      </c>
      <c r="AC836" s="130"/>
      <c r="AD836" s="169"/>
      <c r="AE836" s="169"/>
      <c r="AF836" s="169" t="s">
        <v>420</v>
      </c>
      <c r="AG836" s="273">
        <v>7.0000000000000007E-2</v>
      </c>
      <c r="AH836" s="92"/>
      <c r="AI836" s="92"/>
      <c r="AJ836" s="92"/>
    </row>
    <row r="837" spans="1:36" s="227" customForma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614</v>
      </c>
      <c r="K837" s="169"/>
      <c r="L837" s="169" t="s">
        <v>66</v>
      </c>
      <c r="M837" s="169" t="s">
        <v>496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5"/>
        <v>97190.169999999867</v>
      </c>
      <c r="W837" s="130">
        <f t="shared" si="77"/>
        <v>149169.1960909091</v>
      </c>
      <c r="X837" s="130"/>
      <c r="Y837" s="130">
        <f t="shared" si="78"/>
        <v>4182.3139090909099</v>
      </c>
      <c r="Z837" s="130">
        <f t="shared" si="79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0"/>
        <v>5520.6543599999995</v>
      </c>
      <c r="AC837" s="130"/>
      <c r="AD837" s="169"/>
      <c r="AE837" s="169"/>
      <c r="AF837" s="169" t="s">
        <v>420</v>
      </c>
      <c r="AG837" s="273">
        <v>7.0000000000000007E-2</v>
      </c>
      <c r="AH837" s="92"/>
      <c r="AI837" s="92"/>
      <c r="AJ837" s="92"/>
    </row>
    <row r="838" spans="1:36" s="227" customForma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208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598</v>
      </c>
      <c r="K838" s="169"/>
      <c r="L838" s="169" t="s">
        <v>126</v>
      </c>
      <c r="M838" s="169" t="s">
        <v>502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5"/>
        <v>40663.879999999997</v>
      </c>
      <c r="W838" s="130">
        <f t="shared" si="77"/>
        <v>30377.599999999999</v>
      </c>
      <c r="X838" s="130"/>
      <c r="Y838" s="130">
        <f t="shared" si="78"/>
        <v>0</v>
      </c>
      <c r="Z838" s="130">
        <f t="shared" si="79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0"/>
        <v>1093.5935999999999</v>
      </c>
      <c r="AC838" s="130"/>
      <c r="AD838" s="169"/>
      <c r="AE838" s="169"/>
      <c r="AF838" s="169" t="s">
        <v>417</v>
      </c>
      <c r="AG838" s="273">
        <v>0</v>
      </c>
      <c r="AH838" s="92"/>
      <c r="AI838" s="92"/>
      <c r="AJ838" s="92"/>
    </row>
    <row r="839" spans="1:36" s="227" customForma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357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598</v>
      </c>
      <c r="K839" s="169"/>
      <c r="L839" s="169" t="s">
        <v>104</v>
      </c>
      <c r="M839" s="169" t="s">
        <v>493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5"/>
        <v>175092.02000000002</v>
      </c>
      <c r="W839" s="130">
        <f t="shared" si="77"/>
        <v>276331</v>
      </c>
      <c r="X839" s="130"/>
      <c r="Y839" s="130">
        <f t="shared" si="78"/>
        <v>8289.929999999993</v>
      </c>
      <c r="Z839" s="130">
        <f t="shared" si="79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0"/>
        <v>10246.35348</v>
      </c>
      <c r="AC839" s="130"/>
      <c r="AD839" s="169"/>
      <c r="AE839" s="169"/>
      <c r="AF839" s="169" t="s">
        <v>417</v>
      </c>
      <c r="AG839" s="273">
        <v>0</v>
      </c>
      <c r="AH839" s="92"/>
      <c r="AI839" s="92"/>
      <c r="AJ839" s="92"/>
    </row>
    <row r="840" spans="1:36" s="227" customForma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357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598</v>
      </c>
      <c r="K840" s="169"/>
      <c r="L840" s="169" t="s">
        <v>104</v>
      </c>
      <c r="M840" s="169" t="s">
        <v>494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5"/>
        <v>140006.70000000001</v>
      </c>
      <c r="W840" s="130">
        <f t="shared" si="77"/>
        <v>181090.16504854368</v>
      </c>
      <c r="X840" s="130"/>
      <c r="Y840" s="130">
        <f t="shared" si="78"/>
        <v>5432.7049514563114</v>
      </c>
      <c r="Z840" s="130">
        <f t="shared" si="79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0"/>
        <v>6714.8233199999995</v>
      </c>
      <c r="AC840" s="130"/>
      <c r="AD840" s="169"/>
      <c r="AE840" s="169"/>
      <c r="AF840" s="169" t="s">
        <v>417</v>
      </c>
      <c r="AG840" s="273">
        <v>0</v>
      </c>
      <c r="AH840" s="92"/>
      <c r="AI840" s="92"/>
      <c r="AJ840" s="92"/>
    </row>
    <row r="841" spans="1:36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598</v>
      </c>
      <c r="K841" s="169"/>
      <c r="L841" s="169" t="s">
        <v>133</v>
      </c>
      <c r="M841" s="169" t="s">
        <v>497</v>
      </c>
      <c r="N841" s="169" t="s">
        <v>52</v>
      </c>
      <c r="O841" s="169" t="s">
        <v>138</v>
      </c>
      <c r="P841" s="141">
        <v>0.02</v>
      </c>
      <c r="Q841" s="69"/>
      <c r="R841" s="169" t="s">
        <v>358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0"/>
        <v>1799.9999999999998</v>
      </c>
      <c r="AC841" s="130"/>
      <c r="AD841" s="169"/>
      <c r="AE841" s="169"/>
      <c r="AF841" s="169" t="s">
        <v>420</v>
      </c>
      <c r="AG841" s="273">
        <v>0.32</v>
      </c>
      <c r="AH841" s="92"/>
      <c r="AI841" s="92"/>
      <c r="AJ841" s="92"/>
    </row>
    <row r="842" spans="1:36" s="227" customForma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598</v>
      </c>
      <c r="K842" s="169"/>
      <c r="L842" s="169" t="s">
        <v>133</v>
      </c>
      <c r="M842" s="169" t="s">
        <v>497</v>
      </c>
      <c r="N842" s="169" t="s">
        <v>52</v>
      </c>
      <c r="O842" s="169" t="s">
        <v>53</v>
      </c>
      <c r="P842" s="141">
        <v>0.01</v>
      </c>
      <c r="Q842" s="181"/>
      <c r="R842" s="169" t="s">
        <v>615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1">U842*(1+AG842)/(1+AG842+P842)</f>
        <v>866577.12180451222</v>
      </c>
      <c r="X842" s="130">
        <v>46080</v>
      </c>
      <c r="Y842" s="130">
        <f t="shared" si="78"/>
        <v>6564.9781954888022</v>
      </c>
      <c r="Z842" s="130">
        <f t="shared" ref="Z842:Z891" si="82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0"/>
        <v>31433.115600000034</v>
      </c>
      <c r="AC842" s="130"/>
      <c r="AD842" s="169"/>
      <c r="AE842" s="169"/>
      <c r="AF842" s="169" t="s">
        <v>420</v>
      </c>
      <c r="AG842" s="273">
        <v>0.32</v>
      </c>
      <c r="AH842" s="92"/>
      <c r="AI842" s="92"/>
      <c r="AJ842" s="92"/>
    </row>
    <row r="843" spans="1:36" s="227" customForma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598</v>
      </c>
      <c r="K843" s="169"/>
      <c r="L843" s="169" t="s">
        <v>133</v>
      </c>
      <c r="M843" s="169" t="s">
        <v>497</v>
      </c>
      <c r="N843" s="169" t="s">
        <v>211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3">S843+T843-U843</f>
        <v>1174048.48</v>
      </c>
      <c r="W843" s="130">
        <f t="shared" si="81"/>
        <v>0</v>
      </c>
      <c r="X843" s="130"/>
      <c r="Y843" s="130">
        <f t="shared" si="78"/>
        <v>0</v>
      </c>
      <c r="Z843" s="130">
        <f t="shared" si="82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0"/>
        <v>0</v>
      </c>
      <c r="AC843" s="130"/>
      <c r="AD843" s="169"/>
      <c r="AE843" s="169"/>
      <c r="AF843" s="169" t="s">
        <v>420</v>
      </c>
      <c r="AG843" s="273">
        <v>0.32</v>
      </c>
      <c r="AH843" s="92"/>
      <c r="AI843" s="92"/>
      <c r="AJ843" s="92"/>
    </row>
    <row r="844" spans="1:36" s="227" customForma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614</v>
      </c>
      <c r="K844" s="169"/>
      <c r="L844" s="169" t="s">
        <v>90</v>
      </c>
      <c r="M844" s="169" t="s">
        <v>492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3"/>
        <v>77462.3</v>
      </c>
      <c r="W844" s="130">
        <f t="shared" si="81"/>
        <v>8470.7999999999993</v>
      </c>
      <c r="X844" s="130"/>
      <c r="Y844" s="130">
        <f t="shared" si="78"/>
        <v>0</v>
      </c>
      <c r="Z844" s="130">
        <f t="shared" si="82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0"/>
        <v>304.94879999999995</v>
      </c>
      <c r="AC844" s="130"/>
      <c r="AD844" s="169"/>
      <c r="AE844" s="169"/>
      <c r="AF844" s="169" t="s">
        <v>417</v>
      </c>
      <c r="AG844" s="273">
        <v>0</v>
      </c>
      <c r="AH844" s="92"/>
      <c r="AI844" s="92"/>
      <c r="AJ844" s="92"/>
    </row>
    <row r="845" spans="1:36" s="227" customForma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598</v>
      </c>
      <c r="K845" s="169"/>
      <c r="L845" s="169" t="s">
        <v>82</v>
      </c>
      <c r="M845" s="169" t="s">
        <v>501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3"/>
        <v>15531.99</v>
      </c>
      <c r="W845" s="130">
        <f t="shared" si="81"/>
        <v>2788.24</v>
      </c>
      <c r="X845" s="130"/>
      <c r="Y845" s="130">
        <f t="shared" si="78"/>
        <v>0</v>
      </c>
      <c r="Z845" s="130">
        <f t="shared" si="82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0"/>
        <v>100.37663999999998</v>
      </c>
      <c r="AC845" s="130"/>
      <c r="AD845" s="169"/>
      <c r="AE845" s="169"/>
      <c r="AF845" s="169" t="s">
        <v>420</v>
      </c>
      <c r="AG845" s="273">
        <v>0.11</v>
      </c>
      <c r="AH845" s="92"/>
      <c r="AI845" s="92"/>
      <c r="AJ845" s="92"/>
    </row>
    <row r="846" spans="1:36" s="227" customForma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598</v>
      </c>
      <c r="K846" s="169"/>
      <c r="L846" s="169" t="s">
        <v>82</v>
      </c>
      <c r="M846" s="169" t="s">
        <v>501</v>
      </c>
      <c r="N846" s="169" t="s">
        <v>211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3"/>
        <v>-4.7400000000000091</v>
      </c>
      <c r="W846" s="130">
        <f t="shared" si="81"/>
        <v>1243.22</v>
      </c>
      <c r="X846" s="130"/>
      <c r="Y846" s="130">
        <f t="shared" si="78"/>
        <v>0</v>
      </c>
      <c r="Z846" s="130">
        <f t="shared" si="82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0"/>
        <v>85.782180000000011</v>
      </c>
      <c r="AC846" s="130"/>
      <c r="AD846" s="169"/>
      <c r="AE846" s="169"/>
      <c r="AF846" s="169" t="s">
        <v>420</v>
      </c>
      <c r="AG846" s="273">
        <v>0.36</v>
      </c>
      <c r="AH846" s="92"/>
      <c r="AI846" s="92"/>
      <c r="AJ846" s="92"/>
    </row>
    <row r="847" spans="1:36" s="227" customForma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598</v>
      </c>
      <c r="K847" s="169"/>
      <c r="L847" s="169" t="s">
        <v>129</v>
      </c>
      <c r="M847" s="169" t="s">
        <v>594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3"/>
        <v>24321.3</v>
      </c>
      <c r="W847" s="130">
        <f t="shared" si="81"/>
        <v>4278.3579916318004</v>
      </c>
      <c r="X847" s="130"/>
      <c r="Y847" s="130">
        <f t="shared" si="78"/>
        <v>206.41200836820008</v>
      </c>
      <c r="Z847" s="130">
        <f t="shared" si="82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0"/>
        <v>161.45171999999999</v>
      </c>
      <c r="AC847" s="130"/>
      <c r="AD847" s="169"/>
      <c r="AE847" s="169"/>
      <c r="AF847" s="169" t="s">
        <v>417</v>
      </c>
      <c r="AG847" s="273">
        <v>0.14000000000000001</v>
      </c>
      <c r="AH847" s="92"/>
      <c r="AI847" s="92"/>
      <c r="AJ847" s="92"/>
    </row>
    <row r="848" spans="1:36" s="227" customForma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360</v>
      </c>
      <c r="G848" s="169" t="s">
        <v>360</v>
      </c>
      <c r="H848" s="370" t="s">
        <v>360</v>
      </c>
      <c r="I848" s="379" t="s">
        <v>49</v>
      </c>
      <c r="J848" s="145" t="s">
        <v>598</v>
      </c>
      <c r="K848" s="169"/>
      <c r="L848" s="169" t="s">
        <v>360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3"/>
        <v>16863.52</v>
      </c>
      <c r="W848" s="130">
        <f t="shared" si="81"/>
        <v>30.36</v>
      </c>
      <c r="X848" s="130"/>
      <c r="Y848" s="130">
        <f t="shared" si="78"/>
        <v>0</v>
      </c>
      <c r="Z848" s="130">
        <f t="shared" si="82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0"/>
        <v>1.0929599999999999</v>
      </c>
      <c r="AC848" s="130"/>
      <c r="AD848" s="169"/>
      <c r="AE848" s="169"/>
      <c r="AF848" s="169" t="s">
        <v>417</v>
      </c>
      <c r="AG848" s="273">
        <v>0.42</v>
      </c>
      <c r="AH848" s="92"/>
      <c r="AI848" s="92"/>
      <c r="AJ848" s="92"/>
    </row>
    <row r="849" spans="1:36" s="227" customFormat="1" x14ac:dyDescent="0.35">
      <c r="A849" s="168">
        <v>43709</v>
      </c>
      <c r="B849" s="169" t="s">
        <v>42</v>
      </c>
      <c r="C849" s="169" t="s">
        <v>59</v>
      </c>
      <c r="D849" s="169" t="s">
        <v>292</v>
      </c>
      <c r="E849" s="169" t="s">
        <v>207</v>
      </c>
      <c r="F849" s="169" t="s">
        <v>505</v>
      </c>
      <c r="G849" s="169" t="s">
        <v>506</v>
      </c>
      <c r="H849" s="370" t="s">
        <v>48</v>
      </c>
      <c r="I849" s="379" t="s">
        <v>49</v>
      </c>
      <c r="J849" s="145" t="s">
        <v>614</v>
      </c>
      <c r="K849" s="169"/>
      <c r="L849" s="169" t="s">
        <v>507</v>
      </c>
      <c r="M849" s="169" t="s">
        <v>595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3"/>
        <v>0</v>
      </c>
      <c r="W849" s="130">
        <f t="shared" si="81"/>
        <v>12710.923076923076</v>
      </c>
      <c r="X849" s="130"/>
      <c r="Y849" s="130">
        <f t="shared" si="78"/>
        <v>508.43692307692436</v>
      </c>
      <c r="Z849" s="130">
        <f t="shared" si="82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0"/>
        <v>475.89695999999998</v>
      </c>
      <c r="AC849" s="130"/>
      <c r="AD849" s="169"/>
      <c r="AE849" s="169"/>
      <c r="AF849" s="169" t="s">
        <v>417</v>
      </c>
      <c r="AG849" s="273">
        <v>0</v>
      </c>
      <c r="AH849" s="92"/>
      <c r="AI849" s="92"/>
      <c r="AJ849" s="92"/>
    </row>
    <row r="850" spans="1:36" s="227" customForma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614</v>
      </c>
      <c r="K850" s="169"/>
      <c r="L850" s="169" t="s">
        <v>116</v>
      </c>
      <c r="M850" s="169" t="s">
        <v>512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3"/>
        <v>21583.309999999998</v>
      </c>
      <c r="W850" s="130">
        <f t="shared" si="81"/>
        <v>12328.4</v>
      </c>
      <c r="X850" s="130"/>
      <c r="Y850" s="130">
        <f t="shared" si="78"/>
        <v>616.42000000000007</v>
      </c>
      <c r="Z850" s="130">
        <f t="shared" si="82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0"/>
        <v>466.01351999999997</v>
      </c>
      <c r="AC850" s="130"/>
      <c r="AD850" s="169"/>
      <c r="AE850" s="169"/>
      <c r="AF850" s="169" t="s">
        <v>420</v>
      </c>
      <c r="AG850" s="273">
        <v>0</v>
      </c>
      <c r="AH850" s="92"/>
      <c r="AI850" s="92"/>
      <c r="AJ850" s="92"/>
    </row>
    <row r="851" spans="1:36" s="227" customFormat="1" x14ac:dyDescent="0.35">
      <c r="A851" s="168">
        <v>43709</v>
      </c>
      <c r="B851" s="169" t="s">
        <v>42</v>
      </c>
      <c r="C851" s="169" t="s">
        <v>212</v>
      </c>
      <c r="D851" s="169" t="s">
        <v>213</v>
      </c>
      <c r="E851" s="169" t="s">
        <v>214</v>
      </c>
      <c r="F851" s="169" t="s">
        <v>238</v>
      </c>
      <c r="G851" s="169" t="s">
        <v>239</v>
      </c>
      <c r="H851" s="370" t="s">
        <v>48</v>
      </c>
      <c r="I851" s="379" t="s">
        <v>49</v>
      </c>
      <c r="J851" s="145" t="s">
        <v>614</v>
      </c>
      <c r="K851" s="169"/>
      <c r="L851" s="169" t="s">
        <v>222</v>
      </c>
      <c r="M851" s="169" t="s">
        <v>513</v>
      </c>
      <c r="N851" s="169" t="s">
        <v>211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3"/>
        <v>20014.111126760599</v>
      </c>
      <c r="W851" s="130">
        <f t="shared" si="81"/>
        <v>0</v>
      </c>
      <c r="X851" s="130"/>
      <c r="Y851" s="130">
        <f t="shared" si="78"/>
        <v>0</v>
      </c>
      <c r="Z851" s="130">
        <f t="shared" si="82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0"/>
        <v>0</v>
      </c>
      <c r="AC851" s="130"/>
      <c r="AD851" s="169"/>
      <c r="AE851" s="169"/>
      <c r="AF851" s="169" t="s">
        <v>420</v>
      </c>
      <c r="AG851" s="273">
        <v>0.42</v>
      </c>
      <c r="AH851" s="92"/>
      <c r="AI851" s="92"/>
      <c r="AJ851" s="92"/>
    </row>
    <row r="852" spans="1:36" s="227" customForma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614</v>
      </c>
      <c r="K852" s="169"/>
      <c r="L852" s="169" t="s">
        <v>194</v>
      </c>
      <c r="M852" s="169" t="s">
        <v>514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3"/>
        <v>63652.570000000007</v>
      </c>
      <c r="W852" s="130">
        <f t="shared" si="81"/>
        <v>14405.28</v>
      </c>
      <c r="X852" s="130"/>
      <c r="Y852" s="130">
        <f t="shared" si="78"/>
        <v>0</v>
      </c>
      <c r="Z852" s="130">
        <f t="shared" si="82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0"/>
        <v>518.59007999999994</v>
      </c>
      <c r="AC852" s="130"/>
      <c r="AD852" s="169"/>
      <c r="AE852" s="169"/>
      <c r="AF852" s="169" t="s">
        <v>420</v>
      </c>
      <c r="AG852" s="273">
        <v>0</v>
      </c>
      <c r="AH852" s="92"/>
      <c r="AI852" s="92"/>
      <c r="AJ852" s="92"/>
    </row>
    <row r="853" spans="1:36" s="227" customForma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614</v>
      </c>
      <c r="K853" s="169"/>
      <c r="L853" s="169" t="s">
        <v>86</v>
      </c>
      <c r="M853" s="169" t="s">
        <v>515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3"/>
        <v>0</v>
      </c>
      <c r="W853" s="130">
        <f t="shared" si="81"/>
        <v>15987.07</v>
      </c>
      <c r="X853" s="130"/>
      <c r="Y853" s="130">
        <f t="shared" si="78"/>
        <v>0</v>
      </c>
      <c r="Z853" s="130">
        <f t="shared" si="82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0"/>
        <v>575.53451999999993</v>
      </c>
      <c r="AC853" s="130"/>
      <c r="AD853" s="169"/>
      <c r="AE853" s="169"/>
      <c r="AF853" s="169" t="s">
        <v>420</v>
      </c>
      <c r="AG853" s="273">
        <v>0</v>
      </c>
      <c r="AH853" s="92"/>
      <c r="AI853" s="92"/>
      <c r="AJ853" s="92"/>
    </row>
    <row r="854" spans="1:36" s="227" customForma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614</v>
      </c>
      <c r="K854" s="169"/>
      <c r="L854" s="169" t="s">
        <v>179</v>
      </c>
      <c r="M854" s="169" t="s">
        <v>525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3"/>
        <v>2956.69</v>
      </c>
      <c r="W854" s="130">
        <f t="shared" si="81"/>
        <v>0</v>
      </c>
      <c r="X854" s="130"/>
      <c r="Y854" s="130">
        <f t="shared" si="78"/>
        <v>0</v>
      </c>
      <c r="Z854" s="130">
        <f t="shared" si="82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0"/>
        <v>0</v>
      </c>
      <c r="AC854" s="130"/>
      <c r="AD854" s="169"/>
      <c r="AE854" s="169"/>
      <c r="AF854" s="169" t="s">
        <v>420</v>
      </c>
      <c r="AG854" s="273">
        <v>0.42</v>
      </c>
      <c r="AH854" s="92"/>
      <c r="AI854" s="92"/>
      <c r="AJ854" s="92"/>
    </row>
    <row r="855" spans="1:36" s="227" customForma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614</v>
      </c>
      <c r="K855" s="169"/>
      <c r="L855" s="169" t="s">
        <v>152</v>
      </c>
      <c r="M855" s="169" t="s">
        <v>528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3"/>
        <v>1766.24</v>
      </c>
      <c r="W855" s="130">
        <f t="shared" si="81"/>
        <v>0</v>
      </c>
      <c r="X855" s="130"/>
      <c r="Y855" s="130">
        <f t="shared" si="78"/>
        <v>0</v>
      </c>
      <c r="Z855" s="130">
        <f t="shared" si="82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0"/>
        <v>0</v>
      </c>
      <c r="AC855" s="130"/>
      <c r="AD855" s="169"/>
      <c r="AE855" s="169"/>
      <c r="AF855" s="169" t="s">
        <v>417</v>
      </c>
      <c r="AG855" s="273">
        <v>0.42</v>
      </c>
      <c r="AH855" s="92"/>
      <c r="AI855" s="92"/>
      <c r="AJ855" s="92"/>
    </row>
    <row r="856" spans="1:36" s="227" customForma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616</v>
      </c>
      <c r="G856" s="169" t="s">
        <v>616</v>
      </c>
      <c r="H856" s="370" t="s">
        <v>616</v>
      </c>
      <c r="I856" s="379" t="s">
        <v>49</v>
      </c>
      <c r="J856" s="145" t="s">
        <v>598</v>
      </c>
      <c r="K856" s="169"/>
      <c r="L856" s="169" t="s">
        <v>77</v>
      </c>
      <c r="M856" s="169" t="s">
        <v>522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3"/>
        <v>205.52</v>
      </c>
      <c r="W856" s="130">
        <f t="shared" si="81"/>
        <v>0</v>
      </c>
      <c r="X856" s="130"/>
      <c r="Y856" s="130">
        <f t="shared" si="78"/>
        <v>0</v>
      </c>
      <c r="Z856" s="130">
        <f t="shared" si="82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0"/>
        <v>0</v>
      </c>
      <c r="AC856" s="130"/>
      <c r="AD856" s="169"/>
      <c r="AE856" s="169"/>
      <c r="AF856" s="169" t="s">
        <v>420</v>
      </c>
      <c r="AG856" s="273">
        <v>0.22</v>
      </c>
      <c r="AH856" s="92"/>
      <c r="AI856" s="92"/>
      <c r="AJ856" s="92"/>
    </row>
    <row r="857" spans="1:36" s="227" customForma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614</v>
      </c>
      <c r="K857" s="169"/>
      <c r="L857" s="169" t="s">
        <v>155</v>
      </c>
      <c r="M857" s="169" t="s">
        <v>531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3"/>
        <v>547555.24</v>
      </c>
      <c r="W857" s="130">
        <f t="shared" si="81"/>
        <v>0</v>
      </c>
      <c r="X857" s="130"/>
      <c r="Y857" s="130">
        <f t="shared" si="78"/>
        <v>0</v>
      </c>
      <c r="Z857" s="130">
        <f t="shared" si="82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0"/>
        <v>0</v>
      </c>
      <c r="AC857" s="130"/>
      <c r="AD857" s="169"/>
      <c r="AE857" s="169"/>
      <c r="AF857" s="169" t="s">
        <v>420</v>
      </c>
      <c r="AG857" s="273">
        <v>0.42</v>
      </c>
      <c r="AH857" s="92"/>
      <c r="AI857" s="92"/>
      <c r="AJ857" s="92"/>
    </row>
    <row r="858" spans="1:36" s="227" customForma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614</v>
      </c>
      <c r="K858" s="169"/>
      <c r="L858" s="169" t="s">
        <v>192</v>
      </c>
      <c r="M858" s="169" t="s">
        <v>533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3"/>
        <v>7741.65</v>
      </c>
      <c r="W858" s="130">
        <f t="shared" si="81"/>
        <v>0</v>
      </c>
      <c r="X858" s="130"/>
      <c r="Y858" s="130">
        <f t="shared" si="78"/>
        <v>0</v>
      </c>
      <c r="Z858" s="130">
        <f t="shared" si="82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0"/>
        <v>0</v>
      </c>
      <c r="AC858" s="130"/>
      <c r="AD858" s="169"/>
      <c r="AE858" s="169"/>
      <c r="AF858" s="169" t="s">
        <v>417</v>
      </c>
      <c r="AG858" s="273">
        <v>0.42</v>
      </c>
      <c r="AH858" s="92"/>
      <c r="AI858" s="92"/>
      <c r="AJ858" s="92"/>
    </row>
    <row r="859" spans="1:36" s="227" customForma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614</v>
      </c>
      <c r="K859" s="169"/>
      <c r="L859" s="169" t="s">
        <v>124</v>
      </c>
      <c r="M859" s="169" t="s">
        <v>534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3"/>
        <v>106099.63</v>
      </c>
      <c r="W859" s="130">
        <f t="shared" si="81"/>
        <v>0</v>
      </c>
      <c r="X859" s="130"/>
      <c r="Y859" s="130">
        <f t="shared" si="78"/>
        <v>0</v>
      </c>
      <c r="Z859" s="130">
        <f t="shared" si="82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0"/>
        <v>0</v>
      </c>
      <c r="AC859" s="130"/>
      <c r="AD859" s="169"/>
      <c r="AE859" s="169"/>
      <c r="AF859" s="169" t="s">
        <v>420</v>
      </c>
      <c r="AG859" s="273">
        <v>0.42</v>
      </c>
      <c r="AH859" s="92"/>
      <c r="AI859" s="92"/>
      <c r="AJ859" s="92"/>
    </row>
    <row r="860" spans="1:36" s="227" customFormat="1" x14ac:dyDescent="0.35">
      <c r="A860" s="168">
        <v>43709</v>
      </c>
      <c r="B860" s="169" t="s">
        <v>42</v>
      </c>
      <c r="C860" s="169" t="s">
        <v>212</v>
      </c>
      <c r="D860" s="169" t="s">
        <v>213</v>
      </c>
      <c r="E860" s="169" t="s">
        <v>214</v>
      </c>
      <c r="F860" s="169" t="s">
        <v>248</v>
      </c>
      <c r="G860" s="169" t="s">
        <v>249</v>
      </c>
      <c r="H860" s="370" t="s">
        <v>48</v>
      </c>
      <c r="I860" s="379" t="s">
        <v>49</v>
      </c>
      <c r="J860" s="145" t="s">
        <v>614</v>
      </c>
      <c r="K860" s="169"/>
      <c r="L860" s="169" t="s">
        <v>222</v>
      </c>
      <c r="M860" s="169" t="s">
        <v>535</v>
      </c>
      <c r="N860" s="169" t="s">
        <v>211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3"/>
        <v>11055.15</v>
      </c>
      <c r="W860" s="130">
        <f t="shared" si="81"/>
        <v>0</v>
      </c>
      <c r="X860" s="130"/>
      <c r="Y860" s="130">
        <f t="shared" si="78"/>
        <v>0</v>
      </c>
      <c r="Z860" s="130">
        <f t="shared" si="82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0"/>
        <v>0</v>
      </c>
      <c r="AC860" s="130"/>
      <c r="AD860" s="169"/>
      <c r="AE860" s="169"/>
      <c r="AF860" s="169" t="s">
        <v>420</v>
      </c>
      <c r="AG860" s="273">
        <v>0.42</v>
      </c>
      <c r="AH860" s="92"/>
      <c r="AI860" s="92"/>
      <c r="AJ860" s="92"/>
    </row>
    <row r="861" spans="1:36" s="227" customFormat="1" x14ac:dyDescent="0.35">
      <c r="A861" s="168">
        <v>43709</v>
      </c>
      <c r="B861" s="169" t="s">
        <v>42</v>
      </c>
      <c r="C861" s="169" t="s">
        <v>212</v>
      </c>
      <c r="D861" s="169" t="s">
        <v>223</v>
      </c>
      <c r="E861" s="169" t="s">
        <v>214</v>
      </c>
      <c r="F861" s="169" t="s">
        <v>255</v>
      </c>
      <c r="G861" s="169" t="s">
        <v>256</v>
      </c>
      <c r="H861" s="370" t="s">
        <v>48</v>
      </c>
      <c r="I861" s="379" t="s">
        <v>49</v>
      </c>
      <c r="J861" s="145" t="s">
        <v>614</v>
      </c>
      <c r="K861" s="169"/>
      <c r="L861" s="169" t="s">
        <v>222</v>
      </c>
      <c r="M861" s="169" t="s">
        <v>536</v>
      </c>
      <c r="N861" s="169" t="s">
        <v>211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3"/>
        <v>32528.018732394001</v>
      </c>
      <c r="W861" s="130">
        <f t="shared" si="81"/>
        <v>0</v>
      </c>
      <c r="X861" s="130"/>
      <c r="Y861" s="130">
        <f t="shared" si="78"/>
        <v>0</v>
      </c>
      <c r="Z861" s="130">
        <f t="shared" si="82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0"/>
        <v>0</v>
      </c>
      <c r="AC861" s="130"/>
      <c r="AD861" s="169"/>
      <c r="AE861" s="169"/>
      <c r="AF861" s="169" t="s">
        <v>420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212</v>
      </c>
      <c r="D862" s="169" t="s">
        <v>213</v>
      </c>
      <c r="E862" s="169" t="s">
        <v>214</v>
      </c>
      <c r="F862" s="169" t="s">
        <v>242</v>
      </c>
      <c r="G862" s="169" t="s">
        <v>243</v>
      </c>
      <c r="H862" s="370" t="s">
        <v>48</v>
      </c>
      <c r="I862" s="379" t="s">
        <v>49</v>
      </c>
      <c r="J862" s="145" t="s">
        <v>614</v>
      </c>
      <c r="K862" s="169"/>
      <c r="L862" s="169" t="s">
        <v>222</v>
      </c>
      <c r="M862" s="169" t="s">
        <v>537</v>
      </c>
      <c r="N862" s="169" t="s">
        <v>211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3"/>
        <v>109330.970845071</v>
      </c>
      <c r="W862" s="130">
        <f t="shared" si="81"/>
        <v>0</v>
      </c>
      <c r="X862" s="130"/>
      <c r="Y862" s="130">
        <f t="shared" si="78"/>
        <v>0</v>
      </c>
      <c r="Z862" s="130">
        <f t="shared" si="82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0"/>
        <v>0</v>
      </c>
      <c r="AC862" s="130"/>
      <c r="AD862" s="169"/>
      <c r="AE862" s="169"/>
      <c r="AF862" s="169" t="s">
        <v>420</v>
      </c>
      <c r="AG862" s="273">
        <v>0.42</v>
      </c>
      <c r="AH862" s="92"/>
      <c r="AI862" s="92"/>
      <c r="AJ862" s="92"/>
    </row>
    <row r="863" spans="1:36" s="227" customFormat="1" x14ac:dyDescent="0.35">
      <c r="A863" s="168">
        <v>43709</v>
      </c>
      <c r="B863" s="169" t="s">
        <v>42</v>
      </c>
      <c r="C863" s="169" t="s">
        <v>212</v>
      </c>
      <c r="D863" s="169" t="s">
        <v>213</v>
      </c>
      <c r="E863" s="169" t="s">
        <v>214</v>
      </c>
      <c r="F863" s="169" t="s">
        <v>232</v>
      </c>
      <c r="G863" s="169" t="s">
        <v>233</v>
      </c>
      <c r="H863" s="370" t="s">
        <v>48</v>
      </c>
      <c r="I863" s="379" t="s">
        <v>49</v>
      </c>
      <c r="J863" s="145" t="s">
        <v>614</v>
      </c>
      <c r="K863" s="169"/>
      <c r="L863" s="169" t="s">
        <v>222</v>
      </c>
      <c r="M863" s="169" t="s">
        <v>538</v>
      </c>
      <c r="N863" s="169" t="s">
        <v>211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3"/>
        <v>6504.6216901406997</v>
      </c>
      <c r="W863" s="130">
        <f t="shared" si="81"/>
        <v>0</v>
      </c>
      <c r="X863" s="130"/>
      <c r="Y863" s="130">
        <f t="shared" si="78"/>
        <v>0</v>
      </c>
      <c r="Z863" s="130">
        <f t="shared" si="82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0"/>
        <v>0</v>
      </c>
      <c r="AC863" s="130"/>
      <c r="AD863" s="169"/>
      <c r="AE863" s="169"/>
      <c r="AF863" s="169" t="s">
        <v>420</v>
      </c>
      <c r="AG863" s="273">
        <v>0</v>
      </c>
      <c r="AH863" s="92"/>
      <c r="AI863" s="92"/>
      <c r="AJ863" s="92"/>
    </row>
    <row r="864" spans="1:36" s="227" customFormat="1" x14ac:dyDescent="0.35">
      <c r="A864" s="168">
        <v>43709</v>
      </c>
      <c r="B864" s="169" t="s">
        <v>42</v>
      </c>
      <c r="C864" s="169" t="s">
        <v>59</v>
      </c>
      <c r="D864" s="169" t="s">
        <v>292</v>
      </c>
      <c r="E864" s="169" t="s">
        <v>156</v>
      </c>
      <c r="F864" s="169" t="s">
        <v>270</v>
      </c>
      <c r="G864" s="169" t="s">
        <v>293</v>
      </c>
      <c r="H864" s="370" t="s">
        <v>48</v>
      </c>
      <c r="I864" s="379" t="s">
        <v>49</v>
      </c>
      <c r="J864" s="145" t="s">
        <v>614</v>
      </c>
      <c r="K864" s="169"/>
      <c r="L864" s="169" t="s">
        <v>222</v>
      </c>
      <c r="M864" s="169" t="s">
        <v>539</v>
      </c>
      <c r="N864" s="169" t="s">
        <v>211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3"/>
        <v>136495.19</v>
      </c>
      <c r="W864" s="130">
        <f t="shared" si="81"/>
        <v>0</v>
      </c>
      <c r="X864" s="130"/>
      <c r="Y864" s="130">
        <f t="shared" si="78"/>
        <v>0</v>
      </c>
      <c r="Z864" s="130">
        <f t="shared" si="82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0"/>
        <v>0</v>
      </c>
      <c r="AC864" s="130"/>
      <c r="AD864" s="169"/>
      <c r="AE864" s="169"/>
      <c r="AF864" s="169" t="s">
        <v>420</v>
      </c>
      <c r="AG864" s="273" t="s">
        <v>527</v>
      </c>
      <c r="AH864" s="92"/>
      <c r="AI864" s="92"/>
      <c r="AJ864" s="92"/>
    </row>
    <row r="865" spans="1:36" s="227" customFormat="1" x14ac:dyDescent="0.35">
      <c r="A865" s="168">
        <v>43709</v>
      </c>
      <c r="B865" s="169" t="s">
        <v>42</v>
      </c>
      <c r="C865" s="169" t="s">
        <v>212</v>
      </c>
      <c r="D865" s="169" t="s">
        <v>223</v>
      </c>
      <c r="E865" s="169" t="s">
        <v>214</v>
      </c>
      <c r="F865" s="169" t="s">
        <v>230</v>
      </c>
      <c r="G865" s="169" t="s">
        <v>231</v>
      </c>
      <c r="H865" s="370" t="s">
        <v>48</v>
      </c>
      <c r="I865" s="379" t="s">
        <v>49</v>
      </c>
      <c r="J865" s="145" t="s">
        <v>614</v>
      </c>
      <c r="K865" s="169"/>
      <c r="L865" s="169" t="s">
        <v>222</v>
      </c>
      <c r="M865" s="169" t="s">
        <v>541</v>
      </c>
      <c r="N865" s="169" t="s">
        <v>211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3"/>
        <v>44404.901830985997</v>
      </c>
      <c r="W865" s="130">
        <f t="shared" si="81"/>
        <v>0</v>
      </c>
      <c r="X865" s="130"/>
      <c r="Y865" s="130">
        <f t="shared" si="78"/>
        <v>0</v>
      </c>
      <c r="Z865" s="130">
        <f t="shared" si="82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0"/>
        <v>0</v>
      </c>
      <c r="AC865" s="130"/>
      <c r="AD865" s="169"/>
      <c r="AE865" s="169"/>
      <c r="AF865" s="169" t="s">
        <v>420</v>
      </c>
      <c r="AG865" s="273" t="s">
        <v>542</v>
      </c>
      <c r="AH865" s="92"/>
      <c r="AI865" s="92"/>
      <c r="AJ865" s="92"/>
    </row>
    <row r="866" spans="1:36" s="227" customFormat="1" x14ac:dyDescent="0.35">
      <c r="A866" s="168">
        <v>43709</v>
      </c>
      <c r="B866" s="169" t="s">
        <v>42</v>
      </c>
      <c r="C866" s="169" t="s">
        <v>212</v>
      </c>
      <c r="D866" s="169" t="s">
        <v>223</v>
      </c>
      <c r="E866" s="169" t="s">
        <v>250</v>
      </c>
      <c r="F866" s="169" t="s">
        <v>251</v>
      </c>
      <c r="G866" s="169" t="s">
        <v>252</v>
      </c>
      <c r="H866" s="370" t="s">
        <v>48</v>
      </c>
      <c r="I866" s="379" t="s">
        <v>49</v>
      </c>
      <c r="J866" s="145" t="s">
        <v>614</v>
      </c>
      <c r="K866" s="169"/>
      <c r="L866" s="169" t="s">
        <v>222</v>
      </c>
      <c r="M866" s="169" t="s">
        <v>543</v>
      </c>
      <c r="N866" s="169" t="s">
        <v>211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3"/>
        <v>2063.5353521120301</v>
      </c>
      <c r="W866" s="130">
        <f t="shared" si="81"/>
        <v>0</v>
      </c>
      <c r="X866" s="130"/>
      <c r="Y866" s="130">
        <f t="shared" si="78"/>
        <v>0</v>
      </c>
      <c r="Z866" s="130">
        <f t="shared" si="82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0"/>
        <v>0</v>
      </c>
      <c r="AC866" s="130"/>
      <c r="AD866" s="169"/>
      <c r="AE866" s="169"/>
      <c r="AF866" s="169" t="s">
        <v>420</v>
      </c>
      <c r="AG866" s="273">
        <v>0.42</v>
      </c>
      <c r="AH866" s="92"/>
      <c r="AI866" s="92"/>
      <c r="AJ866" s="92"/>
    </row>
    <row r="867" spans="1:36" s="227" customFormat="1" x14ac:dyDescent="0.35">
      <c r="A867" s="168">
        <v>43709</v>
      </c>
      <c r="B867" s="169" t="s">
        <v>42</v>
      </c>
      <c r="C867" s="169" t="s">
        <v>212</v>
      </c>
      <c r="D867" s="169" t="s">
        <v>223</v>
      </c>
      <c r="E867" s="169" t="s">
        <v>214</v>
      </c>
      <c r="F867" s="169" t="s">
        <v>284</v>
      </c>
      <c r="G867" s="169" t="s">
        <v>285</v>
      </c>
      <c r="H867" s="370" t="s">
        <v>48</v>
      </c>
      <c r="I867" s="379" t="s">
        <v>49</v>
      </c>
      <c r="J867" s="145" t="s">
        <v>614</v>
      </c>
      <c r="K867" s="169"/>
      <c r="L867" s="169" t="s">
        <v>222</v>
      </c>
      <c r="M867" s="169" t="s">
        <v>544</v>
      </c>
      <c r="N867" s="169" t="s">
        <v>211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3"/>
        <v>8102.9149295775096</v>
      </c>
      <c r="W867" s="130">
        <f t="shared" si="81"/>
        <v>0</v>
      </c>
      <c r="X867" s="130"/>
      <c r="Y867" s="130">
        <f t="shared" si="78"/>
        <v>0</v>
      </c>
      <c r="Z867" s="130">
        <f t="shared" si="82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0"/>
        <v>0</v>
      </c>
      <c r="AC867" s="130"/>
      <c r="AD867" s="169"/>
      <c r="AE867" s="169"/>
      <c r="AF867" s="169" t="s">
        <v>420</v>
      </c>
      <c r="AG867" s="273">
        <v>0.42</v>
      </c>
      <c r="AH867" s="92"/>
      <c r="AI867" s="92"/>
      <c r="AJ867" s="92"/>
    </row>
    <row r="868" spans="1:36" s="227" customFormat="1" x14ac:dyDescent="0.35">
      <c r="A868" s="168">
        <v>43709</v>
      </c>
      <c r="B868" s="169" t="s">
        <v>42</v>
      </c>
      <c r="C868" s="169" t="s">
        <v>212</v>
      </c>
      <c r="D868" s="169" t="s">
        <v>223</v>
      </c>
      <c r="E868" s="169" t="s">
        <v>214</v>
      </c>
      <c r="F868" s="169" t="s">
        <v>286</v>
      </c>
      <c r="G868" s="169" t="s">
        <v>287</v>
      </c>
      <c r="H868" s="370" t="s">
        <v>48</v>
      </c>
      <c r="I868" s="379" t="s">
        <v>49</v>
      </c>
      <c r="J868" s="145" t="s">
        <v>614</v>
      </c>
      <c r="K868" s="169"/>
      <c r="L868" s="169" t="s">
        <v>222</v>
      </c>
      <c r="M868" s="169" t="s">
        <v>546</v>
      </c>
      <c r="N868" s="169" t="s">
        <v>211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3"/>
        <v>655.37999999978604</v>
      </c>
      <c r="W868" s="130">
        <f t="shared" si="81"/>
        <v>0</v>
      </c>
      <c r="X868" s="130"/>
      <c r="Y868" s="130">
        <f t="shared" si="78"/>
        <v>0</v>
      </c>
      <c r="Z868" s="130">
        <f t="shared" si="82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0"/>
        <v>0</v>
      </c>
      <c r="AC868" s="130"/>
      <c r="AD868" s="169"/>
      <c r="AE868" s="169"/>
      <c r="AF868" s="169" t="s">
        <v>420</v>
      </c>
      <c r="AG868" s="273">
        <v>0.42</v>
      </c>
      <c r="AH868" s="92"/>
      <c r="AI868" s="92"/>
      <c r="AJ868" s="92"/>
    </row>
    <row r="869" spans="1:36" s="227" customFormat="1" x14ac:dyDescent="0.35">
      <c r="A869" s="168">
        <v>43709</v>
      </c>
      <c r="B869" s="169" t="s">
        <v>42</v>
      </c>
      <c r="C869" s="169" t="s">
        <v>212</v>
      </c>
      <c r="D869" s="169" t="s">
        <v>223</v>
      </c>
      <c r="E869" s="169" t="s">
        <v>214</v>
      </c>
      <c r="F869" s="169" t="s">
        <v>302</v>
      </c>
      <c r="G869" s="169" t="s">
        <v>303</v>
      </c>
      <c r="H869" s="370" t="s">
        <v>48</v>
      </c>
      <c r="I869" s="379" t="s">
        <v>49</v>
      </c>
      <c r="J869" s="145" t="s">
        <v>614</v>
      </c>
      <c r="K869" s="169"/>
      <c r="L869" s="169" t="s">
        <v>222</v>
      </c>
      <c r="M869" s="169" t="s">
        <v>547</v>
      </c>
      <c r="N869" s="169" t="s">
        <v>211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3"/>
        <v>143.460985915328</v>
      </c>
      <c r="W869" s="130">
        <f t="shared" si="81"/>
        <v>0</v>
      </c>
      <c r="X869" s="130"/>
      <c r="Y869" s="130">
        <f t="shared" si="78"/>
        <v>0</v>
      </c>
      <c r="Z869" s="130">
        <f t="shared" si="82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0"/>
        <v>0</v>
      </c>
      <c r="AC869" s="130"/>
      <c r="AD869" s="169"/>
      <c r="AE869" s="169"/>
      <c r="AF869" s="169" t="s">
        <v>420</v>
      </c>
      <c r="AG869" s="273">
        <v>0.42</v>
      </c>
      <c r="AH869" s="92"/>
      <c r="AI869" s="92"/>
      <c r="AJ869" s="92"/>
    </row>
    <row r="870" spans="1:36" s="227" customFormat="1" x14ac:dyDescent="0.35">
      <c r="A870" s="168">
        <v>43709</v>
      </c>
      <c r="B870" s="169" t="s">
        <v>42</v>
      </c>
      <c r="C870" s="169" t="s">
        <v>212</v>
      </c>
      <c r="D870" s="169" t="s">
        <v>213</v>
      </c>
      <c r="E870" s="169" t="s">
        <v>214</v>
      </c>
      <c r="F870" s="169" t="s">
        <v>288</v>
      </c>
      <c r="G870" s="169" t="s">
        <v>289</v>
      </c>
      <c r="H870" s="370" t="s">
        <v>48</v>
      </c>
      <c r="I870" s="379" t="s">
        <v>49</v>
      </c>
      <c r="J870" s="145" t="s">
        <v>614</v>
      </c>
      <c r="K870" s="169"/>
      <c r="L870" s="169" t="s">
        <v>222</v>
      </c>
      <c r="M870" s="169" t="s">
        <v>548</v>
      </c>
      <c r="N870" s="169" t="s">
        <v>211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3"/>
        <v>322.47394365991897</v>
      </c>
      <c r="W870" s="130">
        <f t="shared" si="81"/>
        <v>0</v>
      </c>
      <c r="X870" s="130"/>
      <c r="Y870" s="130">
        <f t="shared" si="78"/>
        <v>0</v>
      </c>
      <c r="Z870" s="130">
        <f t="shared" si="82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0"/>
        <v>0</v>
      </c>
      <c r="AC870" s="130"/>
      <c r="AD870" s="169"/>
      <c r="AE870" s="169"/>
      <c r="AF870" s="169" t="s">
        <v>420</v>
      </c>
      <c r="AG870" s="273">
        <v>0.42</v>
      </c>
      <c r="AH870" s="92"/>
      <c r="AI870" s="92"/>
      <c r="AJ870" s="92"/>
    </row>
    <row r="871" spans="1:36" s="227" customFormat="1" x14ac:dyDescent="0.35">
      <c r="A871" s="168">
        <v>43709</v>
      </c>
      <c r="B871" s="169" t="s">
        <v>42</v>
      </c>
      <c r="C871" s="169" t="s">
        <v>212</v>
      </c>
      <c r="D871" s="169" t="s">
        <v>223</v>
      </c>
      <c r="E871" s="169" t="s">
        <v>214</v>
      </c>
      <c r="F871" s="169" t="s">
        <v>290</v>
      </c>
      <c r="G871" s="169" t="s">
        <v>291</v>
      </c>
      <c r="H871" s="370" t="s">
        <v>48</v>
      </c>
      <c r="I871" s="379" t="s">
        <v>49</v>
      </c>
      <c r="J871" s="145" t="s">
        <v>614</v>
      </c>
      <c r="K871" s="169"/>
      <c r="L871" s="169" t="s">
        <v>222</v>
      </c>
      <c r="M871" s="169" t="s">
        <v>550</v>
      </c>
      <c r="N871" s="169" t="s">
        <v>211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3"/>
        <v>227.30774647876399</v>
      </c>
      <c r="W871" s="130">
        <f t="shared" si="81"/>
        <v>0</v>
      </c>
      <c r="X871" s="130"/>
      <c r="Y871" s="130">
        <f t="shared" si="78"/>
        <v>0</v>
      </c>
      <c r="Z871" s="130">
        <f t="shared" si="82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0"/>
        <v>0</v>
      </c>
      <c r="AC871" s="130"/>
      <c r="AD871" s="169"/>
      <c r="AE871" s="169"/>
      <c r="AF871" s="169" t="s">
        <v>420</v>
      </c>
      <c r="AG871" s="273">
        <v>0.42</v>
      </c>
      <c r="AH871" s="92"/>
      <c r="AI871" s="92"/>
      <c r="AJ871" s="92"/>
    </row>
    <row r="872" spans="1:36" s="227" customFormat="1" x14ac:dyDescent="0.35">
      <c r="A872" s="168">
        <v>43709</v>
      </c>
      <c r="B872" s="169" t="s">
        <v>42</v>
      </c>
      <c r="C872" s="169" t="s">
        <v>212</v>
      </c>
      <c r="D872" s="169" t="s">
        <v>213</v>
      </c>
      <c r="E872" s="169" t="s">
        <v>214</v>
      </c>
      <c r="F872" s="169" t="s">
        <v>300</v>
      </c>
      <c r="G872" s="169" t="s">
        <v>301</v>
      </c>
      <c r="H872" s="370" t="s">
        <v>48</v>
      </c>
      <c r="I872" s="379" t="s">
        <v>49</v>
      </c>
      <c r="J872" s="145" t="s">
        <v>614</v>
      </c>
      <c r="K872" s="169"/>
      <c r="L872" s="169" t="s">
        <v>222</v>
      </c>
      <c r="M872" s="169" t="s">
        <v>551</v>
      </c>
      <c r="N872" s="169" t="s">
        <v>211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3"/>
        <v>1513.0032394366101</v>
      </c>
      <c r="W872" s="130">
        <f t="shared" si="81"/>
        <v>0</v>
      </c>
      <c r="X872" s="130"/>
      <c r="Y872" s="130">
        <f t="shared" si="78"/>
        <v>0</v>
      </c>
      <c r="Z872" s="130">
        <f t="shared" si="82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0"/>
        <v>0</v>
      </c>
      <c r="AC872" s="130"/>
      <c r="AD872" s="169"/>
      <c r="AE872" s="169"/>
      <c r="AF872" s="169" t="s">
        <v>420</v>
      </c>
      <c r="AG872" s="273">
        <v>0.42</v>
      </c>
      <c r="AH872" s="92"/>
      <c r="AI872" s="92"/>
      <c r="AJ872" s="92"/>
    </row>
    <row r="873" spans="1:36" s="227" customFormat="1" x14ac:dyDescent="0.35">
      <c r="A873" s="168">
        <v>43709</v>
      </c>
      <c r="B873" s="169" t="s">
        <v>42</v>
      </c>
      <c r="C873" s="169" t="s">
        <v>212</v>
      </c>
      <c r="D873" s="169" t="s">
        <v>213</v>
      </c>
      <c r="E873" s="169" t="s">
        <v>214</v>
      </c>
      <c r="F873" s="169" t="s">
        <v>304</v>
      </c>
      <c r="G873" s="169" t="s">
        <v>305</v>
      </c>
      <c r="H873" s="370" t="s">
        <v>48</v>
      </c>
      <c r="I873" s="379" t="s">
        <v>49</v>
      </c>
      <c r="J873" s="145" t="s">
        <v>614</v>
      </c>
      <c r="K873" s="169"/>
      <c r="L873" s="169" t="s">
        <v>222</v>
      </c>
      <c r="M873" s="169" t="s">
        <v>538</v>
      </c>
      <c r="N873" s="169" t="s">
        <v>211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3"/>
        <v>127.3395774647</v>
      </c>
      <c r="W873" s="130">
        <f t="shared" si="81"/>
        <v>0</v>
      </c>
      <c r="X873" s="130"/>
      <c r="Y873" s="130">
        <f t="shared" si="78"/>
        <v>0</v>
      </c>
      <c r="Z873" s="130">
        <f t="shared" si="82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0"/>
        <v>0</v>
      </c>
      <c r="AC873" s="130"/>
      <c r="AD873" s="169"/>
      <c r="AE873" s="169"/>
      <c r="AF873" s="169" t="s">
        <v>420</v>
      </c>
      <c r="AG873" s="273">
        <v>0.42</v>
      </c>
      <c r="AH873" s="92"/>
      <c r="AI873" s="92"/>
      <c r="AJ873" s="92"/>
    </row>
    <row r="874" spans="1:36" s="227" customFormat="1" x14ac:dyDescent="0.35">
      <c r="A874" s="168">
        <v>43709</v>
      </c>
      <c r="B874" s="169" t="s">
        <v>42</v>
      </c>
      <c r="C874" s="169" t="s">
        <v>212</v>
      </c>
      <c r="D874" s="169" t="s">
        <v>213</v>
      </c>
      <c r="E874" s="169" t="s">
        <v>214</v>
      </c>
      <c r="F874" s="169" t="s">
        <v>314</v>
      </c>
      <c r="G874" s="169" t="s">
        <v>315</v>
      </c>
      <c r="H874" s="370" t="s">
        <v>48</v>
      </c>
      <c r="I874" s="379" t="s">
        <v>49</v>
      </c>
      <c r="J874" s="145" t="s">
        <v>614</v>
      </c>
      <c r="K874" s="169"/>
      <c r="L874" s="169" t="s">
        <v>222</v>
      </c>
      <c r="M874" s="169" t="s">
        <v>552</v>
      </c>
      <c r="N874" s="169" t="s">
        <v>211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3"/>
        <v>4215.2245070423196</v>
      </c>
      <c r="W874" s="130">
        <f t="shared" si="81"/>
        <v>0</v>
      </c>
      <c r="X874" s="130"/>
      <c r="Y874" s="130">
        <f t="shared" si="78"/>
        <v>0</v>
      </c>
      <c r="Z874" s="130">
        <f t="shared" si="82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0"/>
        <v>0</v>
      </c>
      <c r="AC874" s="130"/>
      <c r="AD874" s="169"/>
      <c r="AE874" s="169"/>
      <c r="AF874" s="169" t="s">
        <v>420</v>
      </c>
      <c r="AG874" s="273">
        <v>0.42</v>
      </c>
      <c r="AH874" s="92"/>
      <c r="AI874" s="92"/>
      <c r="AJ874" s="92"/>
    </row>
    <row r="875" spans="1:36" s="227" customFormat="1" x14ac:dyDescent="0.35">
      <c r="A875" s="168">
        <v>43709</v>
      </c>
      <c r="B875" s="169" t="s">
        <v>42</v>
      </c>
      <c r="C875" s="169" t="s">
        <v>212</v>
      </c>
      <c r="D875" s="169" t="s">
        <v>223</v>
      </c>
      <c r="E875" s="169" t="s">
        <v>214</v>
      </c>
      <c r="F875" s="169" t="s">
        <v>270</v>
      </c>
      <c r="G875" s="169" t="s">
        <v>271</v>
      </c>
      <c r="H875" s="370" t="s">
        <v>48</v>
      </c>
      <c r="I875" s="379" t="s">
        <v>49</v>
      </c>
      <c r="J875" s="145" t="s">
        <v>614</v>
      </c>
      <c r="K875" s="169"/>
      <c r="L875" s="169" t="s">
        <v>222</v>
      </c>
      <c r="M875" s="169" t="s">
        <v>553</v>
      </c>
      <c r="N875" s="169" t="s">
        <v>211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3"/>
        <v>152.264929577999</v>
      </c>
      <c r="W875" s="130">
        <f t="shared" si="81"/>
        <v>0</v>
      </c>
      <c r="X875" s="130"/>
      <c r="Y875" s="130">
        <f t="shared" si="78"/>
        <v>0</v>
      </c>
      <c r="Z875" s="130">
        <f t="shared" si="82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0"/>
        <v>0</v>
      </c>
      <c r="AC875" s="130"/>
      <c r="AD875" s="169"/>
      <c r="AE875" s="169"/>
      <c r="AF875" s="169" t="s">
        <v>420</v>
      </c>
      <c r="AG875" s="273" t="s">
        <v>542</v>
      </c>
      <c r="AH875" s="92"/>
      <c r="AI875" s="92"/>
      <c r="AJ875" s="92"/>
    </row>
    <row r="876" spans="1:36" s="227" customFormat="1" x14ac:dyDescent="0.35">
      <c r="A876" s="168">
        <v>43709</v>
      </c>
      <c r="B876" s="169" t="s">
        <v>42</v>
      </c>
      <c r="C876" s="169" t="s">
        <v>212</v>
      </c>
      <c r="D876" s="169" t="s">
        <v>213</v>
      </c>
      <c r="E876" s="169" t="s">
        <v>214</v>
      </c>
      <c r="F876" s="169" t="s">
        <v>296</v>
      </c>
      <c r="G876" s="169" t="s">
        <v>297</v>
      </c>
      <c r="H876" s="370" t="s">
        <v>48</v>
      </c>
      <c r="I876" s="379" t="s">
        <v>49</v>
      </c>
      <c r="J876" s="145" t="s">
        <v>614</v>
      </c>
      <c r="K876" s="169"/>
      <c r="L876" s="169" t="s">
        <v>222</v>
      </c>
      <c r="M876" s="169" t="s">
        <v>554</v>
      </c>
      <c r="N876" s="169" t="s">
        <v>211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3"/>
        <v>196.54507042269699</v>
      </c>
      <c r="W876" s="130">
        <f t="shared" si="81"/>
        <v>0</v>
      </c>
      <c r="X876" s="130"/>
      <c r="Y876" s="130">
        <f t="shared" si="78"/>
        <v>0</v>
      </c>
      <c r="Z876" s="130">
        <f t="shared" si="82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0"/>
        <v>0</v>
      </c>
      <c r="AC876" s="130"/>
      <c r="AD876" s="169"/>
      <c r="AE876" s="169"/>
      <c r="AF876" s="169" t="s">
        <v>420</v>
      </c>
      <c r="AG876" s="273">
        <v>0.42</v>
      </c>
      <c r="AH876" s="92"/>
      <c r="AI876" s="92"/>
      <c r="AJ876" s="92"/>
    </row>
    <row r="877" spans="1:36" s="227" customFormat="1" x14ac:dyDescent="0.35">
      <c r="A877" s="168">
        <v>43709</v>
      </c>
      <c r="B877" s="169" t="s">
        <v>42</v>
      </c>
      <c r="C877" s="169" t="s">
        <v>212</v>
      </c>
      <c r="D877" s="169" t="s">
        <v>223</v>
      </c>
      <c r="E877" s="169" t="s">
        <v>214</v>
      </c>
      <c r="F877" s="169" t="s">
        <v>298</v>
      </c>
      <c r="G877" s="169" t="s">
        <v>299</v>
      </c>
      <c r="H877" s="370" t="s">
        <v>48</v>
      </c>
      <c r="I877" s="379" t="s">
        <v>49</v>
      </c>
      <c r="J877" s="145" t="s">
        <v>614</v>
      </c>
      <c r="K877" s="169"/>
      <c r="L877" s="169" t="s">
        <v>222</v>
      </c>
      <c r="M877" s="169" t="s">
        <v>555</v>
      </c>
      <c r="N877" s="169" t="s">
        <v>211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3"/>
        <v>1402.38690140774</v>
      </c>
      <c r="W877" s="130">
        <f t="shared" si="81"/>
        <v>0</v>
      </c>
      <c r="X877" s="130"/>
      <c r="Y877" s="130">
        <f t="shared" si="78"/>
        <v>0</v>
      </c>
      <c r="Z877" s="130">
        <f t="shared" si="82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0"/>
        <v>0</v>
      </c>
      <c r="AC877" s="130"/>
      <c r="AD877" s="169"/>
      <c r="AE877" s="169"/>
      <c r="AF877" s="169" t="s">
        <v>420</v>
      </c>
      <c r="AG877" s="273">
        <v>0.42</v>
      </c>
      <c r="AH877" s="92"/>
      <c r="AI877" s="92"/>
      <c r="AJ877" s="92"/>
    </row>
    <row r="878" spans="1:36" s="227" customFormat="1" x14ac:dyDescent="0.35">
      <c r="A878" s="168">
        <v>43709</v>
      </c>
      <c r="B878" s="169" t="s">
        <v>42</v>
      </c>
      <c r="C878" s="169" t="s">
        <v>212</v>
      </c>
      <c r="D878" s="169" t="s">
        <v>213</v>
      </c>
      <c r="E878" s="169" t="s">
        <v>214</v>
      </c>
      <c r="F878" s="169" t="s">
        <v>228</v>
      </c>
      <c r="G878" s="169" t="s">
        <v>229</v>
      </c>
      <c r="H878" s="370" t="s">
        <v>48</v>
      </c>
      <c r="I878" s="379" t="s">
        <v>49</v>
      </c>
      <c r="J878" s="145" t="s">
        <v>614</v>
      </c>
      <c r="K878" s="169"/>
      <c r="L878" s="169" t="s">
        <v>222</v>
      </c>
      <c r="M878" s="169" t="s">
        <v>556</v>
      </c>
      <c r="N878" s="169" t="s">
        <v>211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3"/>
        <v>14160.3070422536</v>
      </c>
      <c r="W878" s="130">
        <f t="shared" si="81"/>
        <v>0</v>
      </c>
      <c r="X878" s="130"/>
      <c r="Y878" s="130">
        <f t="shared" si="78"/>
        <v>0</v>
      </c>
      <c r="Z878" s="130">
        <f t="shared" si="82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0"/>
        <v>0</v>
      </c>
      <c r="AC878" s="130"/>
      <c r="AD878" s="169"/>
      <c r="AE878" s="169"/>
      <c r="AF878" s="169" t="s">
        <v>420</v>
      </c>
      <c r="AG878" s="273">
        <v>0.42</v>
      </c>
      <c r="AH878" s="92"/>
      <c r="AI878" s="92"/>
      <c r="AJ878" s="92"/>
    </row>
    <row r="879" spans="1:36" s="227" customFormat="1" x14ac:dyDescent="0.35">
      <c r="A879" s="168">
        <v>43709</v>
      </c>
      <c r="B879" s="169" t="s">
        <v>42</v>
      </c>
      <c r="C879" s="169" t="s">
        <v>212</v>
      </c>
      <c r="D879" s="169" t="s">
        <v>223</v>
      </c>
      <c r="E879" s="169" t="s">
        <v>214</v>
      </c>
      <c r="F879" s="169" t="s">
        <v>260</v>
      </c>
      <c r="G879" s="169" t="s">
        <v>261</v>
      </c>
      <c r="H879" s="370" t="s">
        <v>48</v>
      </c>
      <c r="I879" s="379" t="s">
        <v>49</v>
      </c>
      <c r="J879" s="145" t="s">
        <v>614</v>
      </c>
      <c r="K879" s="169"/>
      <c r="L879" s="169" t="s">
        <v>222</v>
      </c>
      <c r="M879" s="169" t="s">
        <v>538</v>
      </c>
      <c r="N879" s="169" t="s">
        <v>211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3"/>
        <v>425.555211267598</v>
      </c>
      <c r="W879" s="130">
        <f t="shared" si="81"/>
        <v>0</v>
      </c>
      <c r="X879" s="130"/>
      <c r="Y879" s="130">
        <f t="shared" si="78"/>
        <v>0</v>
      </c>
      <c r="Z879" s="130">
        <f t="shared" si="82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0"/>
        <v>0</v>
      </c>
      <c r="AC879" s="130"/>
      <c r="AD879" s="169"/>
      <c r="AE879" s="169"/>
      <c r="AF879" s="169" t="s">
        <v>420</v>
      </c>
      <c r="AG879" s="273">
        <v>0.42</v>
      </c>
      <c r="AH879" s="92"/>
      <c r="AI879" s="92"/>
      <c r="AJ879" s="92"/>
    </row>
    <row r="880" spans="1:36" s="227" customFormat="1" x14ac:dyDescent="0.35">
      <c r="A880" s="168">
        <v>43709</v>
      </c>
      <c r="B880" s="169" t="s">
        <v>42</v>
      </c>
      <c r="C880" s="169" t="s">
        <v>212</v>
      </c>
      <c r="D880" s="169" t="s">
        <v>223</v>
      </c>
      <c r="E880" s="169" t="s">
        <v>214</v>
      </c>
      <c r="F880" s="169" t="s">
        <v>262</v>
      </c>
      <c r="G880" s="169" t="s">
        <v>263</v>
      </c>
      <c r="H880" s="370" t="s">
        <v>48</v>
      </c>
      <c r="I880" s="379" t="s">
        <v>49</v>
      </c>
      <c r="J880" s="145" t="s">
        <v>614</v>
      </c>
      <c r="K880" s="169"/>
      <c r="L880" s="169" t="s">
        <v>222</v>
      </c>
      <c r="M880" s="169" t="s">
        <v>559</v>
      </c>
      <c r="N880" s="169" t="s">
        <v>211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3"/>
        <v>12961.68</v>
      </c>
      <c r="W880" s="130">
        <f t="shared" si="81"/>
        <v>0</v>
      </c>
      <c r="X880" s="130"/>
      <c r="Y880" s="130">
        <f t="shared" si="78"/>
        <v>0</v>
      </c>
      <c r="Z880" s="130">
        <f t="shared" si="82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0"/>
        <v>0</v>
      </c>
      <c r="AC880" s="130"/>
      <c r="AD880" s="169"/>
      <c r="AE880" s="169"/>
      <c r="AF880" s="169" t="s">
        <v>420</v>
      </c>
      <c r="AG880" s="273">
        <v>0.42</v>
      </c>
      <c r="AH880" s="92"/>
      <c r="AI880" s="92"/>
      <c r="AJ880" s="92"/>
    </row>
    <row r="881" spans="1:36" s="227" customFormat="1" x14ac:dyDescent="0.35">
      <c r="A881" s="168">
        <v>43709</v>
      </c>
      <c r="B881" s="169" t="s">
        <v>42</v>
      </c>
      <c r="C881" s="169" t="s">
        <v>212</v>
      </c>
      <c r="D881" s="169" t="s">
        <v>213</v>
      </c>
      <c r="E881" s="169" t="s">
        <v>214</v>
      </c>
      <c r="F881" s="169" t="s">
        <v>234</v>
      </c>
      <c r="G881" s="169" t="s">
        <v>235</v>
      </c>
      <c r="H881" s="370" t="s">
        <v>48</v>
      </c>
      <c r="I881" s="379" t="s">
        <v>49</v>
      </c>
      <c r="J881" s="145" t="s">
        <v>614</v>
      </c>
      <c r="K881" s="169"/>
      <c r="L881" s="169" t="s">
        <v>222</v>
      </c>
      <c r="M881" s="169" t="s">
        <v>564</v>
      </c>
      <c r="N881" s="169" t="s">
        <v>211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3"/>
        <v>480.55873239384499</v>
      </c>
      <c r="W881" s="130">
        <f t="shared" si="81"/>
        <v>0</v>
      </c>
      <c r="X881" s="130"/>
      <c r="Y881" s="130">
        <f t="shared" si="78"/>
        <v>0</v>
      </c>
      <c r="Z881" s="130">
        <f t="shared" si="82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0"/>
        <v>0</v>
      </c>
      <c r="AC881" s="130"/>
      <c r="AD881" s="169"/>
      <c r="AE881" s="169"/>
      <c r="AF881" s="169" t="s">
        <v>420</v>
      </c>
      <c r="AG881" s="273" t="s">
        <v>542</v>
      </c>
      <c r="AH881" s="92"/>
      <c r="AI881" s="92"/>
      <c r="AJ881" s="92"/>
    </row>
    <row r="882" spans="1:36" s="227" customFormat="1" x14ac:dyDescent="0.35">
      <c r="A882" s="168">
        <v>43709</v>
      </c>
      <c r="B882" s="169" t="s">
        <v>42</v>
      </c>
      <c r="C882" s="169" t="s">
        <v>212</v>
      </c>
      <c r="D882" s="169" t="s">
        <v>213</v>
      </c>
      <c r="E882" s="169" t="s">
        <v>214</v>
      </c>
      <c r="F882" s="169" t="s">
        <v>282</v>
      </c>
      <c r="G882" s="169" t="s">
        <v>283</v>
      </c>
      <c r="H882" s="370" t="s">
        <v>48</v>
      </c>
      <c r="I882" s="379" t="s">
        <v>49</v>
      </c>
      <c r="J882" s="145" t="s">
        <v>614</v>
      </c>
      <c r="K882" s="169"/>
      <c r="L882" s="169" t="s">
        <v>222</v>
      </c>
      <c r="M882" s="169" t="s">
        <v>596</v>
      </c>
      <c r="N882" s="169" t="s">
        <v>211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3"/>
        <v>44820.261970721403</v>
      </c>
      <c r="W882" s="130">
        <f t="shared" si="81"/>
        <v>0</v>
      </c>
      <c r="X882" s="130"/>
      <c r="Y882" s="130">
        <f t="shared" si="78"/>
        <v>0</v>
      </c>
      <c r="Z882" s="130">
        <f t="shared" si="82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0"/>
        <v>0</v>
      </c>
      <c r="AC882" s="130"/>
      <c r="AD882" s="169"/>
      <c r="AE882" s="169"/>
      <c r="AF882" s="169" t="s">
        <v>420</v>
      </c>
      <c r="AG882" s="273">
        <v>0.42</v>
      </c>
      <c r="AH882" s="92"/>
      <c r="AI882" s="92"/>
      <c r="AJ882" s="92"/>
    </row>
    <row r="883" spans="1:36" s="227" customFormat="1" x14ac:dyDescent="0.35">
      <c r="A883" s="168">
        <v>43709</v>
      </c>
      <c r="B883" s="169" t="s">
        <v>42</v>
      </c>
      <c r="C883" s="169" t="s">
        <v>212</v>
      </c>
      <c r="D883" s="169" t="s">
        <v>213</v>
      </c>
      <c r="E883" s="169" t="s">
        <v>214</v>
      </c>
      <c r="F883" s="169" t="s">
        <v>308</v>
      </c>
      <c r="G883" s="169" t="s">
        <v>309</v>
      </c>
      <c r="H883" s="370" t="s">
        <v>48</v>
      </c>
      <c r="I883" s="379" t="s">
        <v>49</v>
      </c>
      <c r="J883" s="145" t="s">
        <v>614</v>
      </c>
      <c r="K883" s="169"/>
      <c r="L883" s="169" t="s">
        <v>222</v>
      </c>
      <c r="M883" s="169" t="s">
        <v>538</v>
      </c>
      <c r="N883" s="169" t="s">
        <v>211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3"/>
        <v>151056.34</v>
      </c>
      <c r="W883" s="130">
        <f t="shared" si="81"/>
        <v>0</v>
      </c>
      <c r="X883" s="130"/>
      <c r="Y883" s="130">
        <f t="shared" si="78"/>
        <v>0</v>
      </c>
      <c r="Z883" s="130">
        <f t="shared" si="82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0"/>
        <v>0</v>
      </c>
      <c r="AC883" s="130"/>
      <c r="AD883" s="169"/>
      <c r="AE883" s="169"/>
      <c r="AF883" s="169" t="s">
        <v>420</v>
      </c>
      <c r="AG883" s="273">
        <v>0.42</v>
      </c>
      <c r="AH883" s="92"/>
      <c r="AI883" s="92"/>
      <c r="AJ883" s="92"/>
    </row>
    <row r="884" spans="1:36" s="227" customFormat="1" x14ac:dyDescent="0.35">
      <c r="A884" s="168">
        <v>43709</v>
      </c>
      <c r="B884" s="169" t="s">
        <v>42</v>
      </c>
      <c r="C884" s="169" t="s">
        <v>212</v>
      </c>
      <c r="D884" s="169" t="s">
        <v>213</v>
      </c>
      <c r="E884" s="169" t="s">
        <v>214</v>
      </c>
      <c r="F884" s="169" t="s">
        <v>215</v>
      </c>
      <c r="G884" s="169" t="s">
        <v>216</v>
      </c>
      <c r="H884" s="370" t="s">
        <v>48</v>
      </c>
      <c r="I884" s="379" t="s">
        <v>49</v>
      </c>
      <c r="J884" s="145" t="s">
        <v>614</v>
      </c>
      <c r="K884" s="169"/>
      <c r="L884" s="169" t="s">
        <v>222</v>
      </c>
      <c r="M884" s="169" t="s">
        <v>538</v>
      </c>
      <c r="N884" s="169" t="s">
        <v>211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3"/>
        <v>147.29985915508601</v>
      </c>
      <c r="W884" s="130">
        <f t="shared" si="81"/>
        <v>0</v>
      </c>
      <c r="X884" s="130"/>
      <c r="Y884" s="130">
        <f t="shared" si="78"/>
        <v>0</v>
      </c>
      <c r="Z884" s="130">
        <f t="shared" si="82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0"/>
        <v>0</v>
      </c>
      <c r="AC884" s="130"/>
      <c r="AD884" s="169"/>
      <c r="AE884" s="169"/>
      <c r="AF884" s="169" t="s">
        <v>420</v>
      </c>
      <c r="AG884" s="273">
        <v>0.42</v>
      </c>
      <c r="AH884" s="92"/>
      <c r="AI884" s="92"/>
      <c r="AJ884" s="92"/>
    </row>
    <row r="885" spans="1:36" s="227" customFormat="1" x14ac:dyDescent="0.35">
      <c r="A885" s="168">
        <v>43709</v>
      </c>
      <c r="B885" s="169" t="s">
        <v>42</v>
      </c>
      <c r="C885" s="169" t="s">
        <v>212</v>
      </c>
      <c r="D885" s="169" t="s">
        <v>213</v>
      </c>
      <c r="E885" s="169" t="s">
        <v>214</v>
      </c>
      <c r="F885" s="169" t="s">
        <v>222</v>
      </c>
      <c r="G885" s="169" t="s">
        <v>257</v>
      </c>
      <c r="H885" s="370" t="s">
        <v>48</v>
      </c>
      <c r="I885" s="379" t="s">
        <v>49</v>
      </c>
      <c r="J885" s="145" t="s">
        <v>614</v>
      </c>
      <c r="K885" s="169"/>
      <c r="L885" s="169" t="s">
        <v>222</v>
      </c>
      <c r="M885" s="169" t="s">
        <v>566</v>
      </c>
      <c r="N885" s="169" t="s">
        <v>211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3"/>
        <v>30217.7</v>
      </c>
      <c r="W885" s="130">
        <f t="shared" si="81"/>
        <v>0</v>
      </c>
      <c r="X885" s="130"/>
      <c r="Y885" s="130">
        <f t="shared" si="78"/>
        <v>0</v>
      </c>
      <c r="Z885" s="130">
        <f t="shared" si="82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0"/>
        <v>0</v>
      </c>
      <c r="AC885" s="130"/>
      <c r="AD885" s="169"/>
      <c r="AE885" s="169"/>
      <c r="AF885" s="169" t="s">
        <v>420</v>
      </c>
      <c r="AG885" s="273">
        <v>0.42</v>
      </c>
      <c r="AH885" s="92"/>
      <c r="AI885" s="92"/>
      <c r="AJ885" s="92"/>
    </row>
    <row r="886" spans="1:36" s="227" customFormat="1" x14ac:dyDescent="0.35">
      <c r="A886" s="168">
        <v>43709</v>
      </c>
      <c r="B886" s="169" t="s">
        <v>42</v>
      </c>
      <c r="C886" s="169" t="s">
        <v>212</v>
      </c>
      <c r="D886" s="169" t="s">
        <v>213</v>
      </c>
      <c r="E886" s="169" t="s">
        <v>214</v>
      </c>
      <c r="F886" s="169" t="s">
        <v>320</v>
      </c>
      <c r="G886" s="169" t="s">
        <v>321</v>
      </c>
      <c r="H886" s="370" t="s">
        <v>48</v>
      </c>
      <c r="I886" s="379" t="s">
        <v>49</v>
      </c>
      <c r="J886" s="145" t="s">
        <v>614</v>
      </c>
      <c r="K886" s="169"/>
      <c r="L886" s="169" t="s">
        <v>222</v>
      </c>
      <c r="M886" s="169" t="s">
        <v>597</v>
      </c>
      <c r="N886" s="169" t="s">
        <v>211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3"/>
        <v>132154.611549297</v>
      </c>
      <c r="W886" s="130">
        <f t="shared" si="81"/>
        <v>0</v>
      </c>
      <c r="X886" s="130"/>
      <c r="Y886" s="130">
        <f t="shared" si="78"/>
        <v>0</v>
      </c>
      <c r="Z886" s="130">
        <f t="shared" si="82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0"/>
        <v>0</v>
      </c>
      <c r="AC886" s="130"/>
      <c r="AD886" s="169"/>
      <c r="AE886" s="169"/>
      <c r="AF886" s="169" t="s">
        <v>420</v>
      </c>
      <c r="AG886" s="273">
        <v>0.42</v>
      </c>
      <c r="AH886" s="92"/>
      <c r="AI886" s="92"/>
      <c r="AJ886" s="92"/>
    </row>
    <row r="887" spans="1:36" s="227" customFormat="1" x14ac:dyDescent="0.35">
      <c r="A887" s="168">
        <v>43709</v>
      </c>
      <c r="B887" s="169" t="s">
        <v>42</v>
      </c>
      <c r="C887" s="169" t="s">
        <v>212</v>
      </c>
      <c r="D887" s="169" t="s">
        <v>213</v>
      </c>
      <c r="E887" s="169" t="s">
        <v>214</v>
      </c>
      <c r="F887" s="169" t="s">
        <v>220</v>
      </c>
      <c r="G887" s="169" t="s">
        <v>221</v>
      </c>
      <c r="H887" s="370" t="s">
        <v>48</v>
      </c>
      <c r="I887" s="379" t="s">
        <v>49</v>
      </c>
      <c r="J887" s="145" t="s">
        <v>614</v>
      </c>
      <c r="K887" s="169"/>
      <c r="L887" s="169" t="s">
        <v>222</v>
      </c>
      <c r="M887" s="169" t="s">
        <v>568</v>
      </c>
      <c r="N887" s="169" t="s">
        <v>211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3"/>
        <v>114142.344929578</v>
      </c>
      <c r="W887" s="130">
        <f t="shared" si="81"/>
        <v>0</v>
      </c>
      <c r="X887" s="130"/>
      <c r="Y887" s="130">
        <f t="shared" si="78"/>
        <v>0</v>
      </c>
      <c r="Z887" s="130">
        <f t="shared" si="82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0"/>
        <v>0</v>
      </c>
      <c r="AC887" s="130"/>
      <c r="AD887" s="169"/>
      <c r="AE887" s="169"/>
      <c r="AF887" s="169" t="s">
        <v>420</v>
      </c>
      <c r="AG887" s="273">
        <v>0.42</v>
      </c>
      <c r="AH887" s="92"/>
      <c r="AI887" s="92"/>
      <c r="AJ887" s="92"/>
    </row>
    <row r="888" spans="1:36" s="227" customFormat="1" x14ac:dyDescent="0.35">
      <c r="A888" s="168">
        <v>43709</v>
      </c>
      <c r="B888" s="169" t="s">
        <v>42</v>
      </c>
      <c r="C888" s="169" t="s">
        <v>212</v>
      </c>
      <c r="D888" s="169" t="s">
        <v>223</v>
      </c>
      <c r="E888" s="169" t="s">
        <v>214</v>
      </c>
      <c r="F888" s="169" t="s">
        <v>324</v>
      </c>
      <c r="G888" s="169" t="s">
        <v>325</v>
      </c>
      <c r="H888" s="370" t="s">
        <v>48</v>
      </c>
      <c r="I888" s="379" t="s">
        <v>49</v>
      </c>
      <c r="J888" s="145" t="s">
        <v>614</v>
      </c>
      <c r="K888" s="169"/>
      <c r="L888" s="169" t="s">
        <v>222</v>
      </c>
      <c r="M888" s="169" t="s">
        <v>574</v>
      </c>
      <c r="N888" s="169" t="s">
        <v>211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3"/>
        <v>870846.699999996</v>
      </c>
      <c r="W888" s="130">
        <f t="shared" si="81"/>
        <v>0</v>
      </c>
      <c r="X888" s="130"/>
      <c r="Y888" s="130">
        <f t="shared" si="78"/>
        <v>0</v>
      </c>
      <c r="Z888" s="130">
        <f t="shared" si="82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0"/>
        <v>0</v>
      </c>
      <c r="AC888" s="130"/>
      <c r="AD888" s="169"/>
      <c r="AE888" s="169"/>
      <c r="AF888" s="169" t="s">
        <v>420</v>
      </c>
      <c r="AG888" s="273" t="s">
        <v>542</v>
      </c>
      <c r="AH888" s="92"/>
      <c r="AI888" s="92"/>
      <c r="AJ888" s="92"/>
    </row>
    <row r="889" spans="1:36" s="227" customForma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598</v>
      </c>
      <c r="K889" s="169"/>
      <c r="L889" s="169" t="s">
        <v>62</v>
      </c>
      <c r="M889" s="169" t="s">
        <v>500</v>
      </c>
      <c r="N889" s="169" t="s">
        <v>211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3"/>
        <v>17291.400000000001</v>
      </c>
      <c r="W889" s="130">
        <f t="shared" si="81"/>
        <v>0</v>
      </c>
      <c r="X889" s="130"/>
      <c r="Y889" s="130">
        <f t="shared" si="78"/>
        <v>0</v>
      </c>
      <c r="Z889" s="130">
        <f t="shared" si="82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0"/>
        <v>0</v>
      </c>
      <c r="AC889" s="130"/>
      <c r="AD889" s="169"/>
      <c r="AE889" s="169"/>
      <c r="AF889" s="169" t="s">
        <v>420</v>
      </c>
      <c r="AG889" s="273">
        <v>0.36</v>
      </c>
      <c r="AH889" s="92"/>
      <c r="AI889" s="92"/>
      <c r="AJ889" s="92"/>
    </row>
    <row r="890" spans="1:36" s="227" customForma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598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3"/>
        <v>-11.77</v>
      </c>
      <c r="W890" s="130">
        <f t="shared" si="81"/>
        <v>11.77</v>
      </c>
      <c r="X890" s="130"/>
      <c r="Y890" s="130">
        <f t="shared" si="78"/>
        <v>0</v>
      </c>
      <c r="Z890" s="130">
        <f t="shared" si="82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0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598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3"/>
        <v>-0.2</v>
      </c>
      <c r="W891" s="130">
        <f t="shared" si="81"/>
        <v>0.2</v>
      </c>
      <c r="X891" s="130"/>
      <c r="Y891" s="130">
        <f t="shared" si="78"/>
        <v>0</v>
      </c>
      <c r="Z891" s="130">
        <f t="shared" si="82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0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516</v>
      </c>
      <c r="H892" s="370" t="s">
        <v>48</v>
      </c>
      <c r="I892" s="379" t="s">
        <v>49</v>
      </c>
      <c r="J892" s="145" t="s">
        <v>614</v>
      </c>
      <c r="K892" s="169"/>
      <c r="L892" s="169" t="s">
        <v>198</v>
      </c>
      <c r="M892" s="169" t="s">
        <v>517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1"/>
        <v>256760</v>
      </c>
      <c r="X892" s="130"/>
      <c r="Y892" s="130">
        <f t="shared" si="78"/>
        <v>0</v>
      </c>
      <c r="Z892" s="130">
        <v>256760</v>
      </c>
      <c r="AA892" s="141">
        <v>3.5999999999999997E-2</v>
      </c>
      <c r="AB892" s="130">
        <f t="shared" si="80"/>
        <v>9243.3599999999988</v>
      </c>
      <c r="AC892" s="130"/>
      <c r="AD892" s="169"/>
      <c r="AE892" s="169"/>
      <c r="AF892" s="169" t="s">
        <v>420</v>
      </c>
      <c r="AG892" s="273">
        <v>0</v>
      </c>
      <c r="AH892" s="92"/>
      <c r="AI892" s="92"/>
      <c r="AJ892" s="92"/>
    </row>
    <row r="893" spans="1:36" s="227" customForma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201</v>
      </c>
      <c r="H893" s="370" t="s">
        <v>48</v>
      </c>
      <c r="I893" s="379" t="s">
        <v>49</v>
      </c>
      <c r="J893" s="145" t="s">
        <v>614</v>
      </c>
      <c r="K893" s="169"/>
      <c r="L893" s="169" t="s">
        <v>173</v>
      </c>
      <c r="M893" s="169" t="s">
        <v>617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1"/>
        <v>0</v>
      </c>
      <c r="X893" s="130"/>
      <c r="Y893" s="130">
        <f t="shared" si="78"/>
        <v>0</v>
      </c>
      <c r="Z893" s="130">
        <v>0</v>
      </c>
      <c r="AA893" s="141">
        <v>0</v>
      </c>
      <c r="AB893" s="130">
        <f t="shared" si="80"/>
        <v>0</v>
      </c>
      <c r="AC893" s="130"/>
      <c r="AD893" s="169" t="s">
        <v>618</v>
      </c>
      <c r="AE893" s="169"/>
      <c r="AF893" s="169" t="s">
        <v>420</v>
      </c>
      <c r="AG893" s="273">
        <v>0</v>
      </c>
      <c r="AH893" s="92"/>
      <c r="AI893" s="92"/>
      <c r="AJ893" s="92"/>
    </row>
    <row r="894" spans="1:36" s="227" customForma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202</v>
      </c>
      <c r="H894" s="370" t="s">
        <v>48</v>
      </c>
      <c r="I894" s="379" t="s">
        <v>49</v>
      </c>
      <c r="J894" s="145" t="s">
        <v>614</v>
      </c>
      <c r="K894" s="169"/>
      <c r="L894" s="169" t="s">
        <v>76</v>
      </c>
      <c r="M894" s="169" t="s">
        <v>522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1"/>
        <v>107520</v>
      </c>
      <c r="X894" s="130"/>
      <c r="Y894" s="130">
        <f t="shared" si="78"/>
        <v>0</v>
      </c>
      <c r="Z894" s="130">
        <v>107520</v>
      </c>
      <c r="AA894" s="141">
        <v>3.5999999999999997E-2</v>
      </c>
      <c r="AB894" s="130">
        <f t="shared" si="80"/>
        <v>3870.72</v>
      </c>
      <c r="AC894" s="130"/>
      <c r="AD894" s="169"/>
      <c r="AE894" s="169"/>
      <c r="AF894" s="169" t="s">
        <v>420</v>
      </c>
      <c r="AG894" s="273">
        <v>0</v>
      </c>
      <c r="AH894" s="92"/>
      <c r="AI894" s="92"/>
      <c r="AJ894" s="92"/>
    </row>
    <row r="895" spans="1:36" s="227" customForma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598</v>
      </c>
      <c r="K895" s="169"/>
      <c r="L895" s="169" t="s">
        <v>133</v>
      </c>
      <c r="M895" s="169" t="s">
        <v>497</v>
      </c>
      <c r="N895" s="169" t="s">
        <v>197</v>
      </c>
      <c r="O895" s="169" t="s">
        <v>57</v>
      </c>
      <c r="P895" s="141">
        <v>0</v>
      </c>
      <c r="Q895" s="181"/>
      <c r="R895" s="169" t="s">
        <v>615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8"/>
        <v>-1168397.3600000003</v>
      </c>
      <c r="Z895" s="130">
        <v>4881660</v>
      </c>
      <c r="AA895" s="141">
        <v>3.5999999999999997E-2</v>
      </c>
      <c r="AB895" s="130">
        <f t="shared" si="80"/>
        <v>175739.75999999998</v>
      </c>
      <c r="AC895" s="130"/>
      <c r="AD895" s="169"/>
      <c r="AE895" s="169"/>
      <c r="AF895" s="169" t="s">
        <v>420</v>
      </c>
      <c r="AG895" s="273">
        <v>0</v>
      </c>
      <c r="AH895" s="92"/>
      <c r="AI895" s="92"/>
      <c r="AJ895" s="92"/>
    </row>
    <row r="896" spans="1:36" s="227" customForma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585</v>
      </c>
      <c r="J896" s="145" t="s">
        <v>619</v>
      </c>
      <c r="K896" s="169"/>
      <c r="L896" s="169" t="s">
        <v>137</v>
      </c>
      <c r="M896" s="169" t="s">
        <v>497</v>
      </c>
      <c r="N896" s="169" t="s">
        <v>52</v>
      </c>
      <c r="O896" s="169" t="s">
        <v>57</v>
      </c>
      <c r="P896" s="141">
        <v>0</v>
      </c>
      <c r="Q896" s="181"/>
      <c r="R896" s="169" t="s">
        <v>587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8"/>
        <v>7906.12</v>
      </c>
      <c r="Z896" s="130">
        <v>7906.12</v>
      </c>
      <c r="AA896" s="141">
        <v>0</v>
      </c>
      <c r="AB896" s="130">
        <f t="shared" si="80"/>
        <v>0</v>
      </c>
      <c r="AC896" s="130"/>
      <c r="AD896" s="169"/>
      <c r="AE896" s="169"/>
      <c r="AF896" s="169" t="s">
        <v>417</v>
      </c>
      <c r="AG896" s="273">
        <v>0</v>
      </c>
      <c r="AH896" s="92"/>
      <c r="AI896" s="92"/>
      <c r="AJ896" s="92"/>
    </row>
    <row r="897" spans="1:36" s="227" customForma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585</v>
      </c>
      <c r="J897" s="145" t="s">
        <v>619</v>
      </c>
      <c r="K897" s="169"/>
      <c r="L897" s="169" t="s">
        <v>133</v>
      </c>
      <c r="M897" s="169" t="s">
        <v>497</v>
      </c>
      <c r="N897" s="169" t="s">
        <v>52</v>
      </c>
      <c r="O897" s="169" t="s">
        <v>57</v>
      </c>
      <c r="P897" s="141">
        <v>0</v>
      </c>
      <c r="Q897" s="181"/>
      <c r="R897" s="169" t="s">
        <v>587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8"/>
        <v>65132.7</v>
      </c>
      <c r="Z897" s="130">
        <v>65132.7</v>
      </c>
      <c r="AA897" s="141">
        <v>0</v>
      </c>
      <c r="AB897" s="130">
        <f t="shared" si="80"/>
        <v>0</v>
      </c>
      <c r="AC897" s="130"/>
      <c r="AD897" s="169"/>
      <c r="AE897" s="169"/>
      <c r="AF897" s="169" t="s">
        <v>417</v>
      </c>
      <c r="AG897" s="273">
        <v>0</v>
      </c>
      <c r="AH897" s="92"/>
      <c r="AI897" s="92"/>
      <c r="AJ897" s="92"/>
    </row>
    <row r="898" spans="1:36" s="227" customForma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604</v>
      </c>
      <c r="G898" s="169" t="s">
        <v>604</v>
      </c>
      <c r="H898" s="370" t="s">
        <v>604</v>
      </c>
      <c r="I898" s="379" t="s">
        <v>461</v>
      </c>
      <c r="J898" s="145" t="s">
        <v>462</v>
      </c>
      <c r="K898" s="169"/>
      <c r="L898" s="169" t="s">
        <v>606</v>
      </c>
      <c r="M898" s="169" t="s">
        <v>607</v>
      </c>
      <c r="N898" s="169" t="s">
        <v>144</v>
      </c>
      <c r="O898" s="169" t="s">
        <v>57</v>
      </c>
      <c r="P898" s="141">
        <v>0</v>
      </c>
      <c r="Q898" s="181" t="s">
        <v>608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8"/>
        <v>0</v>
      </c>
      <c r="Z898" s="130">
        <f t="shared" ref="Z898:Z957" si="84">U898</f>
        <v>6700649.8613600004</v>
      </c>
      <c r="AA898" s="141">
        <v>0</v>
      </c>
      <c r="AB898" s="130"/>
      <c r="AC898" s="130"/>
      <c r="AD898" s="169"/>
      <c r="AE898" s="169"/>
      <c r="AF898" s="169" t="s">
        <v>420</v>
      </c>
      <c r="AG898" s="273">
        <v>0</v>
      </c>
      <c r="AH898" s="92"/>
      <c r="AI898" s="92"/>
      <c r="AJ898" s="92"/>
    </row>
    <row r="899" spans="1:36" s="227" customForma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609</v>
      </c>
      <c r="G899" s="169" t="s">
        <v>609</v>
      </c>
      <c r="H899" s="370" t="s">
        <v>609</v>
      </c>
      <c r="I899" s="379" t="s">
        <v>461</v>
      </c>
      <c r="J899" s="145" t="s">
        <v>462</v>
      </c>
      <c r="K899" s="169"/>
      <c r="L899" s="169" t="s">
        <v>329</v>
      </c>
      <c r="M899" s="169" t="s">
        <v>538</v>
      </c>
      <c r="N899" s="169" t="s">
        <v>144</v>
      </c>
      <c r="O899" s="169" t="s">
        <v>57</v>
      </c>
      <c r="P899" s="141">
        <v>0</v>
      </c>
      <c r="Q899" s="181" t="s">
        <v>610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5">U899-W899</f>
        <v>0</v>
      </c>
      <c r="Z899" s="130">
        <f t="shared" si="84"/>
        <v>2931687.85</v>
      </c>
      <c r="AA899" s="141">
        <v>0</v>
      </c>
      <c r="AB899" s="130"/>
      <c r="AC899" s="130"/>
      <c r="AD899" s="169"/>
      <c r="AE899" s="169"/>
      <c r="AF899" s="169" t="s">
        <v>417</v>
      </c>
      <c r="AG899" s="273">
        <v>0</v>
      </c>
      <c r="AH899" s="92"/>
      <c r="AI899" s="92"/>
      <c r="AJ899" s="92"/>
    </row>
    <row r="900" spans="1:36" s="227" customForma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329</v>
      </c>
      <c r="G900" s="169" t="s">
        <v>620</v>
      </c>
      <c r="H900" s="370" t="s">
        <v>329</v>
      </c>
      <c r="I900" s="379" t="s">
        <v>461</v>
      </c>
      <c r="J900" s="145" t="s">
        <v>462</v>
      </c>
      <c r="K900" s="169"/>
      <c r="L900" s="169" t="s">
        <v>606</v>
      </c>
      <c r="M900" s="169" t="s">
        <v>607</v>
      </c>
      <c r="N900" s="169" t="s">
        <v>144</v>
      </c>
      <c r="O900" s="169" t="s">
        <v>57</v>
      </c>
      <c r="P900" s="141">
        <v>0</v>
      </c>
      <c r="Q900" s="181" t="s">
        <v>608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5"/>
        <v>0</v>
      </c>
      <c r="Z900" s="130">
        <f t="shared" si="84"/>
        <v>250000</v>
      </c>
      <c r="AA900" s="141">
        <v>0</v>
      </c>
      <c r="AB900" s="130"/>
      <c r="AC900" s="130"/>
      <c r="AD900" s="169"/>
      <c r="AE900" s="169"/>
      <c r="AF900" s="169" t="s">
        <v>417</v>
      </c>
      <c r="AG900" s="273"/>
      <c r="AH900" s="92"/>
      <c r="AI900" s="92"/>
      <c r="AJ900" s="92"/>
    </row>
    <row r="901" spans="1:36" s="227" customFormat="1" x14ac:dyDescent="0.35">
      <c r="A901" s="184">
        <v>43709</v>
      </c>
      <c r="B901" s="169" t="s">
        <v>6</v>
      </c>
      <c r="C901" s="169" t="s">
        <v>174</v>
      </c>
      <c r="D901" s="169" t="s">
        <v>330</v>
      </c>
      <c r="E901" s="169" t="s">
        <v>404</v>
      </c>
      <c r="F901" s="169" t="s">
        <v>621</v>
      </c>
      <c r="G901" s="169" t="s">
        <v>621</v>
      </c>
      <c r="H901" s="370" t="s">
        <v>621</v>
      </c>
      <c r="I901" s="379" t="s">
        <v>622</v>
      </c>
      <c r="J901" s="145" t="s">
        <v>623</v>
      </c>
      <c r="K901" s="169"/>
      <c r="L901" s="169"/>
      <c r="M901" s="169" t="s">
        <v>624</v>
      </c>
      <c r="N901" s="169" t="s">
        <v>144</v>
      </c>
      <c r="O901" s="169" t="s">
        <v>57</v>
      </c>
      <c r="P901" s="141">
        <v>0</v>
      </c>
      <c r="Q901" s="181" t="s">
        <v>625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5"/>
        <v>0</v>
      </c>
      <c r="Z901" s="130">
        <f t="shared" si="84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420</v>
      </c>
      <c r="AG901" s="273">
        <v>0</v>
      </c>
      <c r="AH901" s="92"/>
      <c r="AI901" s="92"/>
      <c r="AJ901" s="92"/>
    </row>
    <row r="902" spans="1:36" s="227" customForma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335</v>
      </c>
      <c r="J902" s="145" t="s">
        <v>336</v>
      </c>
      <c r="K902" s="169"/>
      <c r="L902" s="169" t="s">
        <v>133</v>
      </c>
      <c r="M902" s="169" t="s">
        <v>497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5"/>
        <v>0</v>
      </c>
      <c r="Z902" s="130">
        <f t="shared" si="84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420</v>
      </c>
      <c r="AG902" s="273">
        <v>0.1</v>
      </c>
      <c r="AH902" s="92"/>
      <c r="AI902" s="92"/>
      <c r="AJ902" s="92"/>
    </row>
    <row r="903" spans="1:36" s="403" customForma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497</v>
      </c>
      <c r="N903" s="298" t="s">
        <v>211</v>
      </c>
      <c r="O903" s="298" t="s">
        <v>53</v>
      </c>
      <c r="P903" s="286">
        <v>0.05</v>
      </c>
      <c r="Q903" s="298"/>
      <c r="R903" s="298" t="s">
        <v>626</v>
      </c>
      <c r="S903" s="314">
        <v>1174048.48</v>
      </c>
      <c r="T903" s="314">
        <v>1037878.79</v>
      </c>
      <c r="U903" s="314">
        <v>1099395.03</v>
      </c>
      <c r="V903" s="314">
        <f t="shared" ref="V903:V962" si="86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5"/>
        <v>40123.906204379629</v>
      </c>
      <c r="Z903" s="328">
        <f t="shared" si="84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7">Z903*AA903</f>
        <v>104442.52785</v>
      </c>
      <c r="AC903" s="328"/>
      <c r="AD903" s="298"/>
      <c r="AE903" s="298"/>
      <c r="AF903" s="298" t="s">
        <v>420</v>
      </c>
      <c r="AG903" s="286">
        <v>0.32</v>
      </c>
      <c r="AH903" s="244"/>
      <c r="AI903" s="244"/>
      <c r="AJ903" s="244"/>
    </row>
    <row r="904" spans="1:36" s="275" customForma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497</v>
      </c>
      <c r="N904" s="272" t="s">
        <v>52</v>
      </c>
      <c r="O904" s="272" t="s">
        <v>53</v>
      </c>
      <c r="P904" s="273">
        <v>0.01</v>
      </c>
      <c r="Q904" s="272"/>
      <c r="R904" s="272" t="s">
        <v>626</v>
      </c>
      <c r="S904" s="274">
        <v>1611486.53</v>
      </c>
      <c r="T904" s="274">
        <v>1267127.27</v>
      </c>
      <c r="U904" s="274">
        <v>1680336.81</v>
      </c>
      <c r="V904" s="274">
        <f t="shared" si="86"/>
        <v>1198276.9899999998</v>
      </c>
      <c r="W904" s="327">
        <f>U904*(1+AG904)/(1+AG904+P904)</f>
        <v>1667702.6986466167</v>
      </c>
      <c r="X904" s="327">
        <v>93888</v>
      </c>
      <c r="Y904" s="327">
        <f t="shared" si="85"/>
        <v>12634.1113533834</v>
      </c>
      <c r="Z904" s="327">
        <f t="shared" si="84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7"/>
        <v>94098.86136000001</v>
      </c>
      <c r="AC904" s="327"/>
      <c r="AD904" s="272"/>
      <c r="AE904" s="272"/>
      <c r="AF904" s="272" t="s">
        <v>420</v>
      </c>
      <c r="AG904" s="273">
        <v>0.32</v>
      </c>
      <c r="AH904" s="349"/>
      <c r="AI904" s="349"/>
      <c r="AJ904" s="349"/>
    </row>
    <row r="905" spans="1:36" s="75" customForma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497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6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7"/>
        <v>0</v>
      </c>
      <c r="AC905" s="328"/>
      <c r="AD905" s="298"/>
      <c r="AE905" s="286"/>
      <c r="AF905" s="286" t="s">
        <v>420</v>
      </c>
      <c r="AG905" s="273">
        <v>0.32</v>
      </c>
      <c r="AH905" s="244"/>
      <c r="AI905" s="244"/>
      <c r="AJ905" s="244"/>
    </row>
    <row r="906" spans="1:36" s="275" customForma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534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6"/>
        <v>106099.63</v>
      </c>
      <c r="W906" s="327">
        <f>U906*(1+AG906)/(1+AG906+P906)</f>
        <v>0</v>
      </c>
      <c r="X906" s="327"/>
      <c r="Y906" s="327">
        <f t="shared" si="85"/>
        <v>0</v>
      </c>
      <c r="Z906" s="327">
        <f t="shared" si="84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7"/>
        <v>0</v>
      </c>
      <c r="AC906" s="327"/>
      <c r="AD906" s="272"/>
      <c r="AE906" s="273"/>
      <c r="AF906" s="273" t="s">
        <v>420</v>
      </c>
      <c r="AG906" s="273">
        <v>0.42</v>
      </c>
      <c r="AH906" s="349"/>
      <c r="AI906" s="349"/>
      <c r="AJ906" s="349"/>
    </row>
    <row r="907" spans="1:36" s="275" customForma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533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6"/>
        <v>7741.65</v>
      </c>
      <c r="W907" s="327">
        <f>U907*(1+AG907)/(1+AG907+P907)</f>
        <v>0</v>
      </c>
      <c r="X907" s="327"/>
      <c r="Y907" s="327">
        <f t="shared" si="85"/>
        <v>0</v>
      </c>
      <c r="Z907" s="327">
        <f t="shared" si="84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7"/>
        <v>0</v>
      </c>
      <c r="AC907" s="327"/>
      <c r="AD907" s="272"/>
      <c r="AE907" s="273"/>
      <c r="AF907" s="273" t="s">
        <v>417</v>
      </c>
      <c r="AG907" s="273">
        <v>0.42</v>
      </c>
      <c r="AH907" s="349"/>
      <c r="AI907" s="349"/>
      <c r="AJ907" s="349"/>
    </row>
    <row r="908" spans="1:36" s="275" customForma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360</v>
      </c>
      <c r="G908" s="272" t="s">
        <v>360</v>
      </c>
      <c r="H908" s="272" t="s">
        <v>360</v>
      </c>
      <c r="I908" s="272" t="s">
        <v>49</v>
      </c>
      <c r="J908" s="272"/>
      <c r="K908" s="272"/>
      <c r="L908" s="272" t="s">
        <v>360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6"/>
        <v>16823.18</v>
      </c>
      <c r="W908" s="327">
        <f t="shared" ref="W908:W943" si="88">U908*(1+AG908)/(1+AG908+P908)</f>
        <v>40.340000000000003</v>
      </c>
      <c r="X908" s="327"/>
      <c r="Y908" s="327">
        <f t="shared" si="85"/>
        <v>0</v>
      </c>
      <c r="Z908" s="327">
        <f t="shared" si="84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7"/>
        <v>2.2590400000000002</v>
      </c>
      <c r="AC908" s="327"/>
      <c r="AD908" s="272"/>
      <c r="AE908" s="273"/>
      <c r="AF908" s="273" t="s">
        <v>417</v>
      </c>
      <c r="AG908" s="273">
        <v>0.42</v>
      </c>
      <c r="AH908" s="349"/>
      <c r="AI908" s="349"/>
      <c r="AJ908" s="349"/>
    </row>
    <row r="909" spans="1:36" s="275" customForma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531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6"/>
        <v>547555.24</v>
      </c>
      <c r="W909" s="327">
        <f t="shared" si="88"/>
        <v>0</v>
      </c>
      <c r="X909" s="327"/>
      <c r="Y909" s="327">
        <f t="shared" si="85"/>
        <v>0</v>
      </c>
      <c r="Z909" s="327">
        <f t="shared" si="84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7"/>
        <v>0</v>
      </c>
      <c r="AC909" s="327"/>
      <c r="AD909" s="272"/>
      <c r="AE909" s="273"/>
      <c r="AF909" s="273" t="s">
        <v>420</v>
      </c>
      <c r="AG909" s="273">
        <v>0.42</v>
      </c>
      <c r="AH909" s="349"/>
      <c r="AI909" s="349"/>
      <c r="AJ909" s="349"/>
    </row>
    <row r="910" spans="1:36" s="275" customForma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492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6"/>
        <v>73659.02</v>
      </c>
      <c r="W910" s="327">
        <f t="shared" si="88"/>
        <v>3803.28</v>
      </c>
      <c r="X910" s="327"/>
      <c r="Y910" s="327">
        <f t="shared" si="85"/>
        <v>0</v>
      </c>
      <c r="Z910" s="327">
        <f t="shared" si="84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7"/>
        <v>212.98368000000002</v>
      </c>
      <c r="AC910" s="327"/>
      <c r="AD910" s="272"/>
      <c r="AE910" s="273"/>
      <c r="AF910" s="273" t="s">
        <v>417</v>
      </c>
      <c r="AG910" s="273">
        <v>0</v>
      </c>
      <c r="AH910" s="349"/>
      <c r="AI910" s="349"/>
      <c r="AJ910" s="349"/>
    </row>
    <row r="911" spans="1:36" s="275" customForma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616</v>
      </c>
      <c r="G911" s="272" t="s">
        <v>616</v>
      </c>
      <c r="H911" s="272" t="s">
        <v>616</v>
      </c>
      <c r="I911" s="272" t="s">
        <v>49</v>
      </c>
      <c r="J911" s="272"/>
      <c r="K911" s="272"/>
      <c r="L911" s="272" t="s">
        <v>77</v>
      </c>
      <c r="M911" s="272" t="s">
        <v>627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6"/>
        <v>205.52</v>
      </c>
      <c r="W911" s="327">
        <f t="shared" si="88"/>
        <v>0</v>
      </c>
      <c r="X911" s="327"/>
      <c r="Y911" s="327">
        <f t="shared" si="85"/>
        <v>0</v>
      </c>
      <c r="Z911" s="327">
        <f t="shared" si="84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7"/>
        <v>0</v>
      </c>
      <c r="AC911" s="327"/>
      <c r="AD911" s="272"/>
      <c r="AE911" s="273"/>
      <c r="AF911" s="273" t="s">
        <v>420</v>
      </c>
      <c r="AG911" s="273">
        <v>0.22</v>
      </c>
      <c r="AH911" s="349"/>
      <c r="AI911" s="349"/>
      <c r="AJ911" s="349"/>
    </row>
    <row r="912" spans="1:36" s="275" customForma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528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6"/>
        <v>1766.24</v>
      </c>
      <c r="W912" s="327">
        <f t="shared" si="88"/>
        <v>0</v>
      </c>
      <c r="X912" s="327"/>
      <c r="Y912" s="327">
        <f t="shared" si="85"/>
        <v>0</v>
      </c>
      <c r="Z912" s="327">
        <f t="shared" si="84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7"/>
        <v>0</v>
      </c>
      <c r="AC912" s="327"/>
      <c r="AD912" s="272"/>
      <c r="AE912" s="273"/>
      <c r="AF912" s="273" t="s">
        <v>417</v>
      </c>
      <c r="AG912" s="273">
        <v>0.42</v>
      </c>
      <c r="AH912" s="349"/>
      <c r="AI912" s="349"/>
      <c r="AJ912" s="349"/>
    </row>
    <row r="913" spans="1:36" s="275" customForma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8"/>
        <v>0.4</v>
      </c>
      <c r="X913" s="327"/>
      <c r="Y913" s="327">
        <f t="shared" si="85"/>
        <v>0</v>
      </c>
      <c r="Z913" s="327">
        <f t="shared" si="84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7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594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6"/>
        <v>20519.349999999999</v>
      </c>
      <c r="W914" s="327">
        <f t="shared" si="88"/>
        <v>3626.9648535564852</v>
      </c>
      <c r="X914" s="327"/>
      <c r="Y914" s="327">
        <f t="shared" si="85"/>
        <v>174.98514644351462</v>
      </c>
      <c r="Z914" s="327">
        <f t="shared" si="84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7"/>
        <v>212.9092</v>
      </c>
      <c r="AC914" s="327"/>
      <c r="AD914" s="272"/>
      <c r="AE914" s="273"/>
      <c r="AF914" s="273" t="s">
        <v>417</v>
      </c>
      <c r="AG914" s="273">
        <v>0.14000000000000001</v>
      </c>
      <c r="AH914" s="349"/>
      <c r="AI914" s="349"/>
      <c r="AJ914" s="349"/>
    </row>
    <row r="915" spans="1:36" s="275" customForma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208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502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6"/>
        <v>18289.37</v>
      </c>
      <c r="W915" s="327">
        <f t="shared" si="88"/>
        <v>22374.51</v>
      </c>
      <c r="X915" s="327"/>
      <c r="Y915" s="327">
        <f t="shared" si="85"/>
        <v>0</v>
      </c>
      <c r="Z915" s="327">
        <f t="shared" si="84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7"/>
        <v>1252.9725599999999</v>
      </c>
      <c r="AC915" s="327"/>
      <c r="AD915" s="272"/>
      <c r="AE915" s="273"/>
      <c r="AF915" s="273" t="s">
        <v>417</v>
      </c>
      <c r="AG915" s="273">
        <v>0</v>
      </c>
      <c r="AH915" s="349"/>
      <c r="AI915" s="349"/>
      <c r="AJ915" s="349"/>
    </row>
    <row r="916" spans="1:36" s="275" customFormat="1" x14ac:dyDescent="0.15">
      <c r="A916" s="271">
        <v>43739</v>
      </c>
      <c r="B916" s="272" t="s">
        <v>42</v>
      </c>
      <c r="C916" s="272" t="s">
        <v>59</v>
      </c>
      <c r="D916" s="272" t="s">
        <v>292</v>
      </c>
      <c r="E916" s="272" t="s">
        <v>156</v>
      </c>
      <c r="F916" s="272" t="s">
        <v>270</v>
      </c>
      <c r="G916" s="272" t="s">
        <v>293</v>
      </c>
      <c r="H916" s="370" t="s">
        <v>48</v>
      </c>
      <c r="I916" s="272" t="s">
        <v>49</v>
      </c>
      <c r="J916" s="272"/>
      <c r="K916" s="272"/>
      <c r="L916" s="272" t="s">
        <v>222</v>
      </c>
      <c r="M916" s="272" t="s">
        <v>539</v>
      </c>
      <c r="N916" s="272" t="s">
        <v>211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6"/>
        <v>136495.19</v>
      </c>
      <c r="W916" s="327">
        <f t="shared" si="88"/>
        <v>0</v>
      </c>
      <c r="X916" s="327"/>
      <c r="Y916" s="327">
        <f t="shared" si="85"/>
        <v>0</v>
      </c>
      <c r="Z916" s="327">
        <f t="shared" si="84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7"/>
        <v>0</v>
      </c>
      <c r="AC916" s="327"/>
      <c r="AD916" s="272"/>
      <c r="AE916" s="273"/>
      <c r="AF916" s="273" t="s">
        <v>420</v>
      </c>
      <c r="AG916" s="273" t="s">
        <v>527</v>
      </c>
      <c r="AH916" s="349"/>
      <c r="AI916" s="349"/>
      <c r="AJ916" s="349"/>
    </row>
    <row r="917" spans="1:36" s="275" customFormat="1" x14ac:dyDescent="0.15">
      <c r="A917" s="271">
        <v>43739</v>
      </c>
      <c r="B917" s="272" t="s">
        <v>42</v>
      </c>
      <c r="C917" s="272" t="s">
        <v>212</v>
      </c>
      <c r="D917" s="272" t="s">
        <v>223</v>
      </c>
      <c r="E917" s="272" t="s">
        <v>214</v>
      </c>
      <c r="F917" s="272" t="s">
        <v>284</v>
      </c>
      <c r="G917" s="272" t="s">
        <v>285</v>
      </c>
      <c r="H917" s="370" t="s">
        <v>48</v>
      </c>
      <c r="I917" s="272" t="s">
        <v>49</v>
      </c>
      <c r="J917" s="272"/>
      <c r="K917" s="272"/>
      <c r="L917" s="272" t="s">
        <v>222</v>
      </c>
      <c r="M917" s="272" t="s">
        <v>544</v>
      </c>
      <c r="N917" s="272" t="s">
        <v>211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6"/>
        <v>8102.9149295775096</v>
      </c>
      <c r="W917" s="327">
        <f t="shared" si="88"/>
        <v>0</v>
      </c>
      <c r="X917" s="327"/>
      <c r="Y917" s="327">
        <f t="shared" si="85"/>
        <v>0</v>
      </c>
      <c r="Z917" s="327">
        <f t="shared" si="84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7"/>
        <v>0</v>
      </c>
      <c r="AC917" s="327"/>
      <c r="AD917" s="272"/>
      <c r="AE917" s="273"/>
      <c r="AF917" s="273" t="s">
        <v>420</v>
      </c>
      <c r="AG917" s="273">
        <v>0.42</v>
      </c>
      <c r="AH917" s="349"/>
      <c r="AI917" s="349"/>
      <c r="AJ917" s="349"/>
    </row>
    <row r="918" spans="1:36" s="275" customFormat="1" x14ac:dyDescent="0.15">
      <c r="A918" s="271">
        <v>43739</v>
      </c>
      <c r="B918" s="272" t="s">
        <v>42</v>
      </c>
      <c r="C918" s="272" t="s">
        <v>212</v>
      </c>
      <c r="D918" s="272" t="s">
        <v>223</v>
      </c>
      <c r="E918" s="272" t="s">
        <v>214</v>
      </c>
      <c r="F918" s="272" t="s">
        <v>286</v>
      </c>
      <c r="G918" s="272" t="s">
        <v>287</v>
      </c>
      <c r="H918" s="370" t="s">
        <v>48</v>
      </c>
      <c r="I918" s="272" t="s">
        <v>49</v>
      </c>
      <c r="J918" s="272"/>
      <c r="K918" s="272"/>
      <c r="L918" s="272" t="s">
        <v>222</v>
      </c>
      <c r="M918" s="272" t="s">
        <v>546</v>
      </c>
      <c r="N918" s="272" t="s">
        <v>211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6"/>
        <v>655.37999999978604</v>
      </c>
      <c r="W918" s="327">
        <f t="shared" si="88"/>
        <v>0</v>
      </c>
      <c r="X918" s="327"/>
      <c r="Y918" s="327">
        <f t="shared" si="85"/>
        <v>0</v>
      </c>
      <c r="Z918" s="327">
        <f t="shared" si="84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7"/>
        <v>0</v>
      </c>
      <c r="AC918" s="327"/>
      <c r="AD918" s="272"/>
      <c r="AE918" s="273"/>
      <c r="AF918" s="273" t="s">
        <v>420</v>
      </c>
      <c r="AG918" s="273">
        <v>0.42</v>
      </c>
      <c r="AH918" s="349"/>
      <c r="AI918" s="349"/>
      <c r="AJ918" s="349"/>
    </row>
    <row r="919" spans="1:36" s="275" customFormat="1" x14ac:dyDescent="0.15">
      <c r="A919" s="271">
        <v>43739</v>
      </c>
      <c r="B919" s="272" t="s">
        <v>42</v>
      </c>
      <c r="C919" s="272" t="s">
        <v>212</v>
      </c>
      <c r="D919" s="272" t="s">
        <v>223</v>
      </c>
      <c r="E919" s="272" t="s">
        <v>214</v>
      </c>
      <c r="F919" s="272" t="s">
        <v>255</v>
      </c>
      <c r="G919" s="272" t="s">
        <v>256</v>
      </c>
      <c r="H919" s="370" t="s">
        <v>48</v>
      </c>
      <c r="I919" s="272" t="s">
        <v>49</v>
      </c>
      <c r="J919" s="272"/>
      <c r="K919" s="272"/>
      <c r="L919" s="272" t="s">
        <v>222</v>
      </c>
      <c r="M919" s="272" t="s">
        <v>536</v>
      </c>
      <c r="N919" s="272" t="s">
        <v>211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6"/>
        <v>32528.018732394001</v>
      </c>
      <c r="W919" s="327">
        <f t="shared" si="88"/>
        <v>0</v>
      </c>
      <c r="X919" s="327"/>
      <c r="Y919" s="327">
        <f t="shared" si="85"/>
        <v>0</v>
      </c>
      <c r="Z919" s="327">
        <f t="shared" si="84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7"/>
        <v>0</v>
      </c>
      <c r="AC919" s="327"/>
      <c r="AD919" s="272"/>
      <c r="AE919" s="273"/>
      <c r="AF919" s="273" t="s">
        <v>420</v>
      </c>
      <c r="AG919" s="273">
        <v>0.42</v>
      </c>
      <c r="AH919" s="349"/>
      <c r="AI919" s="349"/>
      <c r="AJ919" s="349"/>
    </row>
    <row r="920" spans="1:36" s="275" customFormat="1" x14ac:dyDescent="0.15">
      <c r="A920" s="271">
        <v>43739</v>
      </c>
      <c r="B920" s="272" t="s">
        <v>42</v>
      </c>
      <c r="C920" s="272" t="s">
        <v>212</v>
      </c>
      <c r="D920" s="272" t="s">
        <v>223</v>
      </c>
      <c r="E920" s="272" t="s">
        <v>214</v>
      </c>
      <c r="F920" s="272" t="s">
        <v>230</v>
      </c>
      <c r="G920" s="272" t="s">
        <v>231</v>
      </c>
      <c r="H920" s="370" t="s">
        <v>48</v>
      </c>
      <c r="I920" s="272" t="s">
        <v>49</v>
      </c>
      <c r="J920" s="272"/>
      <c r="K920" s="272"/>
      <c r="L920" s="272" t="s">
        <v>222</v>
      </c>
      <c r="M920" s="272" t="s">
        <v>541</v>
      </c>
      <c r="N920" s="272" t="s">
        <v>211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6"/>
        <v>44404.901830985997</v>
      </c>
      <c r="W920" s="327">
        <f>U920*(1+AG920)/(1+AG920+P920)</f>
        <v>0</v>
      </c>
      <c r="X920" s="327"/>
      <c r="Y920" s="327">
        <f t="shared" si="85"/>
        <v>0</v>
      </c>
      <c r="Z920" s="327">
        <f t="shared" si="84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7"/>
        <v>0</v>
      </c>
      <c r="AC920" s="327"/>
      <c r="AD920" s="272"/>
      <c r="AE920" s="273"/>
      <c r="AF920" s="273" t="s">
        <v>420</v>
      </c>
      <c r="AG920" s="273" t="s">
        <v>542</v>
      </c>
      <c r="AH920" s="349"/>
      <c r="AI920" s="349"/>
      <c r="AJ920" s="349"/>
    </row>
    <row r="921" spans="1:36" s="275" customFormat="1" x14ac:dyDescent="0.15">
      <c r="A921" s="271">
        <v>43739</v>
      </c>
      <c r="B921" s="272" t="s">
        <v>42</v>
      </c>
      <c r="C921" s="272" t="s">
        <v>212</v>
      </c>
      <c r="D921" s="272" t="s">
        <v>223</v>
      </c>
      <c r="E921" s="272" t="s">
        <v>214</v>
      </c>
      <c r="F921" s="272" t="s">
        <v>290</v>
      </c>
      <c r="G921" s="272" t="s">
        <v>291</v>
      </c>
      <c r="H921" s="370" t="s">
        <v>48</v>
      </c>
      <c r="I921" s="272" t="s">
        <v>49</v>
      </c>
      <c r="J921" s="272"/>
      <c r="K921" s="272"/>
      <c r="L921" s="272" t="s">
        <v>222</v>
      </c>
      <c r="M921" s="272" t="s">
        <v>550</v>
      </c>
      <c r="N921" s="272" t="s">
        <v>211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6"/>
        <v>227.30774647876399</v>
      </c>
      <c r="W921" s="327">
        <f t="shared" si="88"/>
        <v>0</v>
      </c>
      <c r="X921" s="327"/>
      <c r="Y921" s="327">
        <f t="shared" si="85"/>
        <v>0</v>
      </c>
      <c r="Z921" s="327">
        <f t="shared" si="84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7"/>
        <v>0</v>
      </c>
      <c r="AC921" s="327"/>
      <c r="AD921" s="272"/>
      <c r="AE921" s="273"/>
      <c r="AF921" s="273" t="s">
        <v>420</v>
      </c>
      <c r="AG921" s="273">
        <v>0.42</v>
      </c>
      <c r="AH921" s="349"/>
      <c r="AI921" s="349"/>
      <c r="AJ921" s="349"/>
    </row>
    <row r="922" spans="1:36" s="275" customFormat="1" x14ac:dyDescent="0.15">
      <c r="A922" s="271">
        <v>43739</v>
      </c>
      <c r="B922" s="272" t="s">
        <v>42</v>
      </c>
      <c r="C922" s="272" t="s">
        <v>212</v>
      </c>
      <c r="D922" s="272" t="s">
        <v>223</v>
      </c>
      <c r="E922" s="272" t="s">
        <v>214</v>
      </c>
      <c r="F922" s="272" t="s">
        <v>270</v>
      </c>
      <c r="G922" s="272" t="s">
        <v>271</v>
      </c>
      <c r="H922" s="370" t="s">
        <v>48</v>
      </c>
      <c r="I922" s="272" t="s">
        <v>49</v>
      </c>
      <c r="J922" s="272"/>
      <c r="K922" s="272"/>
      <c r="L922" s="272" t="s">
        <v>222</v>
      </c>
      <c r="M922" s="272" t="s">
        <v>553</v>
      </c>
      <c r="N922" s="272" t="s">
        <v>211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6"/>
        <v>152.264929577999</v>
      </c>
      <c r="W922" s="327">
        <f t="shared" si="88"/>
        <v>0</v>
      </c>
      <c r="X922" s="327"/>
      <c r="Y922" s="327">
        <f t="shared" si="85"/>
        <v>0</v>
      </c>
      <c r="Z922" s="327">
        <f t="shared" si="84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7"/>
        <v>0</v>
      </c>
      <c r="AC922" s="327"/>
      <c r="AD922" s="272"/>
      <c r="AE922" s="273"/>
      <c r="AF922" s="273" t="s">
        <v>420</v>
      </c>
      <c r="AG922" s="273" t="s">
        <v>542</v>
      </c>
      <c r="AH922" s="349"/>
      <c r="AI922" s="349"/>
      <c r="AJ922" s="349"/>
    </row>
    <row r="923" spans="1:36" s="275" customFormat="1" x14ac:dyDescent="0.15">
      <c r="A923" s="271">
        <v>43739</v>
      </c>
      <c r="B923" s="272" t="s">
        <v>42</v>
      </c>
      <c r="C923" s="272" t="s">
        <v>212</v>
      </c>
      <c r="D923" s="272" t="s">
        <v>223</v>
      </c>
      <c r="E923" s="272" t="s">
        <v>214</v>
      </c>
      <c r="F923" s="272" t="s">
        <v>324</v>
      </c>
      <c r="G923" s="272" t="s">
        <v>325</v>
      </c>
      <c r="H923" s="370" t="s">
        <v>48</v>
      </c>
      <c r="I923" s="272" t="s">
        <v>49</v>
      </c>
      <c r="J923" s="272"/>
      <c r="K923" s="272"/>
      <c r="L923" s="272" t="s">
        <v>222</v>
      </c>
      <c r="M923" s="272" t="s">
        <v>574</v>
      </c>
      <c r="N923" s="272" t="s">
        <v>211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6"/>
        <v>870846.699999996</v>
      </c>
      <c r="W923" s="327">
        <f t="shared" si="88"/>
        <v>0</v>
      </c>
      <c r="X923" s="327"/>
      <c r="Y923" s="327">
        <f t="shared" si="85"/>
        <v>0</v>
      </c>
      <c r="Z923" s="327">
        <f t="shared" si="84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7"/>
        <v>0</v>
      </c>
      <c r="AC923" s="327"/>
      <c r="AD923" s="272"/>
      <c r="AE923" s="273"/>
      <c r="AF923" s="273" t="s">
        <v>420</v>
      </c>
      <c r="AG923" s="273" t="s">
        <v>542</v>
      </c>
      <c r="AH923" s="349"/>
      <c r="AI923" s="349"/>
      <c r="AJ923" s="349"/>
    </row>
    <row r="924" spans="1:36" s="275" customFormat="1" x14ac:dyDescent="0.15">
      <c r="A924" s="271">
        <v>43739</v>
      </c>
      <c r="B924" s="272" t="s">
        <v>42</v>
      </c>
      <c r="C924" s="272" t="s">
        <v>212</v>
      </c>
      <c r="D924" s="272" t="s">
        <v>223</v>
      </c>
      <c r="E924" s="272" t="s">
        <v>214</v>
      </c>
      <c r="F924" s="272" t="s">
        <v>260</v>
      </c>
      <c r="G924" s="272" t="s">
        <v>261</v>
      </c>
      <c r="H924" s="370" t="s">
        <v>48</v>
      </c>
      <c r="I924" s="272" t="s">
        <v>49</v>
      </c>
      <c r="J924" s="272"/>
      <c r="K924" s="272"/>
      <c r="L924" s="272" t="s">
        <v>222</v>
      </c>
      <c r="M924" s="272" t="s">
        <v>538</v>
      </c>
      <c r="N924" s="272" t="s">
        <v>211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6"/>
        <v>425.555211267598</v>
      </c>
      <c r="W924" s="327">
        <f t="shared" si="88"/>
        <v>0</v>
      </c>
      <c r="X924" s="327"/>
      <c r="Y924" s="327">
        <f t="shared" si="85"/>
        <v>0</v>
      </c>
      <c r="Z924" s="327">
        <f t="shared" si="84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7"/>
        <v>0</v>
      </c>
      <c r="AC924" s="327"/>
      <c r="AD924" s="272"/>
      <c r="AE924" s="273"/>
      <c r="AF924" s="273" t="s">
        <v>420</v>
      </c>
      <c r="AG924" s="273">
        <v>0.42</v>
      </c>
      <c r="AH924" s="349"/>
      <c r="AI924" s="349"/>
      <c r="AJ924" s="349"/>
    </row>
    <row r="925" spans="1:36" s="275" customFormat="1" x14ac:dyDescent="0.15">
      <c r="A925" s="271">
        <v>43739</v>
      </c>
      <c r="B925" s="272" t="s">
        <v>42</v>
      </c>
      <c r="C925" s="272" t="s">
        <v>212</v>
      </c>
      <c r="D925" s="272" t="s">
        <v>223</v>
      </c>
      <c r="E925" s="272" t="s">
        <v>214</v>
      </c>
      <c r="F925" s="272" t="s">
        <v>298</v>
      </c>
      <c r="G925" s="272" t="s">
        <v>299</v>
      </c>
      <c r="H925" s="370" t="s">
        <v>48</v>
      </c>
      <c r="I925" s="272" t="s">
        <v>49</v>
      </c>
      <c r="J925" s="272"/>
      <c r="K925" s="272"/>
      <c r="L925" s="272" t="s">
        <v>222</v>
      </c>
      <c r="M925" s="272" t="s">
        <v>555</v>
      </c>
      <c r="N925" s="272" t="s">
        <v>211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6"/>
        <v>1402.38690140774</v>
      </c>
      <c r="W925" s="327">
        <f t="shared" si="88"/>
        <v>0</v>
      </c>
      <c r="X925" s="327"/>
      <c r="Y925" s="327">
        <f t="shared" si="85"/>
        <v>0</v>
      </c>
      <c r="Z925" s="327">
        <f t="shared" si="84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7"/>
        <v>0</v>
      </c>
      <c r="AC925" s="327"/>
      <c r="AD925" s="272"/>
      <c r="AE925" s="273"/>
      <c r="AF925" s="273" t="s">
        <v>420</v>
      </c>
      <c r="AG925" s="273">
        <v>0.42</v>
      </c>
      <c r="AH925" s="349"/>
      <c r="AI925" s="349"/>
      <c r="AJ925" s="349"/>
    </row>
    <row r="926" spans="1:36" s="275" customFormat="1" x14ac:dyDescent="0.15">
      <c r="A926" s="271">
        <v>43739</v>
      </c>
      <c r="B926" s="272" t="s">
        <v>42</v>
      </c>
      <c r="C926" s="272" t="s">
        <v>212</v>
      </c>
      <c r="D926" s="272" t="s">
        <v>223</v>
      </c>
      <c r="E926" s="272" t="s">
        <v>214</v>
      </c>
      <c r="F926" s="272" t="s">
        <v>262</v>
      </c>
      <c r="G926" s="272" t="s">
        <v>263</v>
      </c>
      <c r="H926" s="370" t="s">
        <v>48</v>
      </c>
      <c r="I926" s="272" t="s">
        <v>49</v>
      </c>
      <c r="J926" s="272"/>
      <c r="K926" s="272"/>
      <c r="L926" s="272" t="s">
        <v>222</v>
      </c>
      <c r="M926" s="272" t="s">
        <v>559</v>
      </c>
      <c r="N926" s="272" t="s">
        <v>211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6"/>
        <v>12961.68</v>
      </c>
      <c r="W926" s="327">
        <f t="shared" si="88"/>
        <v>0</v>
      </c>
      <c r="X926" s="327"/>
      <c r="Y926" s="327">
        <f t="shared" si="85"/>
        <v>0</v>
      </c>
      <c r="Z926" s="327">
        <f t="shared" si="84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7"/>
        <v>0</v>
      </c>
      <c r="AC926" s="327"/>
      <c r="AD926" s="272"/>
      <c r="AE926" s="273"/>
      <c r="AF926" s="273" t="s">
        <v>420</v>
      </c>
      <c r="AG926" s="273">
        <v>0.42</v>
      </c>
      <c r="AH926" s="349"/>
      <c r="AI926" s="349"/>
      <c r="AJ926" s="349"/>
    </row>
    <row r="927" spans="1:36" s="275" customFormat="1" x14ac:dyDescent="0.15">
      <c r="A927" s="271">
        <v>43739</v>
      </c>
      <c r="B927" s="272" t="s">
        <v>42</v>
      </c>
      <c r="C927" s="272" t="s">
        <v>212</v>
      </c>
      <c r="D927" s="272" t="s">
        <v>223</v>
      </c>
      <c r="E927" s="272" t="s">
        <v>214</v>
      </c>
      <c r="F927" s="272" t="s">
        <v>302</v>
      </c>
      <c r="G927" s="272" t="s">
        <v>303</v>
      </c>
      <c r="H927" s="370" t="s">
        <v>48</v>
      </c>
      <c r="I927" s="272" t="s">
        <v>49</v>
      </c>
      <c r="J927" s="272"/>
      <c r="K927" s="272"/>
      <c r="L927" s="272" t="s">
        <v>222</v>
      </c>
      <c r="M927" s="272" t="s">
        <v>547</v>
      </c>
      <c r="N927" s="272" t="s">
        <v>211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6"/>
        <v>143.460985915328</v>
      </c>
      <c r="W927" s="327">
        <f t="shared" si="88"/>
        <v>0</v>
      </c>
      <c r="X927" s="327"/>
      <c r="Y927" s="327">
        <f t="shared" si="85"/>
        <v>0</v>
      </c>
      <c r="Z927" s="327">
        <f t="shared" si="84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7"/>
        <v>0</v>
      </c>
      <c r="AC927" s="327"/>
      <c r="AD927" s="272"/>
      <c r="AE927" s="273"/>
      <c r="AF927" s="273" t="s">
        <v>420</v>
      </c>
      <c r="AG927" s="273">
        <v>0.42</v>
      </c>
      <c r="AH927" s="349"/>
      <c r="AI927" s="349"/>
      <c r="AJ927" s="349"/>
    </row>
    <row r="928" spans="1:36" s="275" customFormat="1" x14ac:dyDescent="0.15">
      <c r="A928" s="271">
        <v>43739</v>
      </c>
      <c r="B928" s="272" t="s">
        <v>42</v>
      </c>
      <c r="C928" s="272" t="s">
        <v>212</v>
      </c>
      <c r="D928" s="272" t="s">
        <v>223</v>
      </c>
      <c r="E928" s="272" t="s">
        <v>250</v>
      </c>
      <c r="F928" s="272" t="s">
        <v>251</v>
      </c>
      <c r="G928" s="272" t="s">
        <v>252</v>
      </c>
      <c r="H928" s="370" t="s">
        <v>48</v>
      </c>
      <c r="I928" s="272" t="s">
        <v>49</v>
      </c>
      <c r="J928" s="272"/>
      <c r="K928" s="272"/>
      <c r="L928" s="272" t="s">
        <v>222</v>
      </c>
      <c r="M928" s="272" t="s">
        <v>543</v>
      </c>
      <c r="N928" s="272" t="s">
        <v>211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6"/>
        <v>2063.5353521120301</v>
      </c>
      <c r="W928" s="327">
        <f t="shared" si="88"/>
        <v>0</v>
      </c>
      <c r="X928" s="327"/>
      <c r="Y928" s="327">
        <f t="shared" si="85"/>
        <v>0</v>
      </c>
      <c r="Z928" s="327">
        <f t="shared" si="84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7"/>
        <v>0</v>
      </c>
      <c r="AC928" s="327"/>
      <c r="AD928" s="272"/>
      <c r="AE928" s="273"/>
      <c r="AF928" s="273" t="s">
        <v>420</v>
      </c>
      <c r="AG928" s="273">
        <v>0.42</v>
      </c>
      <c r="AH928" s="349"/>
      <c r="AI928" s="349"/>
      <c r="AJ928" s="349"/>
    </row>
    <row r="929" spans="1:36" s="275" customFormat="1" x14ac:dyDescent="0.15">
      <c r="A929" s="271">
        <v>43739</v>
      </c>
      <c r="B929" s="272" t="s">
        <v>42</v>
      </c>
      <c r="C929" s="272" t="s">
        <v>212</v>
      </c>
      <c r="D929" s="272" t="s">
        <v>213</v>
      </c>
      <c r="E929" s="272" t="s">
        <v>214</v>
      </c>
      <c r="F929" s="272" t="s">
        <v>220</v>
      </c>
      <c r="G929" s="272" t="s">
        <v>221</v>
      </c>
      <c r="H929" s="370" t="s">
        <v>48</v>
      </c>
      <c r="I929" s="272" t="s">
        <v>49</v>
      </c>
      <c r="J929" s="272"/>
      <c r="K929" s="272"/>
      <c r="L929" s="272" t="s">
        <v>222</v>
      </c>
      <c r="M929" s="272" t="s">
        <v>568</v>
      </c>
      <c r="N929" s="272" t="s">
        <v>211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6"/>
        <v>114142.344929578</v>
      </c>
      <c r="W929" s="327">
        <f t="shared" si="88"/>
        <v>0</v>
      </c>
      <c r="X929" s="327"/>
      <c r="Y929" s="327">
        <f t="shared" si="85"/>
        <v>0</v>
      </c>
      <c r="Z929" s="327">
        <f t="shared" si="84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7"/>
        <v>0</v>
      </c>
      <c r="AC929" s="327"/>
      <c r="AD929" s="272"/>
      <c r="AE929" s="273"/>
      <c r="AF929" s="273" t="s">
        <v>420</v>
      </c>
      <c r="AG929" s="273">
        <v>0.42</v>
      </c>
      <c r="AH929" s="349"/>
      <c r="AI929" s="349"/>
      <c r="AJ929" s="349"/>
    </row>
    <row r="930" spans="1:36" s="275" customFormat="1" x14ac:dyDescent="0.15">
      <c r="A930" s="271">
        <v>43739</v>
      </c>
      <c r="B930" s="272" t="s">
        <v>42</v>
      </c>
      <c r="C930" s="272" t="s">
        <v>212</v>
      </c>
      <c r="D930" s="272" t="s">
        <v>213</v>
      </c>
      <c r="E930" s="272" t="s">
        <v>214</v>
      </c>
      <c r="F930" s="272" t="s">
        <v>222</v>
      </c>
      <c r="G930" s="272" t="s">
        <v>257</v>
      </c>
      <c r="H930" s="370" t="s">
        <v>48</v>
      </c>
      <c r="I930" s="272" t="s">
        <v>49</v>
      </c>
      <c r="J930" s="272"/>
      <c r="K930" s="272"/>
      <c r="L930" s="272" t="s">
        <v>222</v>
      </c>
      <c r="M930" s="272" t="s">
        <v>566</v>
      </c>
      <c r="N930" s="272" t="s">
        <v>211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6"/>
        <v>30217.7</v>
      </c>
      <c r="W930" s="327">
        <f t="shared" si="88"/>
        <v>0</v>
      </c>
      <c r="X930" s="327"/>
      <c r="Y930" s="327">
        <f t="shared" si="85"/>
        <v>0</v>
      </c>
      <c r="Z930" s="327">
        <f t="shared" si="84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7"/>
        <v>0</v>
      </c>
      <c r="AC930" s="327"/>
      <c r="AD930" s="272"/>
      <c r="AE930" s="273"/>
      <c r="AF930" s="273" t="s">
        <v>420</v>
      </c>
      <c r="AG930" s="273">
        <v>0.42</v>
      </c>
      <c r="AH930" s="349"/>
      <c r="AI930" s="349"/>
      <c r="AJ930" s="349"/>
    </row>
    <row r="931" spans="1:36" s="275" customFormat="1" x14ac:dyDescent="0.15">
      <c r="A931" s="271">
        <v>43739</v>
      </c>
      <c r="B931" s="272" t="s">
        <v>42</v>
      </c>
      <c r="C931" s="272" t="s">
        <v>212</v>
      </c>
      <c r="D931" s="272" t="s">
        <v>213</v>
      </c>
      <c r="E931" s="272" t="s">
        <v>214</v>
      </c>
      <c r="F931" s="272" t="s">
        <v>238</v>
      </c>
      <c r="G931" s="272" t="s">
        <v>239</v>
      </c>
      <c r="H931" s="370" t="s">
        <v>48</v>
      </c>
      <c r="I931" s="272" t="s">
        <v>49</v>
      </c>
      <c r="J931" s="272"/>
      <c r="K931" s="272"/>
      <c r="L931" s="272" t="s">
        <v>222</v>
      </c>
      <c r="M931" s="272" t="s">
        <v>57</v>
      </c>
      <c r="N931" s="272" t="s">
        <v>211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6"/>
        <v>20014.111126760599</v>
      </c>
      <c r="W931" s="327">
        <f>U931*(1+AG931)/(1+AG931+P931)</f>
        <v>0</v>
      </c>
      <c r="X931" s="327"/>
      <c r="Y931" s="327">
        <f t="shared" si="85"/>
        <v>0</v>
      </c>
      <c r="Z931" s="327">
        <f t="shared" si="84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7"/>
        <v>0</v>
      </c>
      <c r="AC931" s="327"/>
      <c r="AD931" s="272"/>
      <c r="AE931" s="273"/>
      <c r="AF931" s="273" t="s">
        <v>420</v>
      </c>
      <c r="AG931" s="273">
        <v>0.42</v>
      </c>
      <c r="AH931" s="349"/>
      <c r="AI931" s="349"/>
      <c r="AJ931" s="349"/>
    </row>
    <row r="932" spans="1:36" s="275" customFormat="1" x14ac:dyDescent="0.15">
      <c r="A932" s="271">
        <v>43739</v>
      </c>
      <c r="B932" s="272" t="s">
        <v>42</v>
      </c>
      <c r="C932" s="272" t="s">
        <v>212</v>
      </c>
      <c r="D932" s="272" t="s">
        <v>213</v>
      </c>
      <c r="E932" s="272" t="s">
        <v>214</v>
      </c>
      <c r="F932" s="272" t="s">
        <v>288</v>
      </c>
      <c r="G932" s="272" t="s">
        <v>289</v>
      </c>
      <c r="H932" s="370" t="s">
        <v>48</v>
      </c>
      <c r="I932" s="272" t="s">
        <v>49</v>
      </c>
      <c r="J932" s="272"/>
      <c r="K932" s="272"/>
      <c r="L932" s="272" t="s">
        <v>222</v>
      </c>
      <c r="M932" s="272" t="s">
        <v>548</v>
      </c>
      <c r="N932" s="272" t="s">
        <v>211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6"/>
        <v>322.47394365991897</v>
      </c>
      <c r="W932" s="327">
        <f t="shared" si="88"/>
        <v>0</v>
      </c>
      <c r="X932" s="327"/>
      <c r="Y932" s="327">
        <f t="shared" si="85"/>
        <v>0</v>
      </c>
      <c r="Z932" s="327">
        <f t="shared" si="84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7"/>
        <v>0</v>
      </c>
      <c r="AC932" s="327"/>
      <c r="AD932" s="272"/>
      <c r="AE932" s="273"/>
      <c r="AF932" s="273" t="s">
        <v>420</v>
      </c>
      <c r="AG932" s="273">
        <v>0.42</v>
      </c>
      <c r="AH932" s="349"/>
      <c r="AI932" s="349"/>
      <c r="AJ932" s="349"/>
    </row>
    <row r="933" spans="1:36" s="275" customFormat="1" x14ac:dyDescent="0.15">
      <c r="A933" s="271">
        <v>43739</v>
      </c>
      <c r="B933" s="272" t="s">
        <v>42</v>
      </c>
      <c r="C933" s="272" t="s">
        <v>212</v>
      </c>
      <c r="D933" s="272" t="s">
        <v>213</v>
      </c>
      <c r="E933" s="272" t="s">
        <v>214</v>
      </c>
      <c r="F933" s="272" t="s">
        <v>296</v>
      </c>
      <c r="G933" s="272" t="s">
        <v>297</v>
      </c>
      <c r="H933" s="370" t="s">
        <v>48</v>
      </c>
      <c r="I933" s="272" t="s">
        <v>49</v>
      </c>
      <c r="J933" s="272"/>
      <c r="K933" s="272"/>
      <c r="L933" s="272" t="s">
        <v>222</v>
      </c>
      <c r="M933" s="272" t="s">
        <v>554</v>
      </c>
      <c r="N933" s="272" t="s">
        <v>211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6"/>
        <v>196.54507042269699</v>
      </c>
      <c r="W933" s="327">
        <f t="shared" si="88"/>
        <v>0</v>
      </c>
      <c r="X933" s="327"/>
      <c r="Y933" s="327">
        <f t="shared" si="85"/>
        <v>0</v>
      </c>
      <c r="Z933" s="327">
        <f t="shared" si="84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7"/>
        <v>0</v>
      </c>
      <c r="AC933" s="327"/>
      <c r="AD933" s="272"/>
      <c r="AE933" s="273"/>
      <c r="AF933" s="273" t="s">
        <v>420</v>
      </c>
      <c r="AG933" s="273">
        <v>0.42</v>
      </c>
      <c r="AH933" s="349"/>
      <c r="AI933" s="349"/>
      <c r="AJ933" s="349"/>
    </row>
    <row r="934" spans="1:36" s="275" customFormat="1" x14ac:dyDescent="0.15">
      <c r="A934" s="271">
        <v>43739</v>
      </c>
      <c r="B934" s="272" t="s">
        <v>42</v>
      </c>
      <c r="C934" s="272" t="s">
        <v>212</v>
      </c>
      <c r="D934" s="272" t="s">
        <v>213</v>
      </c>
      <c r="E934" s="272" t="s">
        <v>214</v>
      </c>
      <c r="F934" s="272" t="s">
        <v>300</v>
      </c>
      <c r="G934" s="272" t="s">
        <v>301</v>
      </c>
      <c r="H934" s="370" t="s">
        <v>48</v>
      </c>
      <c r="I934" s="272" t="s">
        <v>49</v>
      </c>
      <c r="J934" s="272"/>
      <c r="K934" s="272"/>
      <c r="L934" s="272" t="s">
        <v>222</v>
      </c>
      <c r="M934" s="272" t="s">
        <v>551</v>
      </c>
      <c r="N934" s="272" t="s">
        <v>211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6"/>
        <v>1513.0032394366101</v>
      </c>
      <c r="W934" s="327">
        <f t="shared" si="88"/>
        <v>0</v>
      </c>
      <c r="X934" s="327"/>
      <c r="Y934" s="327">
        <f t="shared" si="85"/>
        <v>0</v>
      </c>
      <c r="Z934" s="327">
        <f t="shared" si="84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7"/>
        <v>0</v>
      </c>
      <c r="AC934" s="327"/>
      <c r="AD934" s="272"/>
      <c r="AE934" s="273"/>
      <c r="AF934" s="273" t="s">
        <v>420</v>
      </c>
      <c r="AG934" s="273">
        <v>0.42</v>
      </c>
      <c r="AH934" s="349"/>
      <c r="AI934" s="349"/>
      <c r="AJ934" s="349"/>
    </row>
    <row r="935" spans="1:36" s="275" customFormat="1" x14ac:dyDescent="0.15">
      <c r="A935" s="271">
        <v>43739</v>
      </c>
      <c r="B935" s="272" t="s">
        <v>42</v>
      </c>
      <c r="C935" s="272" t="s">
        <v>212</v>
      </c>
      <c r="D935" s="272" t="s">
        <v>213</v>
      </c>
      <c r="E935" s="272" t="s">
        <v>214</v>
      </c>
      <c r="F935" s="272" t="s">
        <v>232</v>
      </c>
      <c r="G935" s="272" t="s">
        <v>233</v>
      </c>
      <c r="H935" s="370" t="s">
        <v>48</v>
      </c>
      <c r="I935" s="272" t="s">
        <v>49</v>
      </c>
      <c r="J935" s="272"/>
      <c r="K935" s="272"/>
      <c r="L935" s="272" t="s">
        <v>222</v>
      </c>
      <c r="M935" s="272" t="s">
        <v>538</v>
      </c>
      <c r="N935" s="272" t="s">
        <v>211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6"/>
        <v>6504.6216901406997</v>
      </c>
      <c r="W935" s="327">
        <f t="shared" si="88"/>
        <v>0</v>
      </c>
      <c r="X935" s="327"/>
      <c r="Y935" s="327">
        <f t="shared" si="85"/>
        <v>0</v>
      </c>
      <c r="Z935" s="327">
        <f t="shared" si="84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7"/>
        <v>0</v>
      </c>
      <c r="AC935" s="327"/>
      <c r="AD935" s="272"/>
      <c r="AE935" s="273"/>
      <c r="AF935" s="273" t="s">
        <v>420</v>
      </c>
      <c r="AG935" s="273">
        <v>0</v>
      </c>
      <c r="AH935" s="349"/>
      <c r="AI935" s="349"/>
      <c r="AJ935" s="349"/>
    </row>
    <row r="936" spans="1:36" s="275" customFormat="1" x14ac:dyDescent="0.15">
      <c r="A936" s="271">
        <v>43739</v>
      </c>
      <c r="B936" s="272" t="s">
        <v>42</v>
      </c>
      <c r="C936" s="272" t="s">
        <v>212</v>
      </c>
      <c r="D936" s="272" t="s">
        <v>213</v>
      </c>
      <c r="E936" s="272" t="s">
        <v>214</v>
      </c>
      <c r="F936" s="272" t="s">
        <v>282</v>
      </c>
      <c r="G936" s="272" t="s">
        <v>283</v>
      </c>
      <c r="H936" s="370" t="s">
        <v>48</v>
      </c>
      <c r="I936" s="272" t="s">
        <v>49</v>
      </c>
      <c r="J936" s="272"/>
      <c r="K936" s="272"/>
      <c r="L936" s="272" t="s">
        <v>222</v>
      </c>
      <c r="M936" s="272" t="s">
        <v>596</v>
      </c>
      <c r="N936" s="272" t="s">
        <v>211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6"/>
        <v>44820.261970721403</v>
      </c>
      <c r="W936" s="327">
        <f t="shared" si="88"/>
        <v>0</v>
      </c>
      <c r="X936" s="327"/>
      <c r="Y936" s="327">
        <f t="shared" si="85"/>
        <v>0</v>
      </c>
      <c r="Z936" s="327">
        <f t="shared" si="84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7"/>
        <v>0</v>
      </c>
      <c r="AC936" s="327"/>
      <c r="AD936" s="272"/>
      <c r="AE936" s="273"/>
      <c r="AF936" s="273" t="s">
        <v>420</v>
      </c>
      <c r="AG936" s="273">
        <v>0.42</v>
      </c>
      <c r="AH936" s="349"/>
      <c r="AI936" s="349"/>
      <c r="AJ936" s="349"/>
    </row>
    <row r="937" spans="1:36" s="275" customFormat="1" x14ac:dyDescent="0.15">
      <c r="A937" s="271">
        <v>43739</v>
      </c>
      <c r="B937" s="272" t="s">
        <v>42</v>
      </c>
      <c r="C937" s="272" t="s">
        <v>212</v>
      </c>
      <c r="D937" s="272" t="s">
        <v>213</v>
      </c>
      <c r="E937" s="272" t="s">
        <v>214</v>
      </c>
      <c r="F937" s="272" t="s">
        <v>320</v>
      </c>
      <c r="G937" s="272" t="s">
        <v>321</v>
      </c>
      <c r="H937" s="370" t="s">
        <v>48</v>
      </c>
      <c r="I937" s="272" t="s">
        <v>49</v>
      </c>
      <c r="J937" s="272"/>
      <c r="K937" s="272"/>
      <c r="L937" s="272" t="s">
        <v>222</v>
      </c>
      <c r="M937" s="272" t="s">
        <v>597</v>
      </c>
      <c r="N937" s="272" t="s">
        <v>211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6"/>
        <v>132154.611549297</v>
      </c>
      <c r="W937" s="327">
        <f t="shared" si="88"/>
        <v>0</v>
      </c>
      <c r="X937" s="327"/>
      <c r="Y937" s="327">
        <f t="shared" si="85"/>
        <v>0</v>
      </c>
      <c r="Z937" s="327">
        <f t="shared" si="84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7"/>
        <v>0</v>
      </c>
      <c r="AC937" s="327"/>
      <c r="AD937" s="272"/>
      <c r="AE937" s="273"/>
      <c r="AF937" s="273" t="s">
        <v>420</v>
      </c>
      <c r="AG937" s="273">
        <v>0.42</v>
      </c>
      <c r="AH937" s="349"/>
      <c r="AI937" s="349"/>
      <c r="AJ937" s="349"/>
    </row>
    <row r="938" spans="1:36" s="275" customFormat="1" x14ac:dyDescent="0.15">
      <c r="A938" s="271">
        <v>43739</v>
      </c>
      <c r="B938" s="272" t="s">
        <v>42</v>
      </c>
      <c r="C938" s="272" t="s">
        <v>212</v>
      </c>
      <c r="D938" s="272" t="s">
        <v>213</v>
      </c>
      <c r="E938" s="272" t="s">
        <v>214</v>
      </c>
      <c r="F938" s="272" t="s">
        <v>228</v>
      </c>
      <c r="G938" s="272" t="s">
        <v>229</v>
      </c>
      <c r="H938" s="370" t="s">
        <v>48</v>
      </c>
      <c r="I938" s="272" t="s">
        <v>49</v>
      </c>
      <c r="J938" s="272"/>
      <c r="K938" s="272"/>
      <c r="L938" s="272" t="s">
        <v>222</v>
      </c>
      <c r="M938" s="272" t="s">
        <v>556</v>
      </c>
      <c r="N938" s="272" t="s">
        <v>211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6"/>
        <v>14160.3070422536</v>
      </c>
      <c r="W938" s="327">
        <f t="shared" si="88"/>
        <v>0</v>
      </c>
      <c r="X938" s="327"/>
      <c r="Y938" s="327">
        <f t="shared" si="85"/>
        <v>0</v>
      </c>
      <c r="Z938" s="327">
        <f t="shared" si="84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7"/>
        <v>0</v>
      </c>
      <c r="AC938" s="327"/>
      <c r="AD938" s="272"/>
      <c r="AE938" s="273"/>
      <c r="AF938" s="273" t="s">
        <v>420</v>
      </c>
      <c r="AG938" s="273">
        <v>0.42</v>
      </c>
      <c r="AH938" s="349"/>
      <c r="AI938" s="349"/>
      <c r="AJ938" s="349"/>
    </row>
    <row r="939" spans="1:36" s="275" customFormat="1" x14ac:dyDescent="0.15">
      <c r="A939" s="271">
        <v>43739</v>
      </c>
      <c r="B939" s="272" t="s">
        <v>42</v>
      </c>
      <c r="C939" s="272" t="s">
        <v>212</v>
      </c>
      <c r="D939" s="272" t="s">
        <v>213</v>
      </c>
      <c r="E939" s="272" t="s">
        <v>214</v>
      </c>
      <c r="F939" s="272" t="s">
        <v>234</v>
      </c>
      <c r="G939" s="272" t="s">
        <v>235</v>
      </c>
      <c r="H939" s="370" t="s">
        <v>48</v>
      </c>
      <c r="I939" s="272" t="s">
        <v>49</v>
      </c>
      <c r="J939" s="272"/>
      <c r="K939" s="272"/>
      <c r="L939" s="272" t="s">
        <v>222</v>
      </c>
      <c r="M939" s="272" t="s">
        <v>564</v>
      </c>
      <c r="N939" s="272" t="s">
        <v>211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6"/>
        <v>480.55873239384499</v>
      </c>
      <c r="W939" s="327">
        <f t="shared" si="88"/>
        <v>0</v>
      </c>
      <c r="X939" s="327"/>
      <c r="Y939" s="327">
        <f t="shared" si="85"/>
        <v>0</v>
      </c>
      <c r="Z939" s="327">
        <f t="shared" si="84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7"/>
        <v>0</v>
      </c>
      <c r="AC939" s="327"/>
      <c r="AD939" s="272"/>
      <c r="AE939" s="273"/>
      <c r="AF939" s="273" t="s">
        <v>420</v>
      </c>
      <c r="AG939" s="273" t="s">
        <v>542</v>
      </c>
      <c r="AH939" s="349"/>
      <c r="AI939" s="349"/>
      <c r="AJ939" s="349"/>
    </row>
    <row r="940" spans="1:36" s="275" customFormat="1" x14ac:dyDescent="0.15">
      <c r="A940" s="271">
        <v>43739</v>
      </c>
      <c r="B940" s="272" t="s">
        <v>42</v>
      </c>
      <c r="C940" s="272" t="s">
        <v>212</v>
      </c>
      <c r="D940" s="272" t="s">
        <v>213</v>
      </c>
      <c r="E940" s="272" t="s">
        <v>214</v>
      </c>
      <c r="F940" s="272" t="s">
        <v>308</v>
      </c>
      <c r="G940" s="272" t="s">
        <v>309</v>
      </c>
      <c r="H940" s="370" t="s">
        <v>48</v>
      </c>
      <c r="I940" s="272" t="s">
        <v>49</v>
      </c>
      <c r="J940" s="272"/>
      <c r="K940" s="272"/>
      <c r="L940" s="272" t="s">
        <v>222</v>
      </c>
      <c r="M940" s="272" t="s">
        <v>538</v>
      </c>
      <c r="N940" s="272" t="s">
        <v>211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6"/>
        <v>151056.34</v>
      </c>
      <c r="W940" s="327">
        <f t="shared" si="88"/>
        <v>0</v>
      </c>
      <c r="X940" s="327"/>
      <c r="Y940" s="327">
        <f t="shared" si="85"/>
        <v>0</v>
      </c>
      <c r="Z940" s="327">
        <f t="shared" si="84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7"/>
        <v>0</v>
      </c>
      <c r="AC940" s="327"/>
      <c r="AD940" s="272"/>
      <c r="AE940" s="273"/>
      <c r="AF940" s="273" t="s">
        <v>420</v>
      </c>
      <c r="AG940" s="273">
        <v>0.42</v>
      </c>
      <c r="AH940" s="349"/>
      <c r="AI940" s="349"/>
      <c r="AJ940" s="349"/>
    </row>
    <row r="941" spans="1:36" s="275" customFormat="1" x14ac:dyDescent="0.15">
      <c r="A941" s="271">
        <v>43739</v>
      </c>
      <c r="B941" s="272" t="s">
        <v>42</v>
      </c>
      <c r="C941" s="272" t="s">
        <v>212</v>
      </c>
      <c r="D941" s="272" t="s">
        <v>213</v>
      </c>
      <c r="E941" s="272" t="s">
        <v>214</v>
      </c>
      <c r="F941" s="272" t="s">
        <v>215</v>
      </c>
      <c r="G941" s="272" t="s">
        <v>216</v>
      </c>
      <c r="H941" s="370" t="s">
        <v>48</v>
      </c>
      <c r="I941" s="272" t="s">
        <v>49</v>
      </c>
      <c r="J941" s="272"/>
      <c r="K941" s="272"/>
      <c r="L941" s="272" t="s">
        <v>222</v>
      </c>
      <c r="M941" s="272" t="s">
        <v>538</v>
      </c>
      <c r="N941" s="272" t="s">
        <v>211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6"/>
        <v>147.29985915508601</v>
      </c>
      <c r="W941" s="327">
        <f t="shared" si="88"/>
        <v>0</v>
      </c>
      <c r="X941" s="327"/>
      <c r="Y941" s="327">
        <f t="shared" si="85"/>
        <v>0</v>
      </c>
      <c r="Z941" s="327">
        <f t="shared" si="84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7"/>
        <v>0</v>
      </c>
      <c r="AC941" s="327"/>
      <c r="AD941" s="272"/>
      <c r="AE941" s="273"/>
      <c r="AF941" s="273" t="s">
        <v>420</v>
      </c>
      <c r="AG941" s="273">
        <v>0.42</v>
      </c>
      <c r="AH941" s="349"/>
      <c r="AI941" s="349"/>
      <c r="AJ941" s="349"/>
    </row>
    <row r="942" spans="1:36" s="275" customFormat="1" x14ac:dyDescent="0.15">
      <c r="A942" s="271">
        <v>43739</v>
      </c>
      <c r="B942" s="272" t="s">
        <v>42</v>
      </c>
      <c r="C942" s="272" t="s">
        <v>212</v>
      </c>
      <c r="D942" s="272" t="s">
        <v>213</v>
      </c>
      <c r="E942" s="272" t="s">
        <v>214</v>
      </c>
      <c r="F942" s="272" t="s">
        <v>314</v>
      </c>
      <c r="G942" s="272" t="s">
        <v>315</v>
      </c>
      <c r="H942" s="370" t="s">
        <v>48</v>
      </c>
      <c r="I942" s="272" t="s">
        <v>49</v>
      </c>
      <c r="J942" s="272"/>
      <c r="K942" s="272"/>
      <c r="L942" s="272" t="s">
        <v>222</v>
      </c>
      <c r="M942" s="272" t="s">
        <v>552</v>
      </c>
      <c r="N942" s="272" t="s">
        <v>211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6"/>
        <v>4215.2245070423196</v>
      </c>
      <c r="W942" s="327">
        <f t="shared" si="88"/>
        <v>0</v>
      </c>
      <c r="X942" s="327"/>
      <c r="Y942" s="327">
        <f t="shared" si="85"/>
        <v>0</v>
      </c>
      <c r="Z942" s="327">
        <f t="shared" si="84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7"/>
        <v>0</v>
      </c>
      <c r="AC942" s="327"/>
      <c r="AD942" s="272"/>
      <c r="AE942" s="273"/>
      <c r="AF942" s="273" t="s">
        <v>420</v>
      </c>
      <c r="AG942" s="273">
        <v>0.42</v>
      </c>
      <c r="AH942" s="349"/>
      <c r="AI942" s="349"/>
      <c r="AJ942" s="349"/>
    </row>
    <row r="943" spans="1:36" s="275" customFormat="1" x14ac:dyDescent="0.15">
      <c r="A943" s="271">
        <v>43739</v>
      </c>
      <c r="B943" s="272" t="s">
        <v>42</v>
      </c>
      <c r="C943" s="272" t="s">
        <v>212</v>
      </c>
      <c r="D943" s="272" t="s">
        <v>213</v>
      </c>
      <c r="E943" s="272" t="s">
        <v>214</v>
      </c>
      <c r="F943" s="272" t="s">
        <v>304</v>
      </c>
      <c r="G943" s="272" t="s">
        <v>305</v>
      </c>
      <c r="H943" s="370" t="s">
        <v>48</v>
      </c>
      <c r="I943" s="272" t="s">
        <v>49</v>
      </c>
      <c r="J943" s="272"/>
      <c r="K943" s="272"/>
      <c r="L943" s="272" t="s">
        <v>222</v>
      </c>
      <c r="M943" s="272" t="s">
        <v>538</v>
      </c>
      <c r="N943" s="272" t="s">
        <v>211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6"/>
        <v>127.3395774647</v>
      </c>
      <c r="W943" s="327">
        <f t="shared" si="88"/>
        <v>0</v>
      </c>
      <c r="X943" s="327"/>
      <c r="Y943" s="327">
        <f t="shared" si="85"/>
        <v>0</v>
      </c>
      <c r="Z943" s="327">
        <f t="shared" si="84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7"/>
        <v>0</v>
      </c>
      <c r="AC943" s="327"/>
      <c r="AD943" s="272"/>
      <c r="AE943" s="273"/>
      <c r="AF943" s="273" t="s">
        <v>420</v>
      </c>
      <c r="AG943" s="273">
        <v>0.42</v>
      </c>
      <c r="AH943" s="349"/>
      <c r="AI943" s="349"/>
      <c r="AJ943" s="349"/>
    </row>
    <row r="944" spans="1:36" s="275" customFormat="1" x14ac:dyDescent="0.15">
      <c r="A944" s="271">
        <v>43739</v>
      </c>
      <c r="B944" s="272" t="s">
        <v>42</v>
      </c>
      <c r="C944" s="272" t="s">
        <v>212</v>
      </c>
      <c r="D944" s="272" t="s">
        <v>213</v>
      </c>
      <c r="E944" s="272" t="s">
        <v>214</v>
      </c>
      <c r="F944" s="272" t="s">
        <v>242</v>
      </c>
      <c r="G944" s="272" t="s">
        <v>243</v>
      </c>
      <c r="H944" s="370" t="s">
        <v>48</v>
      </c>
      <c r="I944" s="272" t="s">
        <v>49</v>
      </c>
      <c r="J944" s="272"/>
      <c r="K944" s="272"/>
      <c r="L944" s="272" t="s">
        <v>222</v>
      </c>
      <c r="M944" s="272" t="s">
        <v>537</v>
      </c>
      <c r="N944" s="272" t="s">
        <v>211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6"/>
        <v>109330.970845071</v>
      </c>
      <c r="W944" s="327">
        <f>U944*(1+AG944)/(1+AG944+P944)</f>
        <v>0</v>
      </c>
      <c r="X944" s="327"/>
      <c r="Y944" s="327">
        <f t="shared" si="85"/>
        <v>0</v>
      </c>
      <c r="Z944" s="327">
        <f t="shared" si="84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7"/>
        <v>0</v>
      </c>
      <c r="AC944" s="327"/>
      <c r="AD944" s="272"/>
      <c r="AE944" s="273"/>
      <c r="AF944" s="273" t="s">
        <v>420</v>
      </c>
      <c r="AG944" s="273">
        <v>0.42</v>
      </c>
      <c r="AH944" s="349"/>
      <c r="AI944" s="349"/>
      <c r="AJ944" s="349"/>
    </row>
    <row r="945" spans="1:36" s="275" customFormat="1" x14ac:dyDescent="0.15">
      <c r="A945" s="271">
        <v>43739</v>
      </c>
      <c r="B945" s="272" t="s">
        <v>42</v>
      </c>
      <c r="C945" s="272" t="s">
        <v>212</v>
      </c>
      <c r="D945" s="272" t="s">
        <v>213</v>
      </c>
      <c r="E945" s="272" t="s">
        <v>214</v>
      </c>
      <c r="F945" s="272" t="s">
        <v>248</v>
      </c>
      <c r="G945" s="272" t="s">
        <v>249</v>
      </c>
      <c r="H945" s="370" t="s">
        <v>48</v>
      </c>
      <c r="I945" s="272" t="s">
        <v>49</v>
      </c>
      <c r="J945" s="272"/>
      <c r="K945" s="272"/>
      <c r="L945" s="272" t="s">
        <v>222</v>
      </c>
      <c r="M945" s="272" t="s">
        <v>535</v>
      </c>
      <c r="N945" s="272" t="s">
        <v>211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6"/>
        <v>11055.15</v>
      </c>
      <c r="W945" s="327">
        <f>U945*(1+AG945)/(1+AG945+P945)</f>
        <v>0</v>
      </c>
      <c r="X945" s="327"/>
      <c r="Y945" s="327">
        <f t="shared" si="85"/>
        <v>0</v>
      </c>
      <c r="Z945" s="327">
        <f t="shared" si="84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7"/>
        <v>0</v>
      </c>
      <c r="AC945" s="327"/>
      <c r="AD945" s="272"/>
      <c r="AE945" s="273"/>
      <c r="AF945" s="273" t="s">
        <v>420</v>
      </c>
      <c r="AG945" s="273">
        <v>0.42</v>
      </c>
      <c r="AH945" s="349"/>
      <c r="AI945" s="349"/>
      <c r="AJ945" s="349"/>
    </row>
    <row r="946" spans="1:36" s="275" customForma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512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6"/>
        <v>0</v>
      </c>
      <c r="W946" s="327">
        <f t="shared" ref="W946:W956" si="89">U946*(1+AG946)/(1+AG946+P946)</f>
        <v>20555.533333333333</v>
      </c>
      <c r="X946" s="327"/>
      <c r="Y946" s="327">
        <f t="shared" si="85"/>
        <v>1027.7766666666685</v>
      </c>
      <c r="Z946" s="327">
        <f t="shared" si="84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7"/>
        <v>1208.6653600000002</v>
      </c>
      <c r="AC946" s="327"/>
      <c r="AD946" s="272"/>
      <c r="AE946" s="273"/>
      <c r="AF946" s="273" t="s">
        <v>420</v>
      </c>
      <c r="AG946" s="273">
        <v>0</v>
      </c>
      <c r="AH946" s="349"/>
      <c r="AI946" s="349"/>
      <c r="AJ946" s="349"/>
    </row>
    <row r="947" spans="1:36" s="275" customForma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496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6"/>
        <v>44130.209999999905</v>
      </c>
      <c r="W947" s="327">
        <f t="shared" si="89"/>
        <v>151612.87181818183</v>
      </c>
      <c r="X947" s="327"/>
      <c r="Y947" s="327">
        <f t="shared" si="85"/>
        <v>4250.8281818181858</v>
      </c>
      <c r="Z947" s="327">
        <f t="shared" si="84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7"/>
        <v>8728.3672000000006</v>
      </c>
      <c r="AC947" s="327"/>
      <c r="AD947" s="272"/>
      <c r="AE947" s="272"/>
      <c r="AF947" s="272" t="s">
        <v>420</v>
      </c>
      <c r="AG947" s="273">
        <v>7.0000000000000007E-2</v>
      </c>
      <c r="AH947" s="349"/>
      <c r="AI947" s="349"/>
      <c r="AJ947" s="349"/>
    </row>
    <row r="948" spans="1:36" s="275" customForma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496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6"/>
        <v>380304.25</v>
      </c>
      <c r="W948" s="327">
        <f t="shared" si="89"/>
        <v>1009806.936</v>
      </c>
      <c r="X948" s="327"/>
      <c r="Y948" s="327">
        <f t="shared" si="85"/>
        <v>28312.344000000041</v>
      </c>
      <c r="Z948" s="327">
        <f t="shared" si="84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7"/>
        <v>58134.679680000001</v>
      </c>
      <c r="AC948" s="327"/>
      <c r="AD948" s="272"/>
      <c r="AE948" s="272"/>
      <c r="AF948" s="272" t="s">
        <v>420</v>
      </c>
      <c r="AG948" s="273">
        <v>7.0000000000000007E-2</v>
      </c>
      <c r="AH948" s="349"/>
      <c r="AI948" s="349"/>
      <c r="AJ948" s="349"/>
    </row>
    <row r="949" spans="1:36" s="275" customForma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500</v>
      </c>
      <c r="N949" s="272" t="s">
        <v>211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6"/>
        <v>17291.400000000001</v>
      </c>
      <c r="W949" s="327">
        <f t="shared" si="89"/>
        <v>0</v>
      </c>
      <c r="X949" s="327"/>
      <c r="Y949" s="327">
        <f t="shared" si="85"/>
        <v>0</v>
      </c>
      <c r="Z949" s="327">
        <f t="shared" si="84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7"/>
        <v>0</v>
      </c>
      <c r="AC949" s="327"/>
      <c r="AD949" s="272"/>
      <c r="AE949" s="273"/>
      <c r="AF949" s="273" t="s">
        <v>420</v>
      </c>
      <c r="AG949" s="273">
        <v>0.36</v>
      </c>
      <c r="AH949" s="349"/>
      <c r="AI949" s="349"/>
      <c r="AJ949" s="349"/>
    </row>
    <row r="950" spans="1:36" s="275" customForma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514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6"/>
        <v>48780.49</v>
      </c>
      <c r="W950" s="327">
        <f t="shared" si="89"/>
        <v>14872.08</v>
      </c>
      <c r="X950" s="327"/>
      <c r="Y950" s="327">
        <f t="shared" si="85"/>
        <v>0</v>
      </c>
      <c r="Z950" s="327">
        <f t="shared" si="84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7"/>
        <v>832.83648000000005</v>
      </c>
      <c r="AC950" s="327"/>
      <c r="AD950" s="272"/>
      <c r="AE950" s="273"/>
      <c r="AF950" s="273" t="s">
        <v>420</v>
      </c>
      <c r="AG950" s="273">
        <v>0</v>
      </c>
      <c r="AH950" s="349"/>
      <c r="AI950" s="349"/>
      <c r="AJ950" s="349"/>
    </row>
    <row r="951" spans="1:36" s="275" customForma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495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6"/>
        <v>10573.89</v>
      </c>
      <c r="W951" s="327">
        <f t="shared" si="89"/>
        <v>49366.51</v>
      </c>
      <c r="X951" s="327"/>
      <c r="Y951" s="327">
        <f t="shared" si="85"/>
        <v>0</v>
      </c>
      <c r="Z951" s="327">
        <f t="shared" si="84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7"/>
        <v>2764.5245600000003</v>
      </c>
      <c r="AC951" s="327"/>
      <c r="AD951" s="272"/>
      <c r="AE951" s="272"/>
      <c r="AF951" s="272" t="s">
        <v>417</v>
      </c>
      <c r="AG951" s="273">
        <v>0</v>
      </c>
      <c r="AH951" s="349"/>
      <c r="AI951" s="349"/>
      <c r="AJ951" s="349"/>
    </row>
    <row r="952" spans="1:36" s="275" customForma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357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494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6"/>
        <v>178083.40000000002</v>
      </c>
      <c r="W952" s="327">
        <f t="shared" si="89"/>
        <v>263032.33009708737</v>
      </c>
      <c r="X952" s="327"/>
      <c r="Y952" s="327">
        <f t="shared" si="85"/>
        <v>7890.9699029126205</v>
      </c>
      <c r="Z952" s="327">
        <f t="shared" si="84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7"/>
        <v>15171.7048</v>
      </c>
      <c r="AC952" s="327"/>
      <c r="AD952" s="272"/>
      <c r="AE952" s="272"/>
      <c r="AF952" s="272" t="s">
        <v>417</v>
      </c>
      <c r="AG952" s="273">
        <v>0</v>
      </c>
      <c r="AH952" s="349"/>
      <c r="AI952" s="349"/>
      <c r="AJ952" s="349"/>
    </row>
    <row r="953" spans="1:36" s="275" customForma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357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493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6"/>
        <v>31225.839999999997</v>
      </c>
      <c r="W953" s="327">
        <f t="shared" si="89"/>
        <v>139675.90291262136</v>
      </c>
      <c r="X953" s="327"/>
      <c r="Y953" s="327">
        <f t="shared" si="85"/>
        <v>4190.2770873786358</v>
      </c>
      <c r="Z953" s="327">
        <f t="shared" si="84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7"/>
        <v>8056.5060800000001</v>
      </c>
      <c r="AC953" s="327"/>
      <c r="AD953" s="272"/>
      <c r="AE953" s="273"/>
      <c r="AF953" s="273" t="s">
        <v>417</v>
      </c>
      <c r="AG953" s="273">
        <v>0</v>
      </c>
      <c r="AH953" s="349"/>
      <c r="AI953" s="349"/>
      <c r="AJ953" s="349"/>
    </row>
    <row r="954" spans="1:36" s="275" customForma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501</v>
      </c>
      <c r="N954" s="272" t="s">
        <v>211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89"/>
        <v>0</v>
      </c>
      <c r="X954" s="327"/>
      <c r="Y954" s="327">
        <f t="shared" si="85"/>
        <v>0</v>
      </c>
      <c r="Z954" s="327">
        <f t="shared" si="84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7"/>
        <v>0</v>
      </c>
      <c r="AC954" s="327"/>
      <c r="AD954" s="272"/>
      <c r="AE954" s="273"/>
      <c r="AF954" s="273" t="s">
        <v>420</v>
      </c>
      <c r="AG954" s="273">
        <v>0.36</v>
      </c>
      <c r="AH954" s="349"/>
      <c r="AI954" s="349"/>
      <c r="AJ954" s="349"/>
    </row>
    <row r="955" spans="1:36" s="275" customForma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501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6"/>
        <v>7101.6099999999988</v>
      </c>
      <c r="W955" s="327">
        <f t="shared" si="89"/>
        <v>9300.94</v>
      </c>
      <c r="X955" s="327"/>
      <c r="Y955" s="327">
        <f t="shared" si="85"/>
        <v>0</v>
      </c>
      <c r="Z955" s="327">
        <f t="shared" si="84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7"/>
        <v>520.85264000000006</v>
      </c>
      <c r="AC955" s="327"/>
      <c r="AD955" s="272"/>
      <c r="AE955" s="273"/>
      <c r="AF955" s="273" t="s">
        <v>420</v>
      </c>
      <c r="AG955" s="273">
        <v>0.11</v>
      </c>
      <c r="AH955" s="349"/>
      <c r="AI955" s="349"/>
      <c r="AJ955" s="349"/>
    </row>
    <row r="956" spans="1:36" s="275" customForma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525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6"/>
        <v>2956.69</v>
      </c>
      <c r="W956" s="327">
        <f t="shared" si="89"/>
        <v>0</v>
      </c>
      <c r="X956" s="327"/>
      <c r="Y956" s="327">
        <f t="shared" si="85"/>
        <v>0</v>
      </c>
      <c r="Z956" s="327">
        <f t="shared" si="84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7"/>
        <v>0</v>
      </c>
      <c r="AC956" s="327"/>
      <c r="AD956" s="272"/>
      <c r="AE956" s="273"/>
      <c r="AF956" s="273" t="s">
        <v>420</v>
      </c>
      <c r="AG956" s="273">
        <v>0.42</v>
      </c>
      <c r="AH956" s="349"/>
      <c r="AI956" s="349"/>
      <c r="AJ956" s="349"/>
    </row>
    <row r="957" spans="1:36" s="275" customForma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628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5"/>
        <v>0</v>
      </c>
      <c r="Z957" s="327">
        <f t="shared" si="84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7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516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517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6"/>
        <v>0</v>
      </c>
      <c r="W958" s="329">
        <v>256760</v>
      </c>
      <c r="X958" s="329"/>
      <c r="Y958" s="329">
        <f t="shared" si="85"/>
        <v>0</v>
      </c>
      <c r="Z958" s="329">
        <v>256760</v>
      </c>
      <c r="AA958" s="279">
        <v>5.6000000000000001E-2</v>
      </c>
      <c r="AB958" s="329">
        <f t="shared" si="87"/>
        <v>14378.56</v>
      </c>
      <c r="AC958" s="329"/>
      <c r="AD958" s="245"/>
      <c r="AE958" s="245"/>
      <c r="AF958" s="245" t="s">
        <v>420</v>
      </c>
      <c r="AG958" s="276">
        <v>0</v>
      </c>
      <c r="AH958" s="349"/>
      <c r="AI958" s="349"/>
      <c r="AJ958" s="349"/>
    </row>
    <row r="959" spans="1:36" s="275" customForma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366</v>
      </c>
      <c r="F959" s="245" t="s">
        <v>76</v>
      </c>
      <c r="G959" s="245" t="s">
        <v>202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601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6"/>
        <v>0</v>
      </c>
      <c r="W959" s="329">
        <v>107520</v>
      </c>
      <c r="X959" s="329"/>
      <c r="Y959" s="329">
        <f t="shared" si="85"/>
        <v>0</v>
      </c>
      <c r="Z959" s="329">
        <v>107520</v>
      </c>
      <c r="AA959" s="279">
        <v>5.6000000000000001E-2</v>
      </c>
      <c r="AB959" s="329">
        <f t="shared" si="87"/>
        <v>6021.12</v>
      </c>
      <c r="AC959" s="329"/>
      <c r="AD959" s="245"/>
      <c r="AE959" s="245"/>
      <c r="AF959" s="245" t="s">
        <v>420</v>
      </c>
      <c r="AG959" s="276">
        <v>0</v>
      </c>
      <c r="AH959" s="349"/>
      <c r="AI959" s="349"/>
      <c r="AJ959" s="349"/>
    </row>
    <row r="960" spans="1:36" s="275" customForma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497</v>
      </c>
      <c r="N960" s="245" t="s">
        <v>603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5"/>
        <v>0</v>
      </c>
      <c r="Z960" s="329">
        <v>0</v>
      </c>
      <c r="AA960" s="276"/>
      <c r="AB960" s="329">
        <f t="shared" si="87"/>
        <v>0</v>
      </c>
      <c r="AC960" s="329"/>
      <c r="AD960" s="245"/>
      <c r="AE960" s="245"/>
      <c r="AF960" s="245" t="s">
        <v>420</v>
      </c>
      <c r="AG960" s="276">
        <v>0</v>
      </c>
      <c r="AH960" s="349"/>
      <c r="AI960" s="349"/>
      <c r="AJ960" s="349"/>
    </row>
    <row r="961" spans="1:36" s="275" customForma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585</v>
      </c>
      <c r="J961" s="245"/>
      <c r="K961" s="245"/>
      <c r="L961" s="245" t="s">
        <v>137</v>
      </c>
      <c r="M961" s="272" t="s">
        <v>497</v>
      </c>
      <c r="N961" s="245" t="s">
        <v>52</v>
      </c>
      <c r="O961" s="245" t="s">
        <v>57</v>
      </c>
      <c r="P961" s="276">
        <v>0</v>
      </c>
      <c r="Q961" s="277"/>
      <c r="R961" s="245" t="s">
        <v>587</v>
      </c>
      <c r="S961" s="167">
        <v>0</v>
      </c>
      <c r="T961" s="167">
        <v>7906.12</v>
      </c>
      <c r="U961" s="167">
        <v>7906.12</v>
      </c>
      <c r="V961" s="167">
        <f t="shared" si="86"/>
        <v>0</v>
      </c>
      <c r="W961" s="329">
        <v>0</v>
      </c>
      <c r="X961" s="329"/>
      <c r="Y961" s="329">
        <f t="shared" si="85"/>
        <v>7906.12</v>
      </c>
      <c r="Z961" s="329">
        <v>7906.12</v>
      </c>
      <c r="AA961" s="273">
        <v>0</v>
      </c>
      <c r="AB961" s="329">
        <f t="shared" si="87"/>
        <v>0</v>
      </c>
      <c r="AC961" s="329"/>
      <c r="AD961" s="245"/>
      <c r="AE961" s="245"/>
      <c r="AF961" s="245" t="s">
        <v>417</v>
      </c>
      <c r="AG961" s="276">
        <v>0.6</v>
      </c>
      <c r="AH961" s="349"/>
      <c r="AI961" s="349"/>
      <c r="AJ961" s="349"/>
    </row>
    <row r="962" spans="1:36" s="275" customForma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585</v>
      </c>
      <c r="J962" s="245"/>
      <c r="K962" s="245"/>
      <c r="L962" s="245" t="s">
        <v>133</v>
      </c>
      <c r="M962" s="272" t="s">
        <v>497</v>
      </c>
      <c r="N962" s="245" t="s">
        <v>52</v>
      </c>
      <c r="O962" s="245" t="s">
        <v>57</v>
      </c>
      <c r="P962" s="276">
        <v>0</v>
      </c>
      <c r="Q962" s="277"/>
      <c r="R962" s="245" t="s">
        <v>587</v>
      </c>
      <c r="S962" s="167">
        <v>0</v>
      </c>
      <c r="T962" s="167">
        <v>77375.7</v>
      </c>
      <c r="U962" s="167">
        <v>77375.7</v>
      </c>
      <c r="V962" s="167">
        <f t="shared" si="86"/>
        <v>0</v>
      </c>
      <c r="W962" s="329">
        <v>0</v>
      </c>
      <c r="X962" s="329"/>
      <c r="Y962" s="329">
        <f t="shared" si="85"/>
        <v>77375.7</v>
      </c>
      <c r="Z962" s="329">
        <v>77375.7</v>
      </c>
      <c r="AA962" s="273">
        <v>0</v>
      </c>
      <c r="AB962" s="329">
        <f t="shared" si="87"/>
        <v>0</v>
      </c>
      <c r="AC962" s="329"/>
      <c r="AD962" s="245"/>
      <c r="AE962" s="245"/>
      <c r="AF962" s="245" t="s">
        <v>417</v>
      </c>
      <c r="AG962" s="276">
        <v>0</v>
      </c>
      <c r="AH962" s="349"/>
      <c r="AI962" s="349"/>
      <c r="AJ962" s="349"/>
    </row>
    <row r="963" spans="1:36" s="275" customForma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629</v>
      </c>
      <c r="J963" s="245"/>
      <c r="K963" s="245"/>
      <c r="L963" s="245" t="s">
        <v>133</v>
      </c>
      <c r="M963" s="272" t="s">
        <v>497</v>
      </c>
      <c r="N963" s="245" t="s">
        <v>197</v>
      </c>
      <c r="O963" s="245" t="s">
        <v>57</v>
      </c>
      <c r="P963" s="276">
        <v>0</v>
      </c>
      <c r="Q963" s="277"/>
      <c r="R963" s="245" t="s">
        <v>626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7"/>
        <v>273372.96000000002</v>
      </c>
      <c r="AC963" s="329"/>
      <c r="AD963" s="245"/>
      <c r="AE963" s="245"/>
      <c r="AF963" s="245" t="s">
        <v>420</v>
      </c>
      <c r="AG963" s="276">
        <v>0</v>
      </c>
      <c r="AH963" s="349"/>
      <c r="AI963" s="349"/>
      <c r="AJ963" s="349"/>
    </row>
    <row r="964" spans="1:36" s="275" customFormat="1" x14ac:dyDescent="0.15">
      <c r="A964" s="261">
        <v>43739</v>
      </c>
      <c r="B964" s="245" t="s">
        <v>6</v>
      </c>
      <c r="C964" s="245" t="s">
        <v>174</v>
      </c>
      <c r="D964" s="245" t="s">
        <v>330</v>
      </c>
      <c r="E964" s="245" t="s">
        <v>331</v>
      </c>
      <c r="F964" s="245" t="s">
        <v>332</v>
      </c>
      <c r="G964" s="245" t="s">
        <v>332</v>
      </c>
      <c r="H964" s="245" t="s">
        <v>332</v>
      </c>
      <c r="I964" s="245" t="s">
        <v>630</v>
      </c>
      <c r="J964" s="245"/>
      <c r="K964" s="245"/>
      <c r="L964" s="245" t="s">
        <v>332</v>
      </c>
      <c r="M964" s="272" t="s">
        <v>631</v>
      </c>
      <c r="N964" s="245" t="s">
        <v>52</v>
      </c>
      <c r="O964" s="245" t="s">
        <v>57</v>
      </c>
      <c r="P964" s="276">
        <v>0</v>
      </c>
      <c r="Q964" s="277"/>
      <c r="R964" s="245" t="s">
        <v>632</v>
      </c>
      <c r="S964" s="167">
        <v>0</v>
      </c>
      <c r="T964" s="167"/>
      <c r="U964" s="167"/>
      <c r="V964" s="167">
        <f t="shared" ref="V964:V972" si="90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7"/>
        <v>0</v>
      </c>
      <c r="AC964" s="329"/>
      <c r="AD964" s="245"/>
      <c r="AE964" s="245"/>
      <c r="AF964" s="245" t="s">
        <v>420</v>
      </c>
      <c r="AG964" s="276">
        <v>0</v>
      </c>
      <c r="AH964" s="349"/>
      <c r="AI964" s="349"/>
      <c r="AJ964" s="349"/>
    </row>
    <row r="965" spans="1:36" s="275" customFormat="1" x14ac:dyDescent="0.15">
      <c r="A965" s="261">
        <v>43739</v>
      </c>
      <c r="B965" s="245" t="s">
        <v>6</v>
      </c>
      <c r="C965" s="245" t="s">
        <v>174</v>
      </c>
      <c r="D965" s="245" t="s">
        <v>330</v>
      </c>
      <c r="E965" s="245" t="s">
        <v>404</v>
      </c>
      <c r="F965" s="245" t="s">
        <v>621</v>
      </c>
      <c r="G965" s="245" t="s">
        <v>621</v>
      </c>
      <c r="H965" s="245" t="s">
        <v>621</v>
      </c>
      <c r="I965" s="245" t="s">
        <v>633</v>
      </c>
      <c r="J965" s="245"/>
      <c r="K965" s="245"/>
      <c r="L965" s="245" t="s">
        <v>621</v>
      </c>
      <c r="M965" s="272" t="s">
        <v>624</v>
      </c>
      <c r="N965" s="245" t="s">
        <v>144</v>
      </c>
      <c r="O965" s="245" t="s">
        <v>57</v>
      </c>
      <c r="P965" s="276">
        <v>0</v>
      </c>
      <c r="Q965" s="277" t="s">
        <v>634</v>
      </c>
      <c r="R965" s="245" t="s">
        <v>635</v>
      </c>
      <c r="S965" s="167">
        <v>9143.59</v>
      </c>
      <c r="T965" s="167"/>
      <c r="U965" s="167">
        <f>W965</f>
        <v>8964.3039215686294</v>
      </c>
      <c r="V965" s="167">
        <f t="shared" si="90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636</v>
      </c>
      <c r="AE965" s="245"/>
      <c r="AF965" s="245" t="s">
        <v>420</v>
      </c>
      <c r="AG965" s="276"/>
      <c r="AH965" s="349"/>
      <c r="AI965" s="349"/>
      <c r="AJ965" s="349"/>
    </row>
    <row r="966" spans="1:36" s="275" customForma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329</v>
      </c>
      <c r="G966" s="245" t="s">
        <v>620</v>
      </c>
      <c r="H966" s="245" t="s">
        <v>329</v>
      </c>
      <c r="I966" s="245" t="s">
        <v>461</v>
      </c>
      <c r="J966" s="245"/>
      <c r="K966" s="245"/>
      <c r="L966" s="245" t="s">
        <v>606</v>
      </c>
      <c r="M966" s="272" t="s">
        <v>607</v>
      </c>
      <c r="N966" s="245" t="s">
        <v>144</v>
      </c>
      <c r="O966" s="245" t="s">
        <v>57</v>
      </c>
      <c r="P966" s="276">
        <v>0</v>
      </c>
      <c r="Q966" s="277" t="s">
        <v>608</v>
      </c>
      <c r="R966" s="245"/>
      <c r="S966" s="167">
        <v>0</v>
      </c>
      <c r="T966" s="167">
        <v>5000000</v>
      </c>
      <c r="U966" s="167">
        <f t="shared" ref="U966:U972" si="91">W966</f>
        <v>1084146.6100000001</v>
      </c>
      <c r="V966" s="167">
        <f t="shared" si="90"/>
        <v>3915853.3899999997</v>
      </c>
      <c r="W966" s="329">
        <v>1084146.6100000001</v>
      </c>
      <c r="X966" s="329"/>
      <c r="Y966" s="329">
        <v>0</v>
      </c>
      <c r="Z966" s="329">
        <f t="shared" ref="Z966:Z972" si="92">U966</f>
        <v>1084146.6100000001</v>
      </c>
      <c r="AA966" s="273">
        <v>0</v>
      </c>
      <c r="AB966" s="329">
        <v>0</v>
      </c>
      <c r="AC966" s="329"/>
      <c r="AD966" s="245" t="s">
        <v>636</v>
      </c>
      <c r="AE966" s="245"/>
      <c r="AF966" s="245" t="s">
        <v>417</v>
      </c>
      <c r="AG966" s="276">
        <v>0</v>
      </c>
      <c r="AH966" s="349"/>
      <c r="AI966" s="349"/>
      <c r="AJ966" s="349"/>
    </row>
    <row r="967" spans="1:36" s="275" customForma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604</v>
      </c>
      <c r="G967" s="245" t="s">
        <v>604</v>
      </c>
      <c r="H967" s="245" t="s">
        <v>604</v>
      </c>
      <c r="I967" s="245" t="s">
        <v>461</v>
      </c>
      <c r="J967" s="245"/>
      <c r="K967" s="245"/>
      <c r="L967" s="245" t="s">
        <v>606</v>
      </c>
      <c r="M967" s="272" t="s">
        <v>607</v>
      </c>
      <c r="N967" s="245" t="s">
        <v>144</v>
      </c>
      <c r="O967" s="245" t="s">
        <v>57</v>
      </c>
      <c r="P967" s="276">
        <v>0</v>
      </c>
      <c r="Q967" s="277" t="s">
        <v>608</v>
      </c>
      <c r="R967" s="245"/>
      <c r="S967" s="167">
        <v>1867062.71</v>
      </c>
      <c r="T967" s="167">
        <v>2000000</v>
      </c>
      <c r="U967" s="167">
        <f t="shared" si="91"/>
        <v>3843860.3337400001</v>
      </c>
      <c r="V967" s="167">
        <f t="shared" si="90"/>
        <v>23202.376259999815</v>
      </c>
      <c r="W967" s="329">
        <v>3843860.3337400001</v>
      </c>
      <c r="X967" s="329"/>
      <c r="Y967" s="329">
        <v>0</v>
      </c>
      <c r="Z967" s="329">
        <f t="shared" si="92"/>
        <v>3843860.3337400001</v>
      </c>
      <c r="AA967" s="273">
        <v>0</v>
      </c>
      <c r="AB967" s="329">
        <v>0</v>
      </c>
      <c r="AC967" s="329"/>
      <c r="AD967" s="245" t="s">
        <v>636</v>
      </c>
      <c r="AE967" s="245"/>
      <c r="AF967" s="245" t="s">
        <v>420</v>
      </c>
      <c r="AG967" s="276">
        <v>0</v>
      </c>
      <c r="AH967" s="349"/>
      <c r="AI967" s="349"/>
      <c r="AJ967" s="349"/>
    </row>
    <row r="968" spans="1:36" s="275" customForma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609</v>
      </c>
      <c r="G968" s="245" t="s">
        <v>609</v>
      </c>
      <c r="H968" s="245" t="s">
        <v>609</v>
      </c>
      <c r="I968" s="245" t="s">
        <v>461</v>
      </c>
      <c r="J968" s="245"/>
      <c r="K968" s="245"/>
      <c r="L968" s="245" t="s">
        <v>329</v>
      </c>
      <c r="M968" s="272" t="s">
        <v>538</v>
      </c>
      <c r="N968" s="245" t="s">
        <v>144</v>
      </c>
      <c r="O968" s="245" t="s">
        <v>57</v>
      </c>
      <c r="P968" s="276">
        <v>0</v>
      </c>
      <c r="Q968" s="277" t="s">
        <v>610</v>
      </c>
      <c r="R968" s="245"/>
      <c r="S968" s="167">
        <v>1703624.8</v>
      </c>
      <c r="T968" s="167">
        <v>3030000</v>
      </c>
      <c r="U968" s="167">
        <f t="shared" si="91"/>
        <v>3610685.49</v>
      </c>
      <c r="V968" s="167">
        <f t="shared" si="90"/>
        <v>1122939.3099999996</v>
      </c>
      <c r="W968" s="329">
        <v>3610685.49</v>
      </c>
      <c r="X968" s="329"/>
      <c r="Y968" s="329">
        <v>0</v>
      </c>
      <c r="Z968" s="329">
        <f t="shared" si="92"/>
        <v>3610685.49</v>
      </c>
      <c r="AA968" s="273">
        <v>0</v>
      </c>
      <c r="AB968" s="329">
        <v>0</v>
      </c>
      <c r="AC968" s="329"/>
      <c r="AD968" s="245" t="s">
        <v>636</v>
      </c>
      <c r="AE968" s="245"/>
      <c r="AF968" s="245" t="s">
        <v>417</v>
      </c>
      <c r="AG968" s="276">
        <v>0</v>
      </c>
      <c r="AH968" s="349"/>
      <c r="AI968" s="349"/>
      <c r="AJ968" s="349"/>
    </row>
    <row r="969" spans="1:36" s="275" customForma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637</v>
      </c>
      <c r="G969" s="245" t="s">
        <v>637</v>
      </c>
      <c r="H969" s="245" t="s">
        <v>637</v>
      </c>
      <c r="I969" s="245" t="s">
        <v>461</v>
      </c>
      <c r="J969" s="245"/>
      <c r="K969" s="245"/>
      <c r="L969" s="245" t="s">
        <v>606</v>
      </c>
      <c r="M969" s="272" t="s">
        <v>607</v>
      </c>
      <c r="N969" s="245" t="s">
        <v>144</v>
      </c>
      <c r="O969" s="245" t="s">
        <v>57</v>
      </c>
      <c r="P969" s="276">
        <v>0</v>
      </c>
      <c r="Q969" s="277" t="s">
        <v>608</v>
      </c>
      <c r="R969" s="245"/>
      <c r="S969" s="167">
        <v>2668575</v>
      </c>
      <c r="T969" s="167"/>
      <c r="U969" s="167">
        <f t="shared" si="91"/>
        <v>2668575</v>
      </c>
      <c r="V969" s="167">
        <f t="shared" si="90"/>
        <v>0</v>
      </c>
      <c r="W969" s="329">
        <v>2668575</v>
      </c>
      <c r="X969" s="329"/>
      <c r="Y969" s="329">
        <v>0</v>
      </c>
      <c r="Z969" s="329">
        <f t="shared" si="92"/>
        <v>2668575</v>
      </c>
      <c r="AA969" s="273">
        <v>0</v>
      </c>
      <c r="AB969" s="329">
        <v>0</v>
      </c>
      <c r="AC969" s="329"/>
      <c r="AD969" s="245" t="s">
        <v>636</v>
      </c>
      <c r="AE969" s="245"/>
      <c r="AF969" s="245" t="s">
        <v>417</v>
      </c>
      <c r="AG969" s="276"/>
      <c r="AH969" s="349"/>
      <c r="AI969" s="349"/>
      <c r="AJ969" s="349"/>
    </row>
    <row r="970" spans="1:36" s="275" customForma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638</v>
      </c>
      <c r="G970" s="245" t="s">
        <v>638</v>
      </c>
      <c r="H970" s="245" t="s">
        <v>638</v>
      </c>
      <c r="I970" s="245" t="s">
        <v>461</v>
      </c>
      <c r="J970" s="245"/>
      <c r="K970" s="245"/>
      <c r="L970" s="245" t="s">
        <v>606</v>
      </c>
      <c r="M970" s="272" t="s">
        <v>639</v>
      </c>
      <c r="N970" s="245" t="s">
        <v>144</v>
      </c>
      <c r="O970" s="245" t="s">
        <v>57</v>
      </c>
      <c r="P970" s="276">
        <v>0</v>
      </c>
      <c r="Q970" s="277" t="s">
        <v>608</v>
      </c>
      <c r="R970" s="245"/>
      <c r="S970" s="167">
        <v>261425</v>
      </c>
      <c r="T970" s="167"/>
      <c r="U970" s="167">
        <f t="shared" si="91"/>
        <v>261425</v>
      </c>
      <c r="V970" s="167">
        <f t="shared" si="90"/>
        <v>0</v>
      </c>
      <c r="W970" s="329">
        <v>261425</v>
      </c>
      <c r="X970" s="329"/>
      <c r="Y970" s="329">
        <v>0</v>
      </c>
      <c r="Z970" s="329">
        <f t="shared" si="92"/>
        <v>261425</v>
      </c>
      <c r="AA970" s="273">
        <v>0</v>
      </c>
      <c r="AB970" s="329">
        <v>0</v>
      </c>
      <c r="AC970" s="329"/>
      <c r="AD970" s="245" t="s">
        <v>636</v>
      </c>
      <c r="AE970" s="245"/>
      <c r="AF970" s="245" t="s">
        <v>417</v>
      </c>
      <c r="AG970" s="276"/>
      <c r="AH970" s="349"/>
      <c r="AI970" s="349"/>
      <c r="AJ970" s="349"/>
    </row>
    <row r="971" spans="1:36" s="275" customForma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346</v>
      </c>
      <c r="J971" s="245"/>
      <c r="K971" s="245"/>
      <c r="L971" s="245" t="s">
        <v>133</v>
      </c>
      <c r="M971" s="272" t="s">
        <v>497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1"/>
        <v>383999.21259842499</v>
      </c>
      <c r="V971" s="167">
        <f t="shared" si="90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2"/>
        <v>383999.21259842499</v>
      </c>
      <c r="AA971" s="273">
        <v>0</v>
      </c>
      <c r="AB971" s="329">
        <v>0</v>
      </c>
      <c r="AC971" s="329"/>
      <c r="AD971" s="245" t="s">
        <v>636</v>
      </c>
      <c r="AE971" s="245"/>
      <c r="AF971" s="245" t="s">
        <v>420</v>
      </c>
      <c r="AG971" s="276">
        <v>0.2</v>
      </c>
      <c r="AH971" s="349"/>
      <c r="AI971" s="349"/>
      <c r="AJ971" s="349"/>
    </row>
    <row r="972" spans="1:36" s="275" customForma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335</v>
      </c>
      <c r="J972" s="245"/>
      <c r="K972" s="245"/>
      <c r="L972" s="245" t="s">
        <v>133</v>
      </c>
      <c r="M972" s="272" t="s">
        <v>497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1"/>
        <v>192758.810344828</v>
      </c>
      <c r="V972" s="167">
        <f t="shared" si="90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2"/>
        <v>192758.810344828</v>
      </c>
      <c r="AA972" s="273">
        <v>0</v>
      </c>
      <c r="AB972" s="329">
        <v>0</v>
      </c>
      <c r="AC972" s="329"/>
      <c r="AD972" s="245" t="s">
        <v>636</v>
      </c>
      <c r="AE972" s="245"/>
      <c r="AF972" s="245" t="s">
        <v>420</v>
      </c>
      <c r="AG972" s="276">
        <v>0.1</v>
      </c>
      <c r="AH972" s="349"/>
      <c r="AI972" s="349"/>
      <c r="AJ972" s="349"/>
    </row>
    <row r="973" spans="1:36" s="275" customFormat="1" x14ac:dyDescent="0.15">
      <c r="A973" s="261">
        <v>43739</v>
      </c>
      <c r="B973" s="245" t="s">
        <v>6</v>
      </c>
      <c r="C973" s="245" t="s">
        <v>174</v>
      </c>
      <c r="D973" s="245" t="s">
        <v>330</v>
      </c>
      <c r="E973" s="245" t="s">
        <v>331</v>
      </c>
      <c r="F973" s="245" t="s">
        <v>332</v>
      </c>
      <c r="G973" s="245" t="s">
        <v>332</v>
      </c>
      <c r="H973" s="245" t="s">
        <v>332</v>
      </c>
      <c r="I973" s="245" t="s">
        <v>640</v>
      </c>
      <c r="J973" s="245"/>
      <c r="K973" s="245"/>
      <c r="L973" s="245" t="s">
        <v>332</v>
      </c>
      <c r="M973" s="272" t="s">
        <v>631</v>
      </c>
      <c r="N973" s="245" t="s">
        <v>52</v>
      </c>
      <c r="O973" s="245" t="s">
        <v>53</v>
      </c>
      <c r="P973" s="276">
        <v>0.05</v>
      </c>
      <c r="Q973" s="277"/>
      <c r="R973" s="245" t="s">
        <v>641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420</v>
      </c>
      <c r="AG973" s="276">
        <v>0</v>
      </c>
      <c r="AH973" s="349"/>
      <c r="AI973" s="349"/>
      <c r="AJ973" s="349"/>
    </row>
    <row r="974" spans="1:36" s="403" customFormat="1" x14ac:dyDescent="0.15">
      <c r="A974" s="261">
        <v>43739</v>
      </c>
      <c r="B974" s="245" t="s">
        <v>6</v>
      </c>
      <c r="C974" s="245" t="s">
        <v>174</v>
      </c>
      <c r="D974" s="245" t="s">
        <v>330</v>
      </c>
      <c r="E974" s="245" t="s">
        <v>331</v>
      </c>
      <c r="F974" s="245" t="s">
        <v>332</v>
      </c>
      <c r="G974" s="245" t="s">
        <v>332</v>
      </c>
      <c r="H974" s="245" t="s">
        <v>332</v>
      </c>
      <c r="I974" s="245" t="s">
        <v>642</v>
      </c>
      <c r="J974" s="245"/>
      <c r="K974" s="245"/>
      <c r="L974" s="245" t="s">
        <v>332</v>
      </c>
      <c r="M974" s="298" t="s">
        <v>631</v>
      </c>
      <c r="N974" s="245" t="s">
        <v>52</v>
      </c>
      <c r="O974" s="245" t="s">
        <v>53</v>
      </c>
      <c r="P974" s="276">
        <v>0.05</v>
      </c>
      <c r="Q974" s="277"/>
      <c r="R974" s="245" t="s">
        <v>643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420</v>
      </c>
      <c r="AG974" s="276">
        <v>0</v>
      </c>
      <c r="AH974" s="244"/>
      <c r="AI974" s="244"/>
      <c r="AJ974" s="244"/>
    </row>
    <row r="975" spans="1:36" s="275" customForma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516</v>
      </c>
      <c r="H975" s="245" t="s">
        <v>48</v>
      </c>
      <c r="I975" s="245" t="s">
        <v>49</v>
      </c>
      <c r="J975" s="245" t="s">
        <v>680</v>
      </c>
      <c r="K975" s="245"/>
      <c r="L975" s="245" t="s">
        <v>198</v>
      </c>
      <c r="M975" s="272" t="s">
        <v>517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3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420</v>
      </c>
      <c r="AG975" s="231">
        <v>0</v>
      </c>
      <c r="AH975" s="349"/>
      <c r="AI975" s="349"/>
      <c r="AJ975" s="349"/>
    </row>
    <row r="976" spans="1:36" s="275" customForma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366</v>
      </c>
      <c r="F976" s="245" t="s">
        <v>76</v>
      </c>
      <c r="G976" s="245" t="s">
        <v>202</v>
      </c>
      <c r="H976" s="245" t="s">
        <v>48</v>
      </c>
      <c r="I976" s="245" t="s">
        <v>49</v>
      </c>
      <c r="J976" s="245" t="s">
        <v>680</v>
      </c>
      <c r="K976" s="245"/>
      <c r="L976" s="245" t="s">
        <v>76</v>
      </c>
      <c r="M976" s="272" t="s">
        <v>522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4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3"/>
        <v>0</v>
      </c>
      <c r="Z976" s="329">
        <v>107520</v>
      </c>
      <c r="AA976" s="273">
        <v>5.6000000000000001E-2</v>
      </c>
      <c r="AB976" s="329">
        <f t="shared" ref="AB976:AB1031" si="95">AA976*Z976</f>
        <v>6021.12</v>
      </c>
      <c r="AC976" s="329"/>
      <c r="AD976" s="245"/>
      <c r="AE976" s="245"/>
      <c r="AF976" s="276" t="s">
        <v>420</v>
      </c>
      <c r="AG976" s="231">
        <v>0</v>
      </c>
      <c r="AH976" s="349"/>
      <c r="AI976" s="349"/>
      <c r="AJ976" s="349"/>
    </row>
    <row r="977" spans="1:36" s="275" customForma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681</v>
      </c>
      <c r="J977" s="245" t="s">
        <v>682</v>
      </c>
      <c r="K977" s="245"/>
      <c r="L977" s="245" t="s">
        <v>133</v>
      </c>
      <c r="M977" s="272" t="s">
        <v>497</v>
      </c>
      <c r="N977" s="245" t="s">
        <v>197</v>
      </c>
      <c r="O977" s="245" t="s">
        <v>57</v>
      </c>
      <c r="P977" s="276">
        <v>0</v>
      </c>
      <c r="Q977" s="277"/>
      <c r="R977" s="245" t="s">
        <v>626</v>
      </c>
      <c r="S977" s="167">
        <v>0</v>
      </c>
      <c r="T977" s="167">
        <v>4881660</v>
      </c>
      <c r="U977" s="167">
        <v>6671602</v>
      </c>
      <c r="V977" s="167">
        <f t="shared" si="94"/>
        <v>-1789942</v>
      </c>
      <c r="W977" s="329">
        <v>7839999.3600000003</v>
      </c>
      <c r="X977" s="329">
        <v>470399.96</v>
      </c>
      <c r="Y977" s="329">
        <f t="shared" si="93"/>
        <v>-1168397.3600000003</v>
      </c>
      <c r="Z977" s="329">
        <v>4881660</v>
      </c>
      <c r="AA977" s="273">
        <v>5.6000000000000001E-2</v>
      </c>
      <c r="AB977" s="329">
        <f t="shared" si="95"/>
        <v>273372.96000000002</v>
      </c>
      <c r="AC977" s="329"/>
      <c r="AD977" s="245"/>
      <c r="AE977" s="245"/>
      <c r="AF977" s="276" t="s">
        <v>420</v>
      </c>
      <c r="AG977" s="231">
        <v>0</v>
      </c>
      <c r="AH977" s="349"/>
      <c r="AI977" s="349"/>
      <c r="AJ977" s="349"/>
    </row>
    <row r="978" spans="1:36" s="275" customForma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585</v>
      </c>
      <c r="J978" s="245" t="s">
        <v>683</v>
      </c>
      <c r="K978" s="245"/>
      <c r="L978" s="245" t="s">
        <v>137</v>
      </c>
      <c r="M978" s="272" t="s">
        <v>497</v>
      </c>
      <c r="N978" s="245" t="s">
        <v>52</v>
      </c>
      <c r="O978" s="245" t="s">
        <v>57</v>
      </c>
      <c r="P978" s="276">
        <v>0</v>
      </c>
      <c r="Q978" s="277"/>
      <c r="R978" s="245" t="s">
        <v>587</v>
      </c>
      <c r="S978" s="167">
        <v>0</v>
      </c>
      <c r="T978" s="167">
        <v>7651.08</v>
      </c>
      <c r="U978" s="167">
        <v>7651.08</v>
      </c>
      <c r="V978" s="167">
        <f t="shared" si="94"/>
        <v>0</v>
      </c>
      <c r="W978" s="329">
        <v>0</v>
      </c>
      <c r="X978" s="329"/>
      <c r="Y978" s="329">
        <f t="shared" si="93"/>
        <v>7651.08</v>
      </c>
      <c r="Z978" s="329">
        <v>7651.08</v>
      </c>
      <c r="AA978" s="273">
        <v>0</v>
      </c>
      <c r="AB978" s="329">
        <f t="shared" si="95"/>
        <v>0</v>
      </c>
      <c r="AC978" s="329"/>
      <c r="AD978" s="245"/>
      <c r="AE978" s="245"/>
      <c r="AF978" s="276" t="s">
        <v>417</v>
      </c>
      <c r="AG978" s="231">
        <v>0.6</v>
      </c>
      <c r="AH978" s="349"/>
      <c r="AI978" s="349"/>
      <c r="AJ978" s="349"/>
    </row>
    <row r="979" spans="1:36" s="275" customForma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585</v>
      </c>
      <c r="J979" s="245" t="s">
        <v>683</v>
      </c>
      <c r="K979" s="245"/>
      <c r="L979" s="245" t="s">
        <v>133</v>
      </c>
      <c r="M979" s="272" t="s">
        <v>497</v>
      </c>
      <c r="N979" s="245" t="s">
        <v>52</v>
      </c>
      <c r="O979" s="245" t="s">
        <v>57</v>
      </c>
      <c r="P979" s="276">
        <v>0</v>
      </c>
      <c r="Q979" s="277"/>
      <c r="R979" s="245" t="s">
        <v>587</v>
      </c>
      <c r="S979" s="167">
        <v>0</v>
      </c>
      <c r="T979" s="167">
        <v>60496.32</v>
      </c>
      <c r="U979" s="167">
        <v>60496.32</v>
      </c>
      <c r="V979" s="167">
        <f t="shared" si="94"/>
        <v>0</v>
      </c>
      <c r="W979" s="329">
        <v>0</v>
      </c>
      <c r="X979" s="329"/>
      <c r="Y979" s="329">
        <f t="shared" si="93"/>
        <v>60496.32</v>
      </c>
      <c r="Z979" s="329">
        <v>60496.32</v>
      </c>
      <c r="AA979" s="273">
        <v>0</v>
      </c>
      <c r="AB979" s="329">
        <f t="shared" si="95"/>
        <v>0</v>
      </c>
      <c r="AC979" s="329"/>
      <c r="AD979" s="245"/>
      <c r="AE979" s="245"/>
      <c r="AF979" s="276" t="s">
        <v>417</v>
      </c>
      <c r="AG979" s="231">
        <v>0</v>
      </c>
      <c r="AH979" s="349"/>
      <c r="AI979" s="349"/>
      <c r="AJ979" s="349"/>
    </row>
    <row r="980" spans="1:36" s="275" customForma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680</v>
      </c>
      <c r="K980" s="245"/>
      <c r="L980" s="245" t="s">
        <v>66</v>
      </c>
      <c r="M980" s="272" t="s">
        <v>496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4"/>
        <v>196160.39999999991</v>
      </c>
      <c r="W980" s="329">
        <f>U980*(1+AG980)/(1+AG980+P980)</f>
        <v>1429121.7362727271</v>
      </c>
      <c r="X980" s="329"/>
      <c r="Y980" s="329">
        <f t="shared" si="93"/>
        <v>40068.833727272926</v>
      </c>
      <c r="Z980" s="329">
        <f>U980</f>
        <v>1469190.57</v>
      </c>
      <c r="AA980" s="273">
        <v>3.5999999999999997E-2</v>
      </c>
      <c r="AB980" s="329">
        <f t="shared" si="95"/>
        <v>52890.860519999995</v>
      </c>
      <c r="AC980" s="329"/>
      <c r="AD980" s="245"/>
      <c r="AE980" s="245"/>
      <c r="AF980" s="276" t="s">
        <v>420</v>
      </c>
      <c r="AG980" s="231">
        <v>7.0000000000000007E-2</v>
      </c>
      <c r="AH980" s="349"/>
      <c r="AI980" s="349"/>
      <c r="AJ980" s="349"/>
    </row>
    <row r="981" spans="1:36" s="275" customForma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680</v>
      </c>
      <c r="K981" s="245"/>
      <c r="L981" s="245" t="s">
        <v>66</v>
      </c>
      <c r="M981" s="272" t="s">
        <v>496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4"/>
        <v>31336.809999999896</v>
      </c>
      <c r="W981" s="329">
        <f t="shared" ref="W981:W1030" si="96">U981*(1+AG981)/(1+AG981+P981)</f>
        <v>122444.48699999999</v>
      </c>
      <c r="X981" s="329"/>
      <c r="Y981" s="329">
        <f t="shared" si="93"/>
        <v>3433.023000000001</v>
      </c>
      <c r="Z981" s="329">
        <f t="shared" ref="Z981:Z1031" si="97">U981</f>
        <v>125877.51</v>
      </c>
      <c r="AA981" s="273">
        <v>3.5999999999999997E-2</v>
      </c>
      <c r="AB981" s="329">
        <f t="shared" si="95"/>
        <v>4531.5903599999992</v>
      </c>
      <c r="AC981" s="329"/>
      <c r="AD981" s="245"/>
      <c r="AE981" s="245"/>
      <c r="AF981" s="276" t="s">
        <v>420</v>
      </c>
      <c r="AG981" s="231">
        <v>7.0000000000000007E-2</v>
      </c>
      <c r="AH981" s="349"/>
      <c r="AI981" s="349"/>
      <c r="AJ981" s="349"/>
    </row>
    <row r="982" spans="1:36" s="275" customForma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680</v>
      </c>
      <c r="K982" s="245"/>
      <c r="L982" s="245" t="s">
        <v>140</v>
      </c>
      <c r="M982" s="272" t="s">
        <v>495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4"/>
        <v>31796.339999999997</v>
      </c>
      <c r="W982" s="329">
        <f t="shared" si="96"/>
        <v>38777.550000000003</v>
      </c>
      <c r="X982" s="329"/>
      <c r="Y982" s="329">
        <f t="shared" si="93"/>
        <v>0</v>
      </c>
      <c r="Z982" s="329">
        <f t="shared" si="97"/>
        <v>38777.550000000003</v>
      </c>
      <c r="AA982" s="273">
        <v>3.5999999999999997E-2</v>
      </c>
      <c r="AB982" s="329">
        <f t="shared" si="95"/>
        <v>1395.9918</v>
      </c>
      <c r="AC982" s="329"/>
      <c r="AD982" s="245"/>
      <c r="AE982" s="245"/>
      <c r="AF982" s="276" t="s">
        <v>417</v>
      </c>
      <c r="AG982" s="231">
        <v>0</v>
      </c>
      <c r="AH982" s="349"/>
      <c r="AI982" s="349"/>
      <c r="AJ982" s="349"/>
    </row>
    <row r="983" spans="1:36" s="275" customForma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680</v>
      </c>
      <c r="K983" s="245"/>
      <c r="L983" s="245" t="s">
        <v>133</v>
      </c>
      <c r="M983" s="272" t="s">
        <v>497</v>
      </c>
      <c r="N983" s="245" t="s">
        <v>52</v>
      </c>
      <c r="O983" s="245" t="s">
        <v>138</v>
      </c>
      <c r="P983" s="276">
        <v>0.02</v>
      </c>
      <c r="Q983" s="277"/>
      <c r="R983" s="245" t="s">
        <v>358</v>
      </c>
      <c r="S983" s="167">
        <v>0</v>
      </c>
      <c r="T983" s="167">
        <v>122500</v>
      </c>
      <c r="U983" s="167">
        <v>11517.77</v>
      </c>
      <c r="V983" s="167">
        <f t="shared" si="94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5"/>
        <v>4410</v>
      </c>
      <c r="AC983" s="329"/>
      <c r="AD983" s="245"/>
      <c r="AE983" s="245"/>
      <c r="AF983" s="276" t="s">
        <v>420</v>
      </c>
      <c r="AG983" s="231">
        <v>0.32</v>
      </c>
      <c r="AH983" s="349"/>
      <c r="AI983" s="349"/>
      <c r="AJ983" s="349"/>
    </row>
    <row r="984" spans="1:36" s="275" customForma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680</v>
      </c>
      <c r="K984" s="245"/>
      <c r="L984" s="245" t="s">
        <v>133</v>
      </c>
      <c r="M984" s="272" t="s">
        <v>497</v>
      </c>
      <c r="N984" s="245" t="s">
        <v>52</v>
      </c>
      <c r="O984" s="245" t="s">
        <v>53</v>
      </c>
      <c r="P984" s="276">
        <v>0.01</v>
      </c>
      <c r="Q984" s="277"/>
      <c r="R984" s="245" t="s">
        <v>626</v>
      </c>
      <c r="S984" s="167">
        <v>1222845.54</v>
      </c>
      <c r="T984" s="167">
        <v>822181.82</v>
      </c>
      <c r="U984" s="167">
        <v>1213786.1200000001</v>
      </c>
      <c r="V984" s="167">
        <f t="shared" si="94"/>
        <v>831241.23999999976</v>
      </c>
      <c r="W984" s="329">
        <f t="shared" si="96"/>
        <v>1204659.9085714289</v>
      </c>
      <c r="X984" s="329">
        <v>75456</v>
      </c>
      <c r="Y984" s="329">
        <f t="shared" si="93"/>
        <v>9126.2114285712596</v>
      </c>
      <c r="Z984" s="329">
        <f t="shared" si="97"/>
        <v>1213786.1200000001</v>
      </c>
      <c r="AA984" s="273">
        <v>3.5999999999999997E-2</v>
      </c>
      <c r="AB984" s="329">
        <f t="shared" si="95"/>
        <v>43696.300320000002</v>
      </c>
      <c r="AC984" s="329"/>
      <c r="AD984" s="245"/>
      <c r="AE984" s="245"/>
      <c r="AF984" s="276" t="s">
        <v>420</v>
      </c>
      <c r="AG984" s="231">
        <v>0.32</v>
      </c>
      <c r="AH984" s="349"/>
      <c r="AI984" s="349"/>
      <c r="AJ984" s="349"/>
    </row>
    <row r="985" spans="1:36" s="275" customForma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357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680</v>
      </c>
      <c r="K985" s="245"/>
      <c r="L985" s="245" t="s">
        <v>104</v>
      </c>
      <c r="M985" s="272" t="s">
        <v>493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4"/>
        <v>115644.56999999999</v>
      </c>
      <c r="W985" s="329">
        <f t="shared" si="96"/>
        <v>118040.06796116506</v>
      </c>
      <c r="X985" s="329"/>
      <c r="Y985" s="329">
        <f t="shared" si="93"/>
        <v>3541.2020388349483</v>
      </c>
      <c r="Z985" s="329">
        <f t="shared" si="97"/>
        <v>121581.27</v>
      </c>
      <c r="AA985" s="273">
        <v>3.5999999999999997E-2</v>
      </c>
      <c r="AB985" s="329">
        <f t="shared" si="95"/>
        <v>4376.9257200000002</v>
      </c>
      <c r="AC985" s="329"/>
      <c r="AD985" s="245"/>
      <c r="AE985" s="245"/>
      <c r="AF985" s="276" t="s">
        <v>417</v>
      </c>
      <c r="AG985" s="231">
        <v>0</v>
      </c>
      <c r="AH985" s="349"/>
      <c r="AI985" s="349"/>
      <c r="AJ985" s="349"/>
    </row>
    <row r="986" spans="1:36" s="275" customForma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357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680</v>
      </c>
      <c r="K986" s="245"/>
      <c r="L986" s="245" t="s">
        <v>104</v>
      </c>
      <c r="M986" s="272" t="s">
        <v>494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4"/>
        <v>97624.94</v>
      </c>
      <c r="W986" s="329">
        <f t="shared" si="96"/>
        <v>278115.0097087379</v>
      </c>
      <c r="X986" s="329"/>
      <c r="Y986" s="329">
        <f t="shared" si="93"/>
        <v>8343.4502912621247</v>
      </c>
      <c r="Z986" s="329">
        <f t="shared" si="97"/>
        <v>286458.46000000002</v>
      </c>
      <c r="AA986" s="273">
        <v>3.5999999999999997E-2</v>
      </c>
      <c r="AB986" s="329">
        <f t="shared" si="95"/>
        <v>10312.504559999999</v>
      </c>
      <c r="AC986" s="329"/>
      <c r="AD986" s="245"/>
      <c r="AE986" s="245"/>
      <c r="AF986" s="276" t="s">
        <v>417</v>
      </c>
      <c r="AG986" s="231">
        <v>0</v>
      </c>
      <c r="AH986" s="349"/>
      <c r="AI986" s="349"/>
      <c r="AJ986" s="349"/>
    </row>
    <row r="987" spans="1:36" s="275" customForma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208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680</v>
      </c>
      <c r="K987" s="245"/>
      <c r="L987" s="245" t="s">
        <v>126</v>
      </c>
      <c r="M987" s="272" t="s">
        <v>502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4"/>
        <v>41270.11</v>
      </c>
      <c r="W987" s="329">
        <f t="shared" si="96"/>
        <v>27019.26</v>
      </c>
      <c r="X987" s="329"/>
      <c r="Y987" s="329">
        <f t="shared" si="93"/>
        <v>0</v>
      </c>
      <c r="Z987" s="329">
        <f t="shared" si="97"/>
        <v>27019.26</v>
      </c>
      <c r="AA987" s="273">
        <v>3.5999999999999997E-2</v>
      </c>
      <c r="AB987" s="329">
        <f t="shared" si="95"/>
        <v>972.69335999999987</v>
      </c>
      <c r="AC987" s="329"/>
      <c r="AD987" s="245"/>
      <c r="AE987" s="245"/>
      <c r="AF987" s="276" t="s">
        <v>417</v>
      </c>
      <c r="AG987" s="231">
        <v>0</v>
      </c>
      <c r="AH987" s="349"/>
      <c r="AI987" s="349"/>
      <c r="AJ987" s="349"/>
    </row>
    <row r="988" spans="1:36" s="275" customForma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680</v>
      </c>
      <c r="K988" s="245"/>
      <c r="L988" s="245" t="s">
        <v>133</v>
      </c>
      <c r="M988" s="272" t="s">
        <v>497</v>
      </c>
      <c r="N988" s="245" t="s">
        <v>211</v>
      </c>
      <c r="O988" s="245" t="s">
        <v>53</v>
      </c>
      <c r="P988" s="276">
        <v>0.05</v>
      </c>
      <c r="Q988" s="277"/>
      <c r="R988" s="245" t="s">
        <v>626</v>
      </c>
      <c r="S988" s="167">
        <v>1112532.24</v>
      </c>
      <c r="T988" s="167"/>
      <c r="U988" s="167">
        <v>1112532.24</v>
      </c>
      <c r="V988" s="167">
        <f t="shared" si="94"/>
        <v>0</v>
      </c>
      <c r="W988" s="329">
        <f t="shared" si="96"/>
        <v>1071928.8735766422</v>
      </c>
      <c r="X988" s="329">
        <v>60000</v>
      </c>
      <c r="Y988" s="329">
        <f t="shared" si="93"/>
        <v>40603.366423357744</v>
      </c>
      <c r="Z988" s="329">
        <f t="shared" si="97"/>
        <v>1112532.24</v>
      </c>
      <c r="AA988" s="273">
        <v>6.9000000000000006E-2</v>
      </c>
      <c r="AB988" s="329">
        <f t="shared" si="95"/>
        <v>76764.724560000002</v>
      </c>
      <c r="AC988" s="329"/>
      <c r="AD988" s="245"/>
      <c r="AE988" s="245"/>
      <c r="AF988" s="276" t="s">
        <v>420</v>
      </c>
      <c r="AG988" s="231">
        <v>0.32</v>
      </c>
      <c r="AH988" s="349"/>
      <c r="AI988" s="349"/>
      <c r="AJ988" s="349"/>
    </row>
    <row r="989" spans="1:36" s="275" customForma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680</v>
      </c>
      <c r="K989" s="245"/>
      <c r="L989" s="245" t="s">
        <v>124</v>
      </c>
      <c r="M989" s="272" t="s">
        <v>534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4"/>
        <v>106099.63</v>
      </c>
      <c r="W989" s="329">
        <f t="shared" si="96"/>
        <v>0</v>
      </c>
      <c r="X989" s="329"/>
      <c r="Y989" s="329">
        <f t="shared" si="93"/>
        <v>0</v>
      </c>
      <c r="Z989" s="329">
        <f t="shared" si="97"/>
        <v>0</v>
      </c>
      <c r="AA989" s="273">
        <v>3.5999999999999997E-2</v>
      </c>
      <c r="AB989" s="329">
        <f t="shared" si="95"/>
        <v>0</v>
      </c>
      <c r="AC989" s="329"/>
      <c r="AD989" s="245"/>
      <c r="AE989" s="245"/>
      <c r="AF989" s="276" t="s">
        <v>420</v>
      </c>
      <c r="AG989" s="231">
        <v>0.42</v>
      </c>
      <c r="AH989" s="349"/>
      <c r="AI989" s="349"/>
      <c r="AJ989" s="349"/>
    </row>
    <row r="990" spans="1:36" s="275" customForma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680</v>
      </c>
      <c r="K990" s="245"/>
      <c r="L990" s="245" t="s">
        <v>192</v>
      </c>
      <c r="M990" s="272" t="s">
        <v>533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4"/>
        <v>7741.65</v>
      </c>
      <c r="W990" s="329">
        <f t="shared" si="96"/>
        <v>0</v>
      </c>
      <c r="X990" s="329"/>
      <c r="Y990" s="329">
        <f t="shared" si="93"/>
        <v>0</v>
      </c>
      <c r="Z990" s="329">
        <f t="shared" si="97"/>
        <v>0</v>
      </c>
      <c r="AA990" s="273">
        <v>3.5999999999999997E-2</v>
      </c>
      <c r="AB990" s="329">
        <f t="shared" si="95"/>
        <v>0</v>
      </c>
      <c r="AC990" s="329"/>
      <c r="AD990" s="245"/>
      <c r="AE990" s="245"/>
      <c r="AF990" s="276" t="s">
        <v>417</v>
      </c>
      <c r="AG990" s="231">
        <v>0.42</v>
      </c>
      <c r="AH990" s="349"/>
      <c r="AI990" s="349"/>
      <c r="AJ990" s="349"/>
    </row>
    <row r="991" spans="1:36" s="275" customForma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360</v>
      </c>
      <c r="G991" s="245" t="s">
        <v>360</v>
      </c>
      <c r="H991" s="245" t="s">
        <v>360</v>
      </c>
      <c r="I991" s="245" t="s">
        <v>49</v>
      </c>
      <c r="J991" s="245" t="s">
        <v>680</v>
      </c>
      <c r="K991" s="245"/>
      <c r="L991" s="245" t="s">
        <v>360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4"/>
        <v>16789.37</v>
      </c>
      <c r="W991" s="329">
        <f t="shared" si="96"/>
        <v>33.81</v>
      </c>
      <c r="X991" s="329"/>
      <c r="Y991" s="329">
        <f t="shared" si="93"/>
        <v>0</v>
      </c>
      <c r="Z991" s="329">
        <f t="shared" si="97"/>
        <v>33.81</v>
      </c>
      <c r="AA991" s="273">
        <v>3.5999999999999997E-2</v>
      </c>
      <c r="AB991" s="329">
        <f t="shared" si="95"/>
        <v>1.21716</v>
      </c>
      <c r="AC991" s="329"/>
      <c r="AD991" s="245"/>
      <c r="AE991" s="245"/>
      <c r="AF991" s="276" t="s">
        <v>417</v>
      </c>
      <c r="AG991" s="231">
        <v>0.42</v>
      </c>
      <c r="AH991" s="349"/>
      <c r="AI991" s="349"/>
      <c r="AJ991" s="349"/>
    </row>
    <row r="992" spans="1:36" s="275" customForma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680</v>
      </c>
      <c r="K992" s="245"/>
      <c r="L992" s="245" t="s">
        <v>155</v>
      </c>
      <c r="M992" s="272" t="s">
        <v>531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4"/>
        <v>547555.24</v>
      </c>
      <c r="W992" s="329">
        <f t="shared" si="96"/>
        <v>0</v>
      </c>
      <c r="X992" s="329"/>
      <c r="Y992" s="329">
        <f t="shared" si="93"/>
        <v>0</v>
      </c>
      <c r="Z992" s="329">
        <f t="shared" si="97"/>
        <v>0</v>
      </c>
      <c r="AA992" s="273">
        <v>3.5999999999999997E-2</v>
      </c>
      <c r="AB992" s="329">
        <f t="shared" si="95"/>
        <v>0</v>
      </c>
      <c r="AC992" s="329"/>
      <c r="AD992" s="245"/>
      <c r="AE992" s="245"/>
      <c r="AF992" s="276" t="s">
        <v>420</v>
      </c>
      <c r="AG992" s="231">
        <v>0.42</v>
      </c>
      <c r="AH992" s="349"/>
      <c r="AI992" s="349"/>
      <c r="AJ992" s="349"/>
    </row>
    <row r="993" spans="1:36" s="275" customForma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680</v>
      </c>
      <c r="K993" s="245"/>
      <c r="L993" s="245" t="s">
        <v>90</v>
      </c>
      <c r="M993" s="272" t="s">
        <v>492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4"/>
        <v>71051.13</v>
      </c>
      <c r="W993" s="329">
        <f t="shared" si="96"/>
        <v>2607.89</v>
      </c>
      <c r="X993" s="329"/>
      <c r="Y993" s="329">
        <f t="shared" si="93"/>
        <v>0</v>
      </c>
      <c r="Z993" s="329">
        <f t="shared" si="97"/>
        <v>2607.89</v>
      </c>
      <c r="AA993" s="273">
        <v>3.5999999999999997E-2</v>
      </c>
      <c r="AB993" s="329">
        <f t="shared" si="95"/>
        <v>93.884039999999985</v>
      </c>
      <c r="AC993" s="329"/>
      <c r="AD993" s="245"/>
      <c r="AE993" s="245"/>
      <c r="AF993" s="276" t="s">
        <v>417</v>
      </c>
      <c r="AG993" s="231">
        <v>0</v>
      </c>
      <c r="AH993" s="349"/>
      <c r="AI993" s="349"/>
      <c r="AJ993" s="349"/>
    </row>
    <row r="994" spans="1:36" s="275" customForma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616</v>
      </c>
      <c r="G994" s="245" t="s">
        <v>616</v>
      </c>
      <c r="H994" s="245" t="s">
        <v>616</v>
      </c>
      <c r="I994" s="245" t="s">
        <v>49</v>
      </c>
      <c r="J994" s="245" t="s">
        <v>680</v>
      </c>
      <c r="K994" s="245"/>
      <c r="L994" s="245" t="s">
        <v>77</v>
      </c>
      <c r="M994" s="272" t="s">
        <v>627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4"/>
        <v>205.52</v>
      </c>
      <c r="W994" s="329">
        <f t="shared" si="96"/>
        <v>0</v>
      </c>
      <c r="X994" s="329"/>
      <c r="Y994" s="329">
        <f t="shared" si="93"/>
        <v>0</v>
      </c>
      <c r="Z994" s="329">
        <f t="shared" si="97"/>
        <v>0</v>
      </c>
      <c r="AA994" s="273">
        <v>3.5999999999999997E-2</v>
      </c>
      <c r="AB994" s="329">
        <f t="shared" si="95"/>
        <v>0</v>
      </c>
      <c r="AC994" s="329"/>
      <c r="AD994" s="245"/>
      <c r="AE994" s="245"/>
      <c r="AF994" s="276" t="s">
        <v>420</v>
      </c>
      <c r="AG994" s="231">
        <v>0.22</v>
      </c>
      <c r="AH994" s="349"/>
      <c r="AI994" s="349"/>
      <c r="AJ994" s="349"/>
    </row>
    <row r="995" spans="1:36" s="275" customForma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680</v>
      </c>
      <c r="K995" s="245"/>
      <c r="L995" s="245" t="s">
        <v>152</v>
      </c>
      <c r="M995" s="272" t="s">
        <v>528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4"/>
        <v>1766.24</v>
      </c>
      <c r="W995" s="329">
        <f>U995*(1+AG995)/(1+AG995+P995)</f>
        <v>0</v>
      </c>
      <c r="X995" s="329"/>
      <c r="Y995" s="329">
        <f t="shared" si="93"/>
        <v>0</v>
      </c>
      <c r="Z995" s="329">
        <f t="shared" si="97"/>
        <v>0</v>
      </c>
      <c r="AA995" s="273">
        <v>3.5999999999999997E-2</v>
      </c>
      <c r="AB995" s="329">
        <f t="shared" si="95"/>
        <v>0</v>
      </c>
      <c r="AC995" s="329"/>
      <c r="AD995" s="245"/>
      <c r="AE995" s="245"/>
      <c r="AF995" s="276" t="s">
        <v>417</v>
      </c>
      <c r="AG995" s="231">
        <v>0.42</v>
      </c>
      <c r="AH995" s="349"/>
      <c r="AI995" s="349"/>
      <c r="AJ995" s="349"/>
    </row>
    <row r="996" spans="1:36" s="275" customForma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680</v>
      </c>
      <c r="K996" s="245"/>
      <c r="L996" s="245" t="s">
        <v>129</v>
      </c>
      <c r="M996" s="272" t="s">
        <v>684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4"/>
        <v>15339.869999999999</v>
      </c>
      <c r="W996" s="329">
        <f t="shared" si="96"/>
        <v>4941.0938912133888</v>
      </c>
      <c r="X996" s="329"/>
      <c r="Y996" s="329">
        <f t="shared" si="93"/>
        <v>238.38610878661075</v>
      </c>
      <c r="Z996" s="329">
        <f t="shared" si="97"/>
        <v>5179.4799999999996</v>
      </c>
      <c r="AA996" s="273">
        <v>3.5999999999999997E-2</v>
      </c>
      <c r="AB996" s="329">
        <f t="shared" si="95"/>
        <v>186.46127999999996</v>
      </c>
      <c r="AC996" s="329"/>
      <c r="AD996" s="245"/>
      <c r="AE996" s="245"/>
      <c r="AF996" s="276" t="s">
        <v>417</v>
      </c>
      <c r="AG996" s="231">
        <v>0.14000000000000001</v>
      </c>
      <c r="AH996" s="349"/>
      <c r="AI996" s="349"/>
      <c r="AJ996" s="349"/>
    </row>
    <row r="997" spans="1:36" s="275" customFormat="1" x14ac:dyDescent="0.15">
      <c r="A997" s="261">
        <v>43770</v>
      </c>
      <c r="B997" s="245" t="s">
        <v>42</v>
      </c>
      <c r="C997" s="245" t="s">
        <v>59</v>
      </c>
      <c r="D997" s="245" t="s">
        <v>292</v>
      </c>
      <c r="E997" s="245" t="s">
        <v>156</v>
      </c>
      <c r="F997" s="245" t="s">
        <v>270</v>
      </c>
      <c r="G997" s="245" t="s">
        <v>293</v>
      </c>
      <c r="H997" s="245" t="s">
        <v>48</v>
      </c>
      <c r="I997" s="245" t="s">
        <v>49</v>
      </c>
      <c r="J997" s="245" t="s">
        <v>680</v>
      </c>
      <c r="K997" s="245"/>
      <c r="L997" s="245" t="s">
        <v>222</v>
      </c>
      <c r="M997" s="272" t="s">
        <v>539</v>
      </c>
      <c r="N997" s="245" t="s">
        <v>211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4"/>
        <v>136495.19</v>
      </c>
      <c r="W997" s="329">
        <f t="shared" si="96"/>
        <v>0</v>
      </c>
      <c r="X997" s="329"/>
      <c r="Y997" s="329">
        <f t="shared" si="93"/>
        <v>0</v>
      </c>
      <c r="Z997" s="329">
        <f t="shared" si="97"/>
        <v>0</v>
      </c>
      <c r="AA997" s="273">
        <v>6.9000000000000006E-2</v>
      </c>
      <c r="AB997" s="329">
        <f t="shared" si="95"/>
        <v>0</v>
      </c>
      <c r="AC997" s="329"/>
      <c r="AD997" s="245"/>
      <c r="AE997" s="245"/>
      <c r="AF997" s="276" t="s">
        <v>420</v>
      </c>
      <c r="AG997" s="231" t="s">
        <v>527</v>
      </c>
      <c r="AH997" s="349"/>
      <c r="AI997" s="349"/>
      <c r="AJ997" s="349"/>
    </row>
    <row r="998" spans="1:36" s="275" customFormat="1" x14ac:dyDescent="0.15">
      <c r="A998" s="261">
        <v>43770</v>
      </c>
      <c r="B998" s="245" t="s">
        <v>42</v>
      </c>
      <c r="C998" s="245" t="s">
        <v>212</v>
      </c>
      <c r="D998" s="245" t="s">
        <v>223</v>
      </c>
      <c r="E998" s="245" t="s">
        <v>214</v>
      </c>
      <c r="F998" s="245" t="s">
        <v>284</v>
      </c>
      <c r="G998" s="245" t="s">
        <v>285</v>
      </c>
      <c r="H998" s="245" t="s">
        <v>48</v>
      </c>
      <c r="I998" s="245" t="s">
        <v>49</v>
      </c>
      <c r="J998" s="245" t="s">
        <v>680</v>
      </c>
      <c r="K998" s="245"/>
      <c r="L998" s="245" t="s">
        <v>222</v>
      </c>
      <c r="M998" s="272" t="s">
        <v>544</v>
      </c>
      <c r="N998" s="245" t="s">
        <v>211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4"/>
        <v>8102.9149295775096</v>
      </c>
      <c r="W998" s="329">
        <f t="shared" si="96"/>
        <v>0</v>
      </c>
      <c r="X998" s="329"/>
      <c r="Y998" s="329">
        <f t="shared" si="93"/>
        <v>0</v>
      </c>
      <c r="Z998" s="329">
        <f t="shared" si="97"/>
        <v>0</v>
      </c>
      <c r="AA998" s="273">
        <v>6.9000000000000006E-2</v>
      </c>
      <c r="AB998" s="329">
        <f t="shared" si="95"/>
        <v>0</v>
      </c>
      <c r="AC998" s="329"/>
      <c r="AD998" s="245"/>
      <c r="AE998" s="245"/>
      <c r="AF998" s="276" t="s">
        <v>420</v>
      </c>
      <c r="AG998" s="231">
        <v>0.42</v>
      </c>
      <c r="AH998" s="349"/>
      <c r="AI998" s="349"/>
      <c r="AJ998" s="349"/>
    </row>
    <row r="999" spans="1:36" s="275" customFormat="1" x14ac:dyDescent="0.15">
      <c r="A999" s="261">
        <v>43770</v>
      </c>
      <c r="B999" s="245" t="s">
        <v>42</v>
      </c>
      <c r="C999" s="245" t="s">
        <v>212</v>
      </c>
      <c r="D999" s="245" t="s">
        <v>223</v>
      </c>
      <c r="E999" s="245" t="s">
        <v>214</v>
      </c>
      <c r="F999" s="245" t="s">
        <v>286</v>
      </c>
      <c r="G999" s="245" t="s">
        <v>287</v>
      </c>
      <c r="H999" s="245" t="s">
        <v>48</v>
      </c>
      <c r="I999" s="245" t="s">
        <v>49</v>
      </c>
      <c r="J999" s="245" t="s">
        <v>680</v>
      </c>
      <c r="K999" s="245"/>
      <c r="L999" s="245" t="s">
        <v>222</v>
      </c>
      <c r="M999" s="272" t="s">
        <v>546</v>
      </c>
      <c r="N999" s="245" t="s">
        <v>211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4"/>
        <v>655.37999999978604</v>
      </c>
      <c r="W999" s="329">
        <f t="shared" si="96"/>
        <v>0</v>
      </c>
      <c r="X999" s="329"/>
      <c r="Y999" s="329">
        <f t="shared" si="93"/>
        <v>0</v>
      </c>
      <c r="Z999" s="329">
        <f t="shared" si="97"/>
        <v>0</v>
      </c>
      <c r="AA999" s="273">
        <v>6.9000000000000006E-2</v>
      </c>
      <c r="AB999" s="329">
        <f t="shared" si="95"/>
        <v>0</v>
      </c>
      <c r="AC999" s="329"/>
      <c r="AD999" s="245"/>
      <c r="AE999" s="245"/>
      <c r="AF999" s="276" t="s">
        <v>420</v>
      </c>
      <c r="AG999" s="231">
        <v>0.42</v>
      </c>
      <c r="AH999" s="349"/>
      <c r="AI999" s="349"/>
      <c r="AJ999" s="349"/>
    </row>
    <row r="1000" spans="1:36" s="275" customFormat="1" x14ac:dyDescent="0.15">
      <c r="A1000" s="261">
        <v>43770</v>
      </c>
      <c r="B1000" s="245" t="s">
        <v>42</v>
      </c>
      <c r="C1000" s="245" t="s">
        <v>212</v>
      </c>
      <c r="D1000" s="245" t="s">
        <v>223</v>
      </c>
      <c r="E1000" s="245" t="s">
        <v>214</v>
      </c>
      <c r="F1000" s="245" t="s">
        <v>255</v>
      </c>
      <c r="G1000" s="245" t="s">
        <v>256</v>
      </c>
      <c r="H1000" s="245" t="s">
        <v>48</v>
      </c>
      <c r="I1000" s="245" t="s">
        <v>49</v>
      </c>
      <c r="J1000" s="245" t="s">
        <v>680</v>
      </c>
      <c r="K1000" s="245"/>
      <c r="L1000" s="245" t="s">
        <v>222</v>
      </c>
      <c r="M1000" s="272" t="s">
        <v>536</v>
      </c>
      <c r="N1000" s="245" t="s">
        <v>211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4"/>
        <v>32528.018732394001</v>
      </c>
      <c r="W1000" s="329">
        <f t="shared" si="96"/>
        <v>0</v>
      </c>
      <c r="X1000" s="329"/>
      <c r="Y1000" s="329">
        <f t="shared" si="93"/>
        <v>0</v>
      </c>
      <c r="Z1000" s="329">
        <f t="shared" si="97"/>
        <v>0</v>
      </c>
      <c r="AA1000" s="273">
        <v>6.9000000000000006E-2</v>
      </c>
      <c r="AB1000" s="329">
        <f t="shared" si="95"/>
        <v>0</v>
      </c>
      <c r="AC1000" s="329"/>
      <c r="AD1000" s="245"/>
      <c r="AE1000" s="245"/>
      <c r="AF1000" s="276" t="s">
        <v>420</v>
      </c>
      <c r="AG1000" s="231">
        <v>0.42</v>
      </c>
      <c r="AH1000" s="349"/>
      <c r="AI1000" s="349"/>
      <c r="AJ1000" s="349"/>
    </row>
    <row r="1001" spans="1:36" s="275" customFormat="1" x14ac:dyDescent="0.15">
      <c r="A1001" s="261">
        <v>43770</v>
      </c>
      <c r="B1001" s="245" t="s">
        <v>42</v>
      </c>
      <c r="C1001" s="245" t="s">
        <v>212</v>
      </c>
      <c r="D1001" s="245" t="s">
        <v>223</v>
      </c>
      <c r="E1001" s="245" t="s">
        <v>214</v>
      </c>
      <c r="F1001" s="245" t="s">
        <v>230</v>
      </c>
      <c r="G1001" s="245" t="s">
        <v>231</v>
      </c>
      <c r="H1001" s="245" t="s">
        <v>48</v>
      </c>
      <c r="I1001" s="245" t="s">
        <v>49</v>
      </c>
      <c r="J1001" s="245" t="s">
        <v>680</v>
      </c>
      <c r="K1001" s="245"/>
      <c r="L1001" s="245" t="s">
        <v>222</v>
      </c>
      <c r="M1001" s="272" t="s">
        <v>541</v>
      </c>
      <c r="N1001" s="245" t="s">
        <v>211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4"/>
        <v>44404.901830985997</v>
      </c>
      <c r="W1001" s="329">
        <f t="shared" si="96"/>
        <v>0</v>
      </c>
      <c r="X1001" s="329"/>
      <c r="Y1001" s="329">
        <f t="shared" si="93"/>
        <v>0</v>
      </c>
      <c r="Z1001" s="329">
        <f t="shared" si="97"/>
        <v>0</v>
      </c>
      <c r="AA1001" s="273">
        <v>6.9000000000000006E-2</v>
      </c>
      <c r="AB1001" s="329">
        <f t="shared" si="95"/>
        <v>0</v>
      </c>
      <c r="AC1001" s="329"/>
      <c r="AD1001" s="245"/>
      <c r="AE1001" s="245"/>
      <c r="AF1001" s="276" t="s">
        <v>420</v>
      </c>
      <c r="AG1001" s="231" t="s">
        <v>542</v>
      </c>
      <c r="AH1001" s="349"/>
      <c r="AI1001" s="349"/>
      <c r="AJ1001" s="349"/>
    </row>
    <row r="1002" spans="1:36" s="275" customFormat="1" x14ac:dyDescent="0.15">
      <c r="A1002" s="261">
        <v>43770</v>
      </c>
      <c r="B1002" s="245" t="s">
        <v>42</v>
      </c>
      <c r="C1002" s="245" t="s">
        <v>212</v>
      </c>
      <c r="D1002" s="245" t="s">
        <v>223</v>
      </c>
      <c r="E1002" s="245" t="s">
        <v>214</v>
      </c>
      <c r="F1002" s="245" t="s">
        <v>290</v>
      </c>
      <c r="G1002" s="245" t="s">
        <v>291</v>
      </c>
      <c r="H1002" s="245" t="s">
        <v>48</v>
      </c>
      <c r="I1002" s="245" t="s">
        <v>49</v>
      </c>
      <c r="J1002" s="245" t="s">
        <v>680</v>
      </c>
      <c r="K1002" s="245"/>
      <c r="L1002" s="245" t="s">
        <v>222</v>
      </c>
      <c r="M1002" s="272" t="s">
        <v>550</v>
      </c>
      <c r="N1002" s="245" t="s">
        <v>211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4"/>
        <v>227.30774647876399</v>
      </c>
      <c r="W1002" s="329">
        <f t="shared" si="96"/>
        <v>0</v>
      </c>
      <c r="X1002" s="329"/>
      <c r="Y1002" s="329">
        <f t="shared" si="93"/>
        <v>0</v>
      </c>
      <c r="Z1002" s="329">
        <f t="shared" si="97"/>
        <v>0</v>
      </c>
      <c r="AA1002" s="273">
        <v>6.9000000000000006E-2</v>
      </c>
      <c r="AB1002" s="329">
        <f t="shared" si="95"/>
        <v>0</v>
      </c>
      <c r="AC1002" s="329"/>
      <c r="AD1002" s="245"/>
      <c r="AE1002" s="245"/>
      <c r="AF1002" s="276" t="s">
        <v>420</v>
      </c>
      <c r="AG1002" s="231">
        <v>0.42</v>
      </c>
      <c r="AH1002" s="349"/>
      <c r="AI1002" s="349"/>
      <c r="AJ1002" s="349"/>
    </row>
    <row r="1003" spans="1:36" s="275" customFormat="1" x14ac:dyDescent="0.15">
      <c r="A1003" s="261">
        <v>43770</v>
      </c>
      <c r="B1003" s="245" t="s">
        <v>42</v>
      </c>
      <c r="C1003" s="245" t="s">
        <v>212</v>
      </c>
      <c r="D1003" s="245" t="s">
        <v>223</v>
      </c>
      <c r="E1003" s="245" t="s">
        <v>214</v>
      </c>
      <c r="F1003" s="245" t="s">
        <v>270</v>
      </c>
      <c r="G1003" s="245" t="s">
        <v>271</v>
      </c>
      <c r="H1003" s="245" t="s">
        <v>48</v>
      </c>
      <c r="I1003" s="245" t="s">
        <v>49</v>
      </c>
      <c r="J1003" s="245" t="s">
        <v>680</v>
      </c>
      <c r="K1003" s="245"/>
      <c r="L1003" s="245" t="s">
        <v>222</v>
      </c>
      <c r="M1003" s="272" t="s">
        <v>553</v>
      </c>
      <c r="N1003" s="245" t="s">
        <v>211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4"/>
        <v>152.264929577999</v>
      </c>
      <c r="W1003" s="329">
        <f t="shared" si="96"/>
        <v>0</v>
      </c>
      <c r="X1003" s="329"/>
      <c r="Y1003" s="329">
        <f t="shared" si="93"/>
        <v>0</v>
      </c>
      <c r="Z1003" s="329">
        <f t="shared" si="97"/>
        <v>0</v>
      </c>
      <c r="AA1003" s="273">
        <v>6.9000000000000006E-2</v>
      </c>
      <c r="AB1003" s="329">
        <f t="shared" si="95"/>
        <v>0</v>
      </c>
      <c r="AC1003" s="329"/>
      <c r="AD1003" s="245"/>
      <c r="AE1003" s="245"/>
      <c r="AF1003" s="276" t="s">
        <v>420</v>
      </c>
      <c r="AG1003" s="231" t="s">
        <v>542</v>
      </c>
      <c r="AH1003" s="349"/>
      <c r="AI1003" s="349"/>
      <c r="AJ1003" s="349"/>
    </row>
    <row r="1004" spans="1:36" s="275" customFormat="1" x14ac:dyDescent="0.15">
      <c r="A1004" s="261">
        <v>43770</v>
      </c>
      <c r="B1004" s="245" t="s">
        <v>42</v>
      </c>
      <c r="C1004" s="245" t="s">
        <v>212</v>
      </c>
      <c r="D1004" s="245" t="s">
        <v>223</v>
      </c>
      <c r="E1004" s="245" t="s">
        <v>214</v>
      </c>
      <c r="F1004" s="245" t="s">
        <v>324</v>
      </c>
      <c r="G1004" s="245" t="s">
        <v>325</v>
      </c>
      <c r="H1004" s="245" t="s">
        <v>48</v>
      </c>
      <c r="I1004" s="245" t="s">
        <v>49</v>
      </c>
      <c r="J1004" s="245" t="s">
        <v>680</v>
      </c>
      <c r="K1004" s="245"/>
      <c r="L1004" s="245" t="s">
        <v>222</v>
      </c>
      <c r="M1004" s="272" t="s">
        <v>574</v>
      </c>
      <c r="N1004" s="245" t="s">
        <v>211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4"/>
        <v>870846.699999996</v>
      </c>
      <c r="W1004" s="329">
        <f t="shared" si="96"/>
        <v>0</v>
      </c>
      <c r="X1004" s="329"/>
      <c r="Y1004" s="329">
        <f t="shared" si="93"/>
        <v>0</v>
      </c>
      <c r="Z1004" s="329">
        <f t="shared" si="97"/>
        <v>0</v>
      </c>
      <c r="AA1004" s="273">
        <v>6.9000000000000006E-2</v>
      </c>
      <c r="AB1004" s="329">
        <f t="shared" si="95"/>
        <v>0</v>
      </c>
      <c r="AC1004" s="329"/>
      <c r="AD1004" s="245"/>
      <c r="AE1004" s="245"/>
      <c r="AF1004" s="276" t="s">
        <v>420</v>
      </c>
      <c r="AG1004" s="231" t="s">
        <v>542</v>
      </c>
      <c r="AH1004" s="349"/>
      <c r="AI1004" s="349"/>
      <c r="AJ1004" s="349"/>
    </row>
    <row r="1005" spans="1:36" s="275" customFormat="1" x14ac:dyDescent="0.15">
      <c r="A1005" s="261">
        <v>43770</v>
      </c>
      <c r="B1005" s="245" t="s">
        <v>42</v>
      </c>
      <c r="C1005" s="245" t="s">
        <v>212</v>
      </c>
      <c r="D1005" s="245" t="s">
        <v>223</v>
      </c>
      <c r="E1005" s="245" t="s">
        <v>214</v>
      </c>
      <c r="F1005" s="245" t="s">
        <v>260</v>
      </c>
      <c r="G1005" s="245" t="s">
        <v>261</v>
      </c>
      <c r="H1005" s="245" t="s">
        <v>48</v>
      </c>
      <c r="I1005" s="245" t="s">
        <v>49</v>
      </c>
      <c r="J1005" s="245" t="s">
        <v>680</v>
      </c>
      <c r="K1005" s="245"/>
      <c r="L1005" s="245" t="s">
        <v>222</v>
      </c>
      <c r="M1005" s="272" t="s">
        <v>538</v>
      </c>
      <c r="N1005" s="245" t="s">
        <v>211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4"/>
        <v>425.555211267598</v>
      </c>
      <c r="W1005" s="329">
        <f t="shared" si="96"/>
        <v>0</v>
      </c>
      <c r="X1005" s="329"/>
      <c r="Y1005" s="329">
        <f t="shared" si="93"/>
        <v>0</v>
      </c>
      <c r="Z1005" s="329">
        <f t="shared" si="97"/>
        <v>0</v>
      </c>
      <c r="AA1005" s="273">
        <v>6.9000000000000006E-2</v>
      </c>
      <c r="AB1005" s="329">
        <f t="shared" si="95"/>
        <v>0</v>
      </c>
      <c r="AC1005" s="329"/>
      <c r="AD1005" s="245"/>
      <c r="AE1005" s="245"/>
      <c r="AF1005" s="276" t="s">
        <v>420</v>
      </c>
      <c r="AG1005" s="231">
        <v>0.42</v>
      </c>
      <c r="AH1005" s="349"/>
      <c r="AI1005" s="349"/>
      <c r="AJ1005" s="349"/>
    </row>
    <row r="1006" spans="1:36" s="275" customFormat="1" x14ac:dyDescent="0.15">
      <c r="A1006" s="261">
        <v>43770</v>
      </c>
      <c r="B1006" s="245" t="s">
        <v>42</v>
      </c>
      <c r="C1006" s="245" t="s">
        <v>212</v>
      </c>
      <c r="D1006" s="245" t="s">
        <v>223</v>
      </c>
      <c r="E1006" s="245" t="s">
        <v>214</v>
      </c>
      <c r="F1006" s="245" t="s">
        <v>298</v>
      </c>
      <c r="G1006" s="245" t="s">
        <v>299</v>
      </c>
      <c r="H1006" s="245" t="s">
        <v>48</v>
      </c>
      <c r="I1006" s="245" t="s">
        <v>49</v>
      </c>
      <c r="J1006" s="245" t="s">
        <v>680</v>
      </c>
      <c r="K1006" s="245"/>
      <c r="L1006" s="245" t="s">
        <v>222</v>
      </c>
      <c r="M1006" s="272" t="s">
        <v>555</v>
      </c>
      <c r="N1006" s="245" t="s">
        <v>211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4"/>
        <v>1402.38690140774</v>
      </c>
      <c r="W1006" s="329">
        <f t="shared" si="96"/>
        <v>0</v>
      </c>
      <c r="X1006" s="329"/>
      <c r="Y1006" s="329">
        <f t="shared" si="93"/>
        <v>0</v>
      </c>
      <c r="Z1006" s="329">
        <f t="shared" si="97"/>
        <v>0</v>
      </c>
      <c r="AA1006" s="273">
        <v>6.9000000000000006E-2</v>
      </c>
      <c r="AB1006" s="329">
        <f t="shared" si="95"/>
        <v>0</v>
      </c>
      <c r="AC1006" s="329"/>
      <c r="AD1006" s="245"/>
      <c r="AE1006" s="245"/>
      <c r="AF1006" s="276" t="s">
        <v>420</v>
      </c>
      <c r="AG1006" s="231">
        <v>0.42</v>
      </c>
      <c r="AH1006" s="349"/>
      <c r="AI1006" s="349"/>
      <c r="AJ1006" s="349"/>
    </row>
    <row r="1007" spans="1:36" s="275" customFormat="1" x14ac:dyDescent="0.15">
      <c r="A1007" s="261">
        <v>43770</v>
      </c>
      <c r="B1007" s="245" t="s">
        <v>42</v>
      </c>
      <c r="C1007" s="245" t="s">
        <v>212</v>
      </c>
      <c r="D1007" s="245" t="s">
        <v>223</v>
      </c>
      <c r="E1007" s="245" t="s">
        <v>214</v>
      </c>
      <c r="F1007" s="245" t="s">
        <v>262</v>
      </c>
      <c r="G1007" s="245" t="s">
        <v>263</v>
      </c>
      <c r="H1007" s="245" t="s">
        <v>48</v>
      </c>
      <c r="I1007" s="245" t="s">
        <v>49</v>
      </c>
      <c r="J1007" s="245" t="s">
        <v>680</v>
      </c>
      <c r="K1007" s="245"/>
      <c r="L1007" s="245" t="s">
        <v>222</v>
      </c>
      <c r="M1007" s="272" t="s">
        <v>559</v>
      </c>
      <c r="N1007" s="245" t="s">
        <v>211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4"/>
        <v>12961.68</v>
      </c>
      <c r="W1007" s="329">
        <f t="shared" si="96"/>
        <v>0</v>
      </c>
      <c r="X1007" s="329"/>
      <c r="Y1007" s="329">
        <f t="shared" si="93"/>
        <v>0</v>
      </c>
      <c r="Z1007" s="329">
        <f t="shared" si="97"/>
        <v>0</v>
      </c>
      <c r="AA1007" s="273">
        <v>6.9000000000000006E-2</v>
      </c>
      <c r="AB1007" s="329">
        <f t="shared" si="95"/>
        <v>0</v>
      </c>
      <c r="AC1007" s="329"/>
      <c r="AD1007" s="245"/>
      <c r="AE1007" s="245"/>
      <c r="AF1007" s="276" t="s">
        <v>420</v>
      </c>
      <c r="AG1007" s="231">
        <v>0.42</v>
      </c>
      <c r="AH1007" s="349"/>
      <c r="AI1007" s="349"/>
      <c r="AJ1007" s="349"/>
    </row>
    <row r="1008" spans="1:36" s="275" customFormat="1" x14ac:dyDescent="0.15">
      <c r="A1008" s="261">
        <v>43770</v>
      </c>
      <c r="B1008" s="245" t="s">
        <v>42</v>
      </c>
      <c r="C1008" s="245" t="s">
        <v>212</v>
      </c>
      <c r="D1008" s="245" t="s">
        <v>223</v>
      </c>
      <c r="E1008" s="245" t="s">
        <v>214</v>
      </c>
      <c r="F1008" s="245" t="s">
        <v>302</v>
      </c>
      <c r="G1008" s="245" t="s">
        <v>303</v>
      </c>
      <c r="H1008" s="245" t="s">
        <v>48</v>
      </c>
      <c r="I1008" s="245" t="s">
        <v>49</v>
      </c>
      <c r="J1008" s="245" t="s">
        <v>680</v>
      </c>
      <c r="K1008" s="245"/>
      <c r="L1008" s="245" t="s">
        <v>222</v>
      </c>
      <c r="M1008" s="272" t="s">
        <v>547</v>
      </c>
      <c r="N1008" s="245" t="s">
        <v>211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4"/>
        <v>143.460985915328</v>
      </c>
      <c r="W1008" s="329">
        <f t="shared" si="96"/>
        <v>0</v>
      </c>
      <c r="X1008" s="329"/>
      <c r="Y1008" s="329">
        <f t="shared" si="93"/>
        <v>0</v>
      </c>
      <c r="Z1008" s="329">
        <f t="shared" si="97"/>
        <v>0</v>
      </c>
      <c r="AA1008" s="273">
        <v>6.9000000000000006E-2</v>
      </c>
      <c r="AB1008" s="329">
        <f t="shared" si="95"/>
        <v>0</v>
      </c>
      <c r="AC1008" s="329"/>
      <c r="AD1008" s="245"/>
      <c r="AE1008" s="245"/>
      <c r="AF1008" s="276" t="s">
        <v>420</v>
      </c>
      <c r="AG1008" s="231">
        <v>0.42</v>
      </c>
      <c r="AH1008" s="349"/>
      <c r="AI1008" s="349"/>
      <c r="AJ1008" s="349"/>
    </row>
    <row r="1009" spans="1:36" s="275" customFormat="1" x14ac:dyDescent="0.15">
      <c r="A1009" s="261">
        <v>43770</v>
      </c>
      <c r="B1009" s="245" t="s">
        <v>42</v>
      </c>
      <c r="C1009" s="245" t="s">
        <v>212</v>
      </c>
      <c r="D1009" s="245" t="s">
        <v>223</v>
      </c>
      <c r="E1009" s="245" t="s">
        <v>250</v>
      </c>
      <c r="F1009" s="245" t="s">
        <v>251</v>
      </c>
      <c r="G1009" s="245" t="s">
        <v>252</v>
      </c>
      <c r="H1009" s="245" t="s">
        <v>48</v>
      </c>
      <c r="I1009" s="245" t="s">
        <v>49</v>
      </c>
      <c r="J1009" s="245" t="s">
        <v>680</v>
      </c>
      <c r="K1009" s="245"/>
      <c r="L1009" s="245" t="s">
        <v>222</v>
      </c>
      <c r="M1009" s="272" t="s">
        <v>543</v>
      </c>
      <c r="N1009" s="245" t="s">
        <v>211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4"/>
        <v>2063.5353521120301</v>
      </c>
      <c r="W1009" s="329">
        <f t="shared" si="96"/>
        <v>0</v>
      </c>
      <c r="X1009" s="329"/>
      <c r="Y1009" s="329">
        <f t="shared" si="93"/>
        <v>0</v>
      </c>
      <c r="Z1009" s="329">
        <f t="shared" si="97"/>
        <v>0</v>
      </c>
      <c r="AA1009" s="273">
        <v>6.9000000000000006E-2</v>
      </c>
      <c r="AB1009" s="329">
        <f t="shared" si="95"/>
        <v>0</v>
      </c>
      <c r="AC1009" s="329"/>
      <c r="AD1009" s="245"/>
      <c r="AE1009" s="245"/>
      <c r="AF1009" s="276" t="s">
        <v>420</v>
      </c>
      <c r="AG1009" s="231">
        <v>0.42</v>
      </c>
      <c r="AH1009" s="349"/>
      <c r="AI1009" s="349"/>
      <c r="AJ1009" s="349"/>
    </row>
    <row r="1010" spans="1:36" s="275" customFormat="1" x14ac:dyDescent="0.15">
      <c r="A1010" s="261">
        <v>43770</v>
      </c>
      <c r="B1010" s="245" t="s">
        <v>42</v>
      </c>
      <c r="C1010" s="245" t="s">
        <v>212</v>
      </c>
      <c r="D1010" s="245" t="s">
        <v>213</v>
      </c>
      <c r="E1010" s="245" t="s">
        <v>214</v>
      </c>
      <c r="F1010" s="245" t="s">
        <v>220</v>
      </c>
      <c r="G1010" s="245" t="s">
        <v>221</v>
      </c>
      <c r="H1010" s="245" t="s">
        <v>48</v>
      </c>
      <c r="I1010" s="245" t="s">
        <v>49</v>
      </c>
      <c r="J1010" s="245" t="s">
        <v>680</v>
      </c>
      <c r="K1010" s="245"/>
      <c r="L1010" s="245" t="s">
        <v>222</v>
      </c>
      <c r="M1010" s="272" t="s">
        <v>568</v>
      </c>
      <c r="N1010" s="245" t="s">
        <v>211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4"/>
        <v>114142.344929578</v>
      </c>
      <c r="W1010" s="329">
        <f t="shared" si="96"/>
        <v>0</v>
      </c>
      <c r="X1010" s="329"/>
      <c r="Y1010" s="329">
        <f t="shared" si="93"/>
        <v>0</v>
      </c>
      <c r="Z1010" s="329">
        <f t="shared" si="97"/>
        <v>0</v>
      </c>
      <c r="AA1010" s="273">
        <v>6.9000000000000006E-2</v>
      </c>
      <c r="AB1010" s="329">
        <f t="shared" si="95"/>
        <v>0</v>
      </c>
      <c r="AC1010" s="329"/>
      <c r="AD1010" s="245"/>
      <c r="AE1010" s="245"/>
      <c r="AF1010" s="276" t="s">
        <v>420</v>
      </c>
      <c r="AG1010" s="231">
        <v>0.42</v>
      </c>
      <c r="AH1010" s="349"/>
      <c r="AI1010" s="349"/>
      <c r="AJ1010" s="349"/>
    </row>
    <row r="1011" spans="1:36" s="275" customFormat="1" x14ac:dyDescent="0.15">
      <c r="A1011" s="261">
        <v>43770</v>
      </c>
      <c r="B1011" s="245" t="s">
        <v>42</v>
      </c>
      <c r="C1011" s="245" t="s">
        <v>212</v>
      </c>
      <c r="D1011" s="245" t="s">
        <v>213</v>
      </c>
      <c r="E1011" s="245" t="s">
        <v>214</v>
      </c>
      <c r="F1011" s="245" t="s">
        <v>222</v>
      </c>
      <c r="G1011" s="245" t="s">
        <v>257</v>
      </c>
      <c r="H1011" s="245" t="s">
        <v>48</v>
      </c>
      <c r="I1011" s="245" t="s">
        <v>49</v>
      </c>
      <c r="J1011" s="245" t="s">
        <v>680</v>
      </c>
      <c r="K1011" s="245"/>
      <c r="L1011" s="245" t="s">
        <v>222</v>
      </c>
      <c r="M1011" s="272" t="s">
        <v>566</v>
      </c>
      <c r="N1011" s="245" t="s">
        <v>211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4"/>
        <v>29897.39</v>
      </c>
      <c r="W1011" s="329">
        <f t="shared" si="96"/>
        <v>303.22679999999997</v>
      </c>
      <c r="X1011" s="329"/>
      <c r="Y1011" s="329">
        <f t="shared" si="93"/>
        <v>17.083200000000033</v>
      </c>
      <c r="Z1011" s="329">
        <f t="shared" si="97"/>
        <v>320.31</v>
      </c>
      <c r="AA1011" s="273">
        <v>6.9000000000000006E-2</v>
      </c>
      <c r="AB1011" s="329">
        <f t="shared" si="95"/>
        <v>22.101390000000002</v>
      </c>
      <c r="AC1011" s="329"/>
      <c r="AD1011" s="245"/>
      <c r="AE1011" s="245"/>
      <c r="AF1011" s="276" t="s">
        <v>420</v>
      </c>
      <c r="AG1011" s="231">
        <v>0.42</v>
      </c>
      <c r="AH1011" s="349"/>
      <c r="AI1011" s="349"/>
      <c r="AJ1011" s="349"/>
    </row>
    <row r="1012" spans="1:36" s="275" customFormat="1" x14ac:dyDescent="0.15">
      <c r="A1012" s="261">
        <v>43770</v>
      </c>
      <c r="B1012" s="245" t="s">
        <v>42</v>
      </c>
      <c r="C1012" s="245" t="s">
        <v>212</v>
      </c>
      <c r="D1012" s="245" t="s">
        <v>213</v>
      </c>
      <c r="E1012" s="245" t="s">
        <v>214</v>
      </c>
      <c r="F1012" s="245" t="s">
        <v>238</v>
      </c>
      <c r="G1012" s="245" t="s">
        <v>239</v>
      </c>
      <c r="H1012" s="245" t="s">
        <v>48</v>
      </c>
      <c r="I1012" s="245" t="s">
        <v>49</v>
      </c>
      <c r="J1012" s="245" t="s">
        <v>680</v>
      </c>
      <c r="K1012" s="245"/>
      <c r="L1012" s="245" t="s">
        <v>222</v>
      </c>
      <c r="M1012" s="272" t="s">
        <v>513</v>
      </c>
      <c r="N1012" s="245" t="s">
        <v>211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4"/>
        <v>20014.111126760599</v>
      </c>
      <c r="W1012" s="329">
        <f t="shared" si="96"/>
        <v>0</v>
      </c>
      <c r="X1012" s="329"/>
      <c r="Y1012" s="329">
        <f t="shared" si="93"/>
        <v>0</v>
      </c>
      <c r="Z1012" s="329">
        <f t="shared" si="97"/>
        <v>0</v>
      </c>
      <c r="AA1012" s="273">
        <v>6.9000000000000006E-2</v>
      </c>
      <c r="AB1012" s="329">
        <f t="shared" si="95"/>
        <v>0</v>
      </c>
      <c r="AC1012" s="329"/>
      <c r="AD1012" s="245"/>
      <c r="AE1012" s="245"/>
      <c r="AF1012" s="276" t="s">
        <v>420</v>
      </c>
      <c r="AG1012" s="231">
        <v>0.42</v>
      </c>
      <c r="AH1012" s="349"/>
      <c r="AI1012" s="349"/>
      <c r="AJ1012" s="349"/>
    </row>
    <row r="1013" spans="1:36" s="275" customFormat="1" x14ac:dyDescent="0.15">
      <c r="A1013" s="261">
        <v>43770</v>
      </c>
      <c r="B1013" s="245" t="s">
        <v>42</v>
      </c>
      <c r="C1013" s="245" t="s">
        <v>212</v>
      </c>
      <c r="D1013" s="245" t="s">
        <v>213</v>
      </c>
      <c r="E1013" s="245" t="s">
        <v>214</v>
      </c>
      <c r="F1013" s="245" t="s">
        <v>288</v>
      </c>
      <c r="G1013" s="245" t="s">
        <v>289</v>
      </c>
      <c r="H1013" s="245" t="s">
        <v>48</v>
      </c>
      <c r="I1013" s="245" t="s">
        <v>49</v>
      </c>
      <c r="J1013" s="245" t="s">
        <v>680</v>
      </c>
      <c r="K1013" s="245"/>
      <c r="L1013" s="245" t="s">
        <v>222</v>
      </c>
      <c r="M1013" s="272" t="s">
        <v>548</v>
      </c>
      <c r="N1013" s="245" t="s">
        <v>211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4"/>
        <v>322.47394365991897</v>
      </c>
      <c r="W1013" s="329">
        <f t="shared" si="96"/>
        <v>0</v>
      </c>
      <c r="X1013" s="329"/>
      <c r="Y1013" s="329">
        <f t="shared" si="93"/>
        <v>0</v>
      </c>
      <c r="Z1013" s="329">
        <f t="shared" si="97"/>
        <v>0</v>
      </c>
      <c r="AA1013" s="273">
        <v>6.9000000000000006E-2</v>
      </c>
      <c r="AB1013" s="329">
        <f t="shared" si="95"/>
        <v>0</v>
      </c>
      <c r="AC1013" s="329"/>
      <c r="AD1013" s="245"/>
      <c r="AE1013" s="245"/>
      <c r="AF1013" s="276" t="s">
        <v>420</v>
      </c>
      <c r="AG1013" s="231">
        <v>0.42</v>
      </c>
      <c r="AH1013" s="349"/>
      <c r="AI1013" s="349"/>
      <c r="AJ1013" s="349"/>
    </row>
    <row r="1014" spans="1:36" s="275" customFormat="1" x14ac:dyDescent="0.15">
      <c r="A1014" s="261">
        <v>43770</v>
      </c>
      <c r="B1014" s="245" t="s">
        <v>42</v>
      </c>
      <c r="C1014" s="245" t="s">
        <v>212</v>
      </c>
      <c r="D1014" s="245" t="s">
        <v>213</v>
      </c>
      <c r="E1014" s="245" t="s">
        <v>214</v>
      </c>
      <c r="F1014" s="245" t="s">
        <v>296</v>
      </c>
      <c r="G1014" s="245" t="s">
        <v>297</v>
      </c>
      <c r="H1014" s="245" t="s">
        <v>48</v>
      </c>
      <c r="I1014" s="245" t="s">
        <v>49</v>
      </c>
      <c r="J1014" s="245" t="s">
        <v>680</v>
      </c>
      <c r="K1014" s="245"/>
      <c r="L1014" s="245" t="s">
        <v>222</v>
      </c>
      <c r="M1014" s="272" t="s">
        <v>554</v>
      </c>
      <c r="N1014" s="245" t="s">
        <v>211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4"/>
        <v>196.54507042269699</v>
      </c>
      <c r="W1014" s="329">
        <f t="shared" si="96"/>
        <v>0</v>
      </c>
      <c r="X1014" s="329"/>
      <c r="Y1014" s="329">
        <f t="shared" si="93"/>
        <v>0</v>
      </c>
      <c r="Z1014" s="329">
        <f t="shared" si="97"/>
        <v>0</v>
      </c>
      <c r="AA1014" s="273">
        <v>6.9000000000000006E-2</v>
      </c>
      <c r="AB1014" s="329">
        <f t="shared" si="95"/>
        <v>0</v>
      </c>
      <c r="AC1014" s="329"/>
      <c r="AD1014" s="245"/>
      <c r="AE1014" s="245"/>
      <c r="AF1014" s="276" t="s">
        <v>420</v>
      </c>
      <c r="AG1014" s="231">
        <v>0.42</v>
      </c>
      <c r="AH1014" s="349"/>
      <c r="AI1014" s="349"/>
      <c r="AJ1014" s="349"/>
    </row>
    <row r="1015" spans="1:36" s="275" customFormat="1" x14ac:dyDescent="0.15">
      <c r="A1015" s="261">
        <v>43770</v>
      </c>
      <c r="B1015" s="245" t="s">
        <v>42</v>
      </c>
      <c r="C1015" s="245" t="s">
        <v>212</v>
      </c>
      <c r="D1015" s="245" t="s">
        <v>213</v>
      </c>
      <c r="E1015" s="245" t="s">
        <v>214</v>
      </c>
      <c r="F1015" s="245" t="s">
        <v>300</v>
      </c>
      <c r="G1015" s="245" t="s">
        <v>301</v>
      </c>
      <c r="H1015" s="245" t="s">
        <v>48</v>
      </c>
      <c r="I1015" s="245" t="s">
        <v>49</v>
      </c>
      <c r="J1015" s="245" t="s">
        <v>680</v>
      </c>
      <c r="K1015" s="245"/>
      <c r="L1015" s="245" t="s">
        <v>222</v>
      </c>
      <c r="M1015" s="272" t="s">
        <v>551</v>
      </c>
      <c r="N1015" s="245" t="s">
        <v>211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4"/>
        <v>1513.0032394366101</v>
      </c>
      <c r="W1015" s="329">
        <f t="shared" si="96"/>
        <v>0</v>
      </c>
      <c r="X1015" s="329"/>
      <c r="Y1015" s="329">
        <f t="shared" si="93"/>
        <v>0</v>
      </c>
      <c r="Z1015" s="329">
        <f t="shared" si="97"/>
        <v>0</v>
      </c>
      <c r="AA1015" s="273">
        <v>6.9000000000000006E-2</v>
      </c>
      <c r="AB1015" s="329">
        <f t="shared" si="95"/>
        <v>0</v>
      </c>
      <c r="AC1015" s="329"/>
      <c r="AD1015" s="245"/>
      <c r="AE1015" s="245"/>
      <c r="AF1015" s="276" t="s">
        <v>420</v>
      </c>
      <c r="AG1015" s="231">
        <v>0.42</v>
      </c>
      <c r="AH1015" s="349"/>
      <c r="AI1015" s="349"/>
      <c r="AJ1015" s="349"/>
    </row>
    <row r="1016" spans="1:36" s="275" customFormat="1" x14ac:dyDescent="0.15">
      <c r="A1016" s="261">
        <v>43770</v>
      </c>
      <c r="B1016" s="245" t="s">
        <v>42</v>
      </c>
      <c r="C1016" s="245" t="s">
        <v>212</v>
      </c>
      <c r="D1016" s="245" t="s">
        <v>213</v>
      </c>
      <c r="E1016" s="245" t="s">
        <v>214</v>
      </c>
      <c r="F1016" s="245" t="s">
        <v>232</v>
      </c>
      <c r="G1016" s="245" t="s">
        <v>233</v>
      </c>
      <c r="H1016" s="245" t="s">
        <v>48</v>
      </c>
      <c r="I1016" s="245" t="s">
        <v>49</v>
      </c>
      <c r="J1016" s="245" t="s">
        <v>680</v>
      </c>
      <c r="K1016" s="245"/>
      <c r="L1016" s="245" t="s">
        <v>222</v>
      </c>
      <c r="M1016" s="272" t="s">
        <v>538</v>
      </c>
      <c r="N1016" s="245" t="s">
        <v>211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4"/>
        <v>6504.6216901406997</v>
      </c>
      <c r="W1016" s="329">
        <f t="shared" si="96"/>
        <v>0</v>
      </c>
      <c r="X1016" s="329"/>
      <c r="Y1016" s="329">
        <f t="shared" si="93"/>
        <v>0</v>
      </c>
      <c r="Z1016" s="329">
        <f t="shared" si="97"/>
        <v>0</v>
      </c>
      <c r="AA1016" s="273">
        <v>6.9000000000000006E-2</v>
      </c>
      <c r="AB1016" s="329">
        <f t="shared" si="95"/>
        <v>0</v>
      </c>
      <c r="AC1016" s="329"/>
      <c r="AD1016" s="245"/>
      <c r="AE1016" s="245"/>
      <c r="AF1016" s="276" t="s">
        <v>420</v>
      </c>
      <c r="AG1016" s="231">
        <v>0</v>
      </c>
      <c r="AH1016" s="349"/>
      <c r="AI1016" s="349"/>
      <c r="AJ1016" s="349"/>
    </row>
    <row r="1017" spans="1:36" s="275" customFormat="1" x14ac:dyDescent="0.15">
      <c r="A1017" s="261">
        <v>43770</v>
      </c>
      <c r="B1017" s="245" t="s">
        <v>42</v>
      </c>
      <c r="C1017" s="245" t="s">
        <v>212</v>
      </c>
      <c r="D1017" s="245" t="s">
        <v>213</v>
      </c>
      <c r="E1017" s="245" t="s">
        <v>214</v>
      </c>
      <c r="F1017" s="245" t="s">
        <v>282</v>
      </c>
      <c r="G1017" s="245" t="s">
        <v>283</v>
      </c>
      <c r="H1017" s="245" t="s">
        <v>48</v>
      </c>
      <c r="I1017" s="245" t="s">
        <v>49</v>
      </c>
      <c r="J1017" s="245" t="s">
        <v>680</v>
      </c>
      <c r="K1017" s="245"/>
      <c r="L1017" s="245" t="s">
        <v>222</v>
      </c>
      <c r="M1017" s="272" t="s">
        <v>565</v>
      </c>
      <c r="N1017" s="245" t="s">
        <v>211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4"/>
        <v>44820.261970721403</v>
      </c>
      <c r="W1017" s="329">
        <f t="shared" si="96"/>
        <v>0</v>
      </c>
      <c r="X1017" s="329"/>
      <c r="Y1017" s="329">
        <f t="shared" si="93"/>
        <v>0</v>
      </c>
      <c r="Z1017" s="329">
        <f t="shared" si="97"/>
        <v>0</v>
      </c>
      <c r="AA1017" s="273">
        <v>6.9000000000000006E-2</v>
      </c>
      <c r="AB1017" s="329">
        <f t="shared" si="95"/>
        <v>0</v>
      </c>
      <c r="AC1017" s="329"/>
      <c r="AD1017" s="245"/>
      <c r="AE1017" s="245"/>
      <c r="AF1017" s="276" t="s">
        <v>420</v>
      </c>
      <c r="AG1017" s="231">
        <v>0.42</v>
      </c>
      <c r="AH1017" s="349"/>
      <c r="AI1017" s="349"/>
      <c r="AJ1017" s="349"/>
    </row>
    <row r="1018" spans="1:36" s="275" customFormat="1" x14ac:dyDescent="0.15">
      <c r="A1018" s="261">
        <v>43770</v>
      </c>
      <c r="B1018" s="245" t="s">
        <v>42</v>
      </c>
      <c r="C1018" s="245" t="s">
        <v>212</v>
      </c>
      <c r="D1018" s="245" t="s">
        <v>213</v>
      </c>
      <c r="E1018" s="245" t="s">
        <v>214</v>
      </c>
      <c r="F1018" s="245" t="s">
        <v>320</v>
      </c>
      <c r="G1018" s="245" t="s">
        <v>321</v>
      </c>
      <c r="H1018" s="245" t="s">
        <v>48</v>
      </c>
      <c r="I1018" s="245" t="s">
        <v>49</v>
      </c>
      <c r="J1018" s="245" t="s">
        <v>680</v>
      </c>
      <c r="K1018" s="245"/>
      <c r="L1018" s="245" t="s">
        <v>222</v>
      </c>
      <c r="M1018" s="272" t="s">
        <v>567</v>
      </c>
      <c r="N1018" s="245" t="s">
        <v>211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4"/>
        <v>132154.611549297</v>
      </c>
      <c r="W1018" s="329">
        <f t="shared" si="96"/>
        <v>0</v>
      </c>
      <c r="X1018" s="329"/>
      <c r="Y1018" s="329">
        <f t="shared" si="93"/>
        <v>0</v>
      </c>
      <c r="Z1018" s="329">
        <f t="shared" si="97"/>
        <v>0</v>
      </c>
      <c r="AA1018" s="273">
        <v>6.9000000000000006E-2</v>
      </c>
      <c r="AB1018" s="329">
        <f t="shared" si="95"/>
        <v>0</v>
      </c>
      <c r="AC1018" s="329"/>
      <c r="AD1018" s="245"/>
      <c r="AE1018" s="245"/>
      <c r="AF1018" s="276" t="s">
        <v>420</v>
      </c>
      <c r="AG1018" s="231">
        <v>0.42</v>
      </c>
      <c r="AH1018" s="349"/>
      <c r="AI1018" s="349"/>
      <c r="AJ1018" s="349"/>
    </row>
    <row r="1019" spans="1:36" s="275" customFormat="1" x14ac:dyDescent="0.15">
      <c r="A1019" s="261">
        <v>43770</v>
      </c>
      <c r="B1019" s="245" t="s">
        <v>42</v>
      </c>
      <c r="C1019" s="245" t="s">
        <v>212</v>
      </c>
      <c r="D1019" s="245" t="s">
        <v>213</v>
      </c>
      <c r="E1019" s="245" t="s">
        <v>214</v>
      </c>
      <c r="F1019" s="245" t="s">
        <v>228</v>
      </c>
      <c r="G1019" s="245" t="s">
        <v>229</v>
      </c>
      <c r="H1019" s="245" t="s">
        <v>48</v>
      </c>
      <c r="I1019" s="245" t="s">
        <v>49</v>
      </c>
      <c r="J1019" s="245" t="s">
        <v>680</v>
      </c>
      <c r="K1019" s="245"/>
      <c r="L1019" s="245" t="s">
        <v>222</v>
      </c>
      <c r="M1019" s="272" t="s">
        <v>556</v>
      </c>
      <c r="N1019" s="245" t="s">
        <v>211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4"/>
        <v>14160.3070422536</v>
      </c>
      <c r="W1019" s="329">
        <f t="shared" si="96"/>
        <v>0</v>
      </c>
      <c r="X1019" s="329"/>
      <c r="Y1019" s="329">
        <f t="shared" si="93"/>
        <v>0</v>
      </c>
      <c r="Z1019" s="329">
        <f t="shared" si="97"/>
        <v>0</v>
      </c>
      <c r="AA1019" s="273">
        <v>6.9000000000000006E-2</v>
      </c>
      <c r="AB1019" s="329">
        <f t="shared" si="95"/>
        <v>0</v>
      </c>
      <c r="AC1019" s="329"/>
      <c r="AD1019" s="245"/>
      <c r="AE1019" s="245"/>
      <c r="AF1019" s="276" t="s">
        <v>420</v>
      </c>
      <c r="AG1019" s="231">
        <v>0.42</v>
      </c>
      <c r="AH1019" s="349"/>
      <c r="AI1019" s="349"/>
      <c r="AJ1019" s="349"/>
    </row>
    <row r="1020" spans="1:36" s="275" customFormat="1" x14ac:dyDescent="0.15">
      <c r="A1020" s="261">
        <v>43770</v>
      </c>
      <c r="B1020" s="245" t="s">
        <v>42</v>
      </c>
      <c r="C1020" s="245" t="s">
        <v>212</v>
      </c>
      <c r="D1020" s="245" t="s">
        <v>213</v>
      </c>
      <c r="E1020" s="245" t="s">
        <v>214</v>
      </c>
      <c r="F1020" s="245" t="s">
        <v>234</v>
      </c>
      <c r="G1020" s="245" t="s">
        <v>235</v>
      </c>
      <c r="H1020" s="245" t="s">
        <v>48</v>
      </c>
      <c r="I1020" s="245" t="s">
        <v>49</v>
      </c>
      <c r="J1020" s="245" t="s">
        <v>680</v>
      </c>
      <c r="K1020" s="245"/>
      <c r="L1020" s="245" t="s">
        <v>222</v>
      </c>
      <c r="M1020" s="272" t="s">
        <v>564</v>
      </c>
      <c r="N1020" s="245" t="s">
        <v>211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4"/>
        <v>480.55873239384499</v>
      </c>
      <c r="W1020" s="329">
        <f t="shared" si="96"/>
        <v>0</v>
      </c>
      <c r="X1020" s="329"/>
      <c r="Y1020" s="329">
        <f t="shared" si="93"/>
        <v>0</v>
      </c>
      <c r="Z1020" s="329">
        <f t="shared" si="97"/>
        <v>0</v>
      </c>
      <c r="AA1020" s="273">
        <v>6.9000000000000006E-2</v>
      </c>
      <c r="AB1020" s="329">
        <f t="shared" si="95"/>
        <v>0</v>
      </c>
      <c r="AC1020" s="329"/>
      <c r="AD1020" s="245"/>
      <c r="AE1020" s="245"/>
      <c r="AF1020" s="276" t="s">
        <v>420</v>
      </c>
      <c r="AG1020" s="231" t="s">
        <v>542</v>
      </c>
      <c r="AH1020" s="349"/>
      <c r="AI1020" s="349"/>
      <c r="AJ1020" s="349"/>
    </row>
    <row r="1021" spans="1:36" s="275" customFormat="1" x14ac:dyDescent="0.15">
      <c r="A1021" s="261">
        <v>43770</v>
      </c>
      <c r="B1021" s="245" t="s">
        <v>42</v>
      </c>
      <c r="C1021" s="245" t="s">
        <v>212</v>
      </c>
      <c r="D1021" s="245" t="s">
        <v>213</v>
      </c>
      <c r="E1021" s="245" t="s">
        <v>214</v>
      </c>
      <c r="F1021" s="245" t="s">
        <v>308</v>
      </c>
      <c r="G1021" s="245" t="s">
        <v>309</v>
      </c>
      <c r="H1021" s="245" t="s">
        <v>48</v>
      </c>
      <c r="I1021" s="245" t="s">
        <v>49</v>
      </c>
      <c r="J1021" s="245" t="s">
        <v>680</v>
      </c>
      <c r="K1021" s="245"/>
      <c r="L1021" s="245" t="s">
        <v>222</v>
      </c>
      <c r="M1021" s="272" t="s">
        <v>538</v>
      </c>
      <c r="N1021" s="245" t="s">
        <v>211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4"/>
        <v>151056.34</v>
      </c>
      <c r="W1021" s="329">
        <f t="shared" si="96"/>
        <v>0</v>
      </c>
      <c r="X1021" s="329"/>
      <c r="Y1021" s="329">
        <f t="shared" si="93"/>
        <v>0</v>
      </c>
      <c r="Z1021" s="329">
        <f t="shared" si="97"/>
        <v>0</v>
      </c>
      <c r="AA1021" s="273">
        <v>6.9000000000000006E-2</v>
      </c>
      <c r="AB1021" s="329">
        <f t="shared" si="95"/>
        <v>0</v>
      </c>
      <c r="AC1021" s="329"/>
      <c r="AD1021" s="245"/>
      <c r="AE1021" s="245"/>
      <c r="AF1021" s="276" t="s">
        <v>420</v>
      </c>
      <c r="AG1021" s="231">
        <v>0.42</v>
      </c>
      <c r="AH1021" s="349"/>
      <c r="AI1021" s="349"/>
      <c r="AJ1021" s="349"/>
    </row>
    <row r="1022" spans="1:36" s="275" customFormat="1" x14ac:dyDescent="0.15">
      <c r="A1022" s="261">
        <v>43770</v>
      </c>
      <c r="B1022" s="245" t="s">
        <v>42</v>
      </c>
      <c r="C1022" s="245" t="s">
        <v>212</v>
      </c>
      <c r="D1022" s="245" t="s">
        <v>213</v>
      </c>
      <c r="E1022" s="245" t="s">
        <v>214</v>
      </c>
      <c r="F1022" s="245" t="s">
        <v>215</v>
      </c>
      <c r="G1022" s="245" t="s">
        <v>216</v>
      </c>
      <c r="H1022" s="245" t="s">
        <v>48</v>
      </c>
      <c r="I1022" s="245" t="s">
        <v>49</v>
      </c>
      <c r="J1022" s="245" t="s">
        <v>680</v>
      </c>
      <c r="K1022" s="245"/>
      <c r="L1022" s="245" t="s">
        <v>222</v>
      </c>
      <c r="M1022" s="272" t="s">
        <v>538</v>
      </c>
      <c r="N1022" s="245" t="s">
        <v>211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4"/>
        <v>147.29985915508601</v>
      </c>
      <c r="W1022" s="329">
        <f t="shared" si="96"/>
        <v>0</v>
      </c>
      <c r="X1022" s="329"/>
      <c r="Y1022" s="329">
        <f t="shared" si="93"/>
        <v>0</v>
      </c>
      <c r="Z1022" s="329">
        <f t="shared" si="97"/>
        <v>0</v>
      </c>
      <c r="AA1022" s="273">
        <v>6.9000000000000006E-2</v>
      </c>
      <c r="AB1022" s="329">
        <f t="shared" si="95"/>
        <v>0</v>
      </c>
      <c r="AC1022" s="329"/>
      <c r="AD1022" s="245"/>
      <c r="AE1022" s="245"/>
      <c r="AF1022" s="276" t="s">
        <v>420</v>
      </c>
      <c r="AG1022" s="231">
        <v>0.42</v>
      </c>
      <c r="AH1022" s="349"/>
      <c r="AI1022" s="349"/>
      <c r="AJ1022" s="349"/>
    </row>
    <row r="1023" spans="1:36" s="275" customFormat="1" x14ac:dyDescent="0.15">
      <c r="A1023" s="261">
        <v>43770</v>
      </c>
      <c r="B1023" s="245" t="s">
        <v>42</v>
      </c>
      <c r="C1023" s="245" t="s">
        <v>212</v>
      </c>
      <c r="D1023" s="245" t="s">
        <v>213</v>
      </c>
      <c r="E1023" s="245" t="s">
        <v>214</v>
      </c>
      <c r="F1023" s="245" t="s">
        <v>314</v>
      </c>
      <c r="G1023" s="245" t="s">
        <v>315</v>
      </c>
      <c r="H1023" s="245" t="s">
        <v>48</v>
      </c>
      <c r="I1023" s="245" t="s">
        <v>49</v>
      </c>
      <c r="J1023" s="245" t="s">
        <v>680</v>
      </c>
      <c r="K1023" s="245"/>
      <c r="L1023" s="245" t="s">
        <v>222</v>
      </c>
      <c r="M1023" s="272" t="s">
        <v>552</v>
      </c>
      <c r="N1023" s="245" t="s">
        <v>211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4"/>
        <v>4215.2245070423196</v>
      </c>
      <c r="W1023" s="329">
        <f t="shared" si="96"/>
        <v>0</v>
      </c>
      <c r="X1023" s="329"/>
      <c r="Y1023" s="329">
        <f t="shared" si="93"/>
        <v>0</v>
      </c>
      <c r="Z1023" s="329">
        <f t="shared" si="97"/>
        <v>0</v>
      </c>
      <c r="AA1023" s="273">
        <v>6.9000000000000006E-2</v>
      </c>
      <c r="AB1023" s="329">
        <f t="shared" si="95"/>
        <v>0</v>
      </c>
      <c r="AC1023" s="329"/>
      <c r="AD1023" s="245"/>
      <c r="AE1023" s="245"/>
      <c r="AF1023" s="276" t="s">
        <v>420</v>
      </c>
      <c r="AG1023" s="231">
        <v>0.42</v>
      </c>
      <c r="AH1023" s="349"/>
      <c r="AI1023" s="349"/>
      <c r="AJ1023" s="349"/>
    </row>
    <row r="1024" spans="1:36" s="275" customFormat="1" x14ac:dyDescent="0.15">
      <c r="A1024" s="261">
        <v>43770</v>
      </c>
      <c r="B1024" s="245" t="s">
        <v>42</v>
      </c>
      <c r="C1024" s="245" t="s">
        <v>212</v>
      </c>
      <c r="D1024" s="245" t="s">
        <v>213</v>
      </c>
      <c r="E1024" s="245" t="s">
        <v>214</v>
      </c>
      <c r="F1024" s="245" t="s">
        <v>304</v>
      </c>
      <c r="G1024" s="245" t="s">
        <v>305</v>
      </c>
      <c r="H1024" s="245" t="s">
        <v>48</v>
      </c>
      <c r="I1024" s="245" t="s">
        <v>49</v>
      </c>
      <c r="J1024" s="245" t="s">
        <v>680</v>
      </c>
      <c r="K1024" s="245"/>
      <c r="L1024" s="245" t="s">
        <v>222</v>
      </c>
      <c r="M1024" s="272" t="s">
        <v>538</v>
      </c>
      <c r="N1024" s="245" t="s">
        <v>211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4"/>
        <v>127.3395774647</v>
      </c>
      <c r="W1024" s="329">
        <f t="shared" si="96"/>
        <v>0</v>
      </c>
      <c r="X1024" s="329"/>
      <c r="Y1024" s="329">
        <f t="shared" si="93"/>
        <v>0</v>
      </c>
      <c r="Z1024" s="329">
        <f t="shared" si="97"/>
        <v>0</v>
      </c>
      <c r="AA1024" s="273">
        <v>6.9000000000000006E-2</v>
      </c>
      <c r="AB1024" s="329">
        <f t="shared" si="95"/>
        <v>0</v>
      </c>
      <c r="AC1024" s="329"/>
      <c r="AD1024" s="245"/>
      <c r="AE1024" s="245"/>
      <c r="AF1024" s="276" t="s">
        <v>420</v>
      </c>
      <c r="AG1024" s="231">
        <v>0.42</v>
      </c>
      <c r="AH1024" s="349"/>
      <c r="AI1024" s="349"/>
      <c r="AJ1024" s="349"/>
    </row>
    <row r="1025" spans="1:37" s="275" customFormat="1" x14ac:dyDescent="0.15">
      <c r="A1025" s="261">
        <v>43770</v>
      </c>
      <c r="B1025" s="245" t="s">
        <v>42</v>
      </c>
      <c r="C1025" s="245" t="s">
        <v>212</v>
      </c>
      <c r="D1025" s="245" t="s">
        <v>213</v>
      </c>
      <c r="E1025" s="245" t="s">
        <v>214</v>
      </c>
      <c r="F1025" s="245" t="s">
        <v>242</v>
      </c>
      <c r="G1025" s="245" t="s">
        <v>243</v>
      </c>
      <c r="H1025" s="245" t="s">
        <v>48</v>
      </c>
      <c r="I1025" s="245" t="s">
        <v>49</v>
      </c>
      <c r="J1025" s="245" t="s">
        <v>680</v>
      </c>
      <c r="K1025" s="245"/>
      <c r="L1025" s="245" t="s">
        <v>222</v>
      </c>
      <c r="M1025" s="272" t="s">
        <v>537</v>
      </c>
      <c r="N1025" s="245" t="s">
        <v>211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4"/>
        <v>109330.970845071</v>
      </c>
      <c r="W1025" s="329">
        <f t="shared" si="96"/>
        <v>0</v>
      </c>
      <c r="X1025" s="329"/>
      <c r="Y1025" s="329">
        <f t="shared" si="93"/>
        <v>0</v>
      </c>
      <c r="Z1025" s="329">
        <f t="shared" si="97"/>
        <v>0</v>
      </c>
      <c r="AA1025" s="273">
        <v>6.9000000000000006E-2</v>
      </c>
      <c r="AB1025" s="329">
        <f t="shared" si="95"/>
        <v>0</v>
      </c>
      <c r="AC1025" s="329"/>
      <c r="AD1025" s="245"/>
      <c r="AE1025" s="245"/>
      <c r="AF1025" s="276" t="s">
        <v>420</v>
      </c>
      <c r="AG1025" s="231">
        <v>0.42</v>
      </c>
      <c r="AH1025" s="349"/>
      <c r="AI1025" s="349"/>
      <c r="AJ1025" s="349"/>
    </row>
    <row r="1026" spans="1:37" s="275" customFormat="1" x14ac:dyDescent="0.15">
      <c r="A1026" s="261">
        <v>43770</v>
      </c>
      <c r="B1026" s="245" t="s">
        <v>42</v>
      </c>
      <c r="C1026" s="245" t="s">
        <v>212</v>
      </c>
      <c r="D1026" s="245" t="s">
        <v>213</v>
      </c>
      <c r="E1026" s="245" t="s">
        <v>214</v>
      </c>
      <c r="F1026" s="245" t="s">
        <v>248</v>
      </c>
      <c r="G1026" s="245" t="s">
        <v>249</v>
      </c>
      <c r="H1026" s="245" t="s">
        <v>48</v>
      </c>
      <c r="I1026" s="245" t="s">
        <v>49</v>
      </c>
      <c r="J1026" s="245" t="s">
        <v>680</v>
      </c>
      <c r="K1026" s="245"/>
      <c r="L1026" s="245" t="s">
        <v>222</v>
      </c>
      <c r="M1026" s="272" t="s">
        <v>535</v>
      </c>
      <c r="N1026" s="245" t="s">
        <v>211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4"/>
        <v>11055.15</v>
      </c>
      <c r="W1026" s="329">
        <f t="shared" si="96"/>
        <v>0</v>
      </c>
      <c r="X1026" s="329"/>
      <c r="Y1026" s="329">
        <f t="shared" si="93"/>
        <v>0</v>
      </c>
      <c r="Z1026" s="329">
        <f t="shared" si="97"/>
        <v>0</v>
      </c>
      <c r="AA1026" s="273">
        <v>6.9000000000000006E-2</v>
      </c>
      <c r="AB1026" s="329">
        <f t="shared" si="95"/>
        <v>0</v>
      </c>
      <c r="AC1026" s="329"/>
      <c r="AD1026" s="245"/>
      <c r="AE1026" s="245"/>
      <c r="AF1026" s="276" t="s">
        <v>420</v>
      </c>
      <c r="AG1026" s="231">
        <v>0.42</v>
      </c>
      <c r="AH1026" s="349"/>
      <c r="AI1026" s="349"/>
      <c r="AJ1026" s="349"/>
    </row>
    <row r="1027" spans="1:37" s="275" customForma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680</v>
      </c>
      <c r="K1027" s="245"/>
      <c r="L1027" s="245" t="s">
        <v>62</v>
      </c>
      <c r="M1027" s="272" t="s">
        <v>500</v>
      </c>
      <c r="N1027" s="245" t="s">
        <v>211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4"/>
        <v>17291.400000000001</v>
      </c>
      <c r="W1027" s="329">
        <f t="shared" si="96"/>
        <v>0</v>
      </c>
      <c r="X1027" s="329"/>
      <c r="Y1027" s="329">
        <f t="shared" si="93"/>
        <v>0</v>
      </c>
      <c r="Z1027" s="329">
        <f t="shared" si="97"/>
        <v>0</v>
      </c>
      <c r="AA1027" s="273">
        <v>6.9000000000000006E-2</v>
      </c>
      <c r="AB1027" s="329">
        <f t="shared" si="95"/>
        <v>0</v>
      </c>
      <c r="AC1027" s="329"/>
      <c r="AD1027" s="245"/>
      <c r="AE1027" s="245"/>
      <c r="AF1027" s="276" t="s">
        <v>420</v>
      </c>
      <c r="AG1027" s="231">
        <v>0.36</v>
      </c>
      <c r="AH1027" s="349"/>
      <c r="AI1027" s="349"/>
      <c r="AJ1027" s="349"/>
    </row>
    <row r="1028" spans="1:37" s="275" customForma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680</v>
      </c>
      <c r="K1028" s="245"/>
      <c r="L1028" s="245" t="s">
        <v>194</v>
      </c>
      <c r="M1028" s="272" t="s">
        <v>514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4"/>
        <v>34786.67</v>
      </c>
      <c r="W1028" s="329">
        <f t="shared" si="96"/>
        <v>13993.82</v>
      </c>
      <c r="X1028" s="329"/>
      <c r="Y1028" s="329">
        <f t="shared" si="93"/>
        <v>0</v>
      </c>
      <c r="Z1028" s="329">
        <f t="shared" si="97"/>
        <v>13993.82</v>
      </c>
      <c r="AA1028" s="273">
        <v>3.5999999999999997E-2</v>
      </c>
      <c r="AB1028" s="329">
        <f t="shared" si="95"/>
        <v>503.77751999999992</v>
      </c>
      <c r="AC1028" s="329"/>
      <c r="AD1028" s="245"/>
      <c r="AE1028" s="245"/>
      <c r="AF1028" s="276" t="s">
        <v>420</v>
      </c>
      <c r="AG1028" s="231">
        <v>0</v>
      </c>
      <c r="AH1028" s="349"/>
      <c r="AI1028" s="349"/>
      <c r="AJ1028" s="349"/>
    </row>
    <row r="1029" spans="1:37" s="275" customForma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680</v>
      </c>
      <c r="K1029" s="245"/>
      <c r="L1029" s="245" t="s">
        <v>82</v>
      </c>
      <c r="M1029" s="272" t="s">
        <v>501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4"/>
        <v>7101.6099999999988</v>
      </c>
      <c r="W1029" s="329">
        <f t="shared" si="96"/>
        <v>9014.5400000000009</v>
      </c>
      <c r="X1029" s="329"/>
      <c r="Y1029" s="329">
        <f t="shared" si="93"/>
        <v>0</v>
      </c>
      <c r="Z1029" s="329">
        <f t="shared" si="97"/>
        <v>9014.5400000000009</v>
      </c>
      <c r="AA1029" s="273">
        <v>3.5999999999999997E-2</v>
      </c>
      <c r="AB1029" s="329">
        <f t="shared" si="95"/>
        <v>324.52343999999999</v>
      </c>
      <c r="AC1029" s="329"/>
      <c r="AD1029" s="245"/>
      <c r="AE1029" s="245"/>
      <c r="AF1029" s="276" t="s">
        <v>420</v>
      </c>
      <c r="AG1029" s="231">
        <v>0.11</v>
      </c>
      <c r="AH1029" s="349"/>
      <c r="AI1029" s="349"/>
      <c r="AJ1029" s="349"/>
    </row>
    <row r="1030" spans="1:37" s="275" customForma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680</v>
      </c>
      <c r="K1030" s="245"/>
      <c r="L1030" s="245" t="s">
        <v>179</v>
      </c>
      <c r="M1030" s="272" t="s">
        <v>525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4"/>
        <v>2956.69</v>
      </c>
      <c r="W1030" s="329">
        <f t="shared" si="96"/>
        <v>0</v>
      </c>
      <c r="X1030" s="329"/>
      <c r="Y1030" s="329">
        <f t="shared" si="93"/>
        <v>0</v>
      </c>
      <c r="Z1030" s="329">
        <f t="shared" si="97"/>
        <v>0</v>
      </c>
      <c r="AA1030" s="273">
        <v>3.5999999999999997E-2</v>
      </c>
      <c r="AB1030" s="329">
        <f t="shared" si="95"/>
        <v>0</v>
      </c>
      <c r="AC1030" s="329"/>
      <c r="AD1030" s="245"/>
      <c r="AE1030" s="245"/>
      <c r="AF1030" s="276" t="s">
        <v>420</v>
      </c>
      <c r="AG1030" s="231">
        <v>0.42</v>
      </c>
      <c r="AH1030" s="349"/>
      <c r="AI1030" s="349"/>
      <c r="AJ1030" s="349"/>
    </row>
    <row r="1031" spans="1:37" s="275" customForma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680</v>
      </c>
      <c r="K1031" s="245"/>
      <c r="L1031" s="245" t="s">
        <v>62</v>
      </c>
      <c r="M1031" s="272" t="s">
        <v>500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7"/>
        <v>20.65</v>
      </c>
      <c r="AA1031" s="273">
        <v>3.5999999999999997E-2</v>
      </c>
      <c r="AB1031" s="329">
        <f t="shared" si="95"/>
        <v>0.74339999999999984</v>
      </c>
      <c r="AC1031" s="329"/>
      <c r="AD1031" s="245"/>
      <c r="AE1031" s="245"/>
      <c r="AF1031" s="276" t="s">
        <v>420</v>
      </c>
      <c r="AG1031" s="231">
        <v>0.31</v>
      </c>
      <c r="AH1031" s="349"/>
      <c r="AI1031" s="349"/>
      <c r="AJ1031" s="349"/>
    </row>
    <row r="1032" spans="1:37" s="275" customForma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590</v>
      </c>
      <c r="G1032" s="245" t="s">
        <v>591</v>
      </c>
      <c r="H1032" s="245" t="s">
        <v>48</v>
      </c>
      <c r="I1032" s="245" t="s">
        <v>49</v>
      </c>
      <c r="J1032" s="245" t="s">
        <v>680</v>
      </c>
      <c r="K1032" s="245"/>
      <c r="L1032" s="245"/>
      <c r="M1032" s="272" t="s">
        <v>592</v>
      </c>
      <c r="N1032" s="245" t="s">
        <v>144</v>
      </c>
      <c r="O1032" s="245" t="s">
        <v>57</v>
      </c>
      <c r="P1032" s="276">
        <v>0</v>
      </c>
      <c r="Q1032" s="277"/>
      <c r="R1032" s="245" t="s">
        <v>685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676</v>
      </c>
      <c r="F1033" s="245" t="s">
        <v>677</v>
      </c>
      <c r="G1033" s="245" t="s">
        <v>677</v>
      </c>
      <c r="H1033" s="245" t="s">
        <v>677</v>
      </c>
      <c r="I1033" s="245" t="s">
        <v>604</v>
      </c>
      <c r="J1033" s="245" t="s">
        <v>686</v>
      </c>
      <c r="K1033" s="245"/>
      <c r="L1033" s="245" t="s">
        <v>677</v>
      </c>
      <c r="M1033" s="272" t="s">
        <v>687</v>
      </c>
      <c r="N1033" s="245" t="s">
        <v>603</v>
      </c>
      <c r="O1033" s="245" t="s">
        <v>57</v>
      </c>
      <c r="P1033" s="276">
        <v>0</v>
      </c>
      <c r="Q1033" s="277"/>
      <c r="R1033" s="245" t="s">
        <v>688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420</v>
      </c>
      <c r="AG1033" s="231">
        <v>0</v>
      </c>
      <c r="AH1033" s="349"/>
      <c r="AI1033" s="349"/>
      <c r="AJ1033" s="349"/>
    </row>
    <row r="1034" spans="1:37" s="275" customForma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676</v>
      </c>
      <c r="F1034" s="245" t="s">
        <v>678</v>
      </c>
      <c r="G1034" s="245" t="s">
        <v>678</v>
      </c>
      <c r="H1034" s="245" t="s">
        <v>678</v>
      </c>
      <c r="I1034" s="245" t="s">
        <v>604</v>
      </c>
      <c r="J1034" s="245" t="s">
        <v>686</v>
      </c>
      <c r="K1034" s="245"/>
      <c r="L1034" s="245" t="s">
        <v>678</v>
      </c>
      <c r="M1034" s="272" t="s">
        <v>689</v>
      </c>
      <c r="N1034" s="245" t="s">
        <v>603</v>
      </c>
      <c r="O1034" s="245" t="s">
        <v>57</v>
      </c>
      <c r="P1034" s="276">
        <v>0</v>
      </c>
      <c r="Q1034" s="277"/>
      <c r="R1034" s="245" t="s">
        <v>688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420</v>
      </c>
      <c r="AG1034" s="231">
        <v>0</v>
      </c>
      <c r="AH1034" s="349"/>
      <c r="AI1034" s="349"/>
      <c r="AJ1034" s="349"/>
    </row>
    <row r="1035" spans="1:37" s="275" customForma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676</v>
      </c>
      <c r="F1035" s="245" t="s">
        <v>679</v>
      </c>
      <c r="G1035" s="245" t="s">
        <v>679</v>
      </c>
      <c r="H1035" s="245" t="s">
        <v>679</v>
      </c>
      <c r="I1035" s="245" t="s">
        <v>604</v>
      </c>
      <c r="J1035" s="245" t="s">
        <v>686</v>
      </c>
      <c r="K1035" s="245"/>
      <c r="L1035" s="245" t="s">
        <v>679</v>
      </c>
      <c r="M1035" s="272" t="s">
        <v>690</v>
      </c>
      <c r="N1035" s="245" t="s">
        <v>144</v>
      </c>
      <c r="O1035" s="245" t="s">
        <v>57</v>
      </c>
      <c r="P1035" s="276">
        <v>0</v>
      </c>
      <c r="Q1035" s="277"/>
      <c r="R1035" s="245" t="s">
        <v>688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420</v>
      </c>
      <c r="AG1035" s="231">
        <v>0</v>
      </c>
      <c r="AH1035" s="349"/>
      <c r="AI1035" s="349"/>
      <c r="AJ1035" s="349"/>
    </row>
    <row r="1036" spans="1:37" s="275" customForma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329</v>
      </c>
      <c r="G1036" s="245" t="s">
        <v>620</v>
      </c>
      <c r="H1036" s="245" t="s">
        <v>329</v>
      </c>
      <c r="I1036" s="245" t="s">
        <v>461</v>
      </c>
      <c r="J1036" s="245" t="s">
        <v>42</v>
      </c>
      <c r="K1036" s="245"/>
      <c r="L1036" s="245" t="s">
        <v>606</v>
      </c>
      <c r="M1036" s="272" t="s">
        <v>607</v>
      </c>
      <c r="N1036" s="245" t="s">
        <v>144</v>
      </c>
      <c r="O1036" s="245" t="s">
        <v>57</v>
      </c>
      <c r="P1036" s="276">
        <v>0</v>
      </c>
      <c r="Q1036" s="277" t="s">
        <v>608</v>
      </c>
      <c r="R1036" s="245" t="s">
        <v>635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417</v>
      </c>
      <c r="AG1036" s="231">
        <v>0</v>
      </c>
      <c r="AH1036" s="349"/>
      <c r="AI1036" s="349"/>
      <c r="AJ1036" s="349"/>
    </row>
    <row r="1037" spans="1:37" s="275" customForma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609</v>
      </c>
      <c r="G1037" s="245" t="s">
        <v>609</v>
      </c>
      <c r="H1037" s="245" t="s">
        <v>609</v>
      </c>
      <c r="I1037" s="245" t="s">
        <v>461</v>
      </c>
      <c r="J1037" s="245" t="s">
        <v>42</v>
      </c>
      <c r="K1037" s="245"/>
      <c r="L1037" s="245" t="s">
        <v>329</v>
      </c>
      <c r="M1037" s="272" t="s">
        <v>538</v>
      </c>
      <c r="N1037" s="245" t="s">
        <v>144</v>
      </c>
      <c r="O1037" s="245" t="s">
        <v>57</v>
      </c>
      <c r="P1037" s="276">
        <v>0</v>
      </c>
      <c r="Q1037" s="277" t="s">
        <v>610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417</v>
      </c>
      <c r="AG1037" s="231">
        <v>0</v>
      </c>
      <c r="AH1037" s="349"/>
      <c r="AI1037" s="349"/>
      <c r="AJ1037" s="349"/>
    </row>
    <row r="1038" spans="1:37" s="275" customForma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346</v>
      </c>
      <c r="J1038" s="245" t="s">
        <v>691</v>
      </c>
      <c r="K1038" s="245"/>
      <c r="L1038" s="245" t="s">
        <v>133</v>
      </c>
      <c r="M1038" s="272" t="s">
        <v>497</v>
      </c>
      <c r="N1038" s="245" t="s">
        <v>52</v>
      </c>
      <c r="O1038" s="245" t="s">
        <v>57</v>
      </c>
      <c r="P1038" s="276">
        <v>0</v>
      </c>
      <c r="Q1038" s="277"/>
      <c r="R1038" s="245" t="s">
        <v>626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420</v>
      </c>
      <c r="AG1038" s="231">
        <v>0.2</v>
      </c>
      <c r="AH1038" s="349"/>
      <c r="AI1038" s="349"/>
      <c r="AJ1038" s="349"/>
    </row>
    <row r="1039" spans="1:37" s="275" customForma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335</v>
      </c>
      <c r="J1039" s="245" t="s">
        <v>691</v>
      </c>
      <c r="K1039" s="245"/>
      <c r="L1039" s="245" t="s">
        <v>133</v>
      </c>
      <c r="M1039" s="272" t="s">
        <v>497</v>
      </c>
      <c r="N1039" s="245" t="s">
        <v>52</v>
      </c>
      <c r="O1039" s="245" t="s">
        <v>57</v>
      </c>
      <c r="P1039" s="276">
        <v>0</v>
      </c>
      <c r="Q1039" s="277"/>
      <c r="R1039" s="245" t="s">
        <v>626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420</v>
      </c>
      <c r="AG1039" s="231">
        <v>0.1</v>
      </c>
      <c r="AH1039" s="349"/>
      <c r="AI1039" s="349"/>
      <c r="AJ1039" s="349"/>
    </row>
    <row r="1040" spans="1:37" s="122" customFormat="1" x14ac:dyDescent="0.35">
      <c r="A1040" s="352" t="s">
        <v>365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458</v>
      </c>
      <c r="G1040" s="195" t="s">
        <v>751</v>
      </c>
      <c r="H1040" s="289" t="s">
        <v>752</v>
      </c>
      <c r="I1040" s="376" t="s">
        <v>452</v>
      </c>
      <c r="J1040" s="92" t="s">
        <v>453</v>
      </c>
      <c r="K1040" s="194"/>
      <c r="L1040" s="206" t="s">
        <v>753</v>
      </c>
      <c r="M1040" s="206"/>
      <c r="N1040" s="290" t="s">
        <v>348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8">U1040</f>
        <v>12957.442307692099</v>
      </c>
      <c r="AA1040" s="232">
        <v>8.5999999999999993E-2</v>
      </c>
      <c r="AB1040" s="339">
        <f t="shared" ref="AB1040" si="99">Z1040*AA1040</f>
        <v>1114.3400384615204</v>
      </c>
      <c r="AC1040" s="339"/>
      <c r="AD1040" s="210"/>
      <c r="AE1040" s="210"/>
      <c r="AF1040" s="210" t="s">
        <v>420</v>
      </c>
      <c r="AG1040" s="231"/>
      <c r="AH1040" s="344"/>
      <c r="AI1040" s="344"/>
      <c r="AJ1040" s="344"/>
      <c r="AK1040" s="192"/>
    </row>
    <row r="1041" spans="1:33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701</v>
      </c>
      <c r="H1041" s="245" t="s">
        <v>48</v>
      </c>
      <c r="I1041" s="245" t="s">
        <v>702</v>
      </c>
      <c r="J1041" s="245" t="s">
        <v>748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0">S1041+T1041-U1041</f>
        <v>14280.96</v>
      </c>
      <c r="W1041" s="330">
        <f t="shared" ref="W1041:W1072" si="101">U1041*(1+AG1041)/(1+AG1041+P1041)</f>
        <v>47515.38</v>
      </c>
      <c r="Y1041" s="330">
        <f t="shared" ref="Y1041:Y1048" si="102">U1041-W1041</f>
        <v>0</v>
      </c>
      <c r="Z1041" s="330">
        <f t="shared" ref="Z1041:Z1072" si="103">U1041</f>
        <v>47515.38</v>
      </c>
      <c r="AA1041" s="273">
        <v>5.6000000000000001E-2</v>
      </c>
      <c r="AF1041" s="276" t="s">
        <v>417</v>
      </c>
      <c r="AG1041" s="231">
        <v>0</v>
      </c>
    </row>
    <row r="1042" spans="1:33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702</v>
      </c>
      <c r="J1042" s="245" t="s">
        <v>748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0"/>
        <v>106089.30999999959</v>
      </c>
      <c r="W1042" s="330">
        <f t="shared" si="101"/>
        <v>2587614.5980000002</v>
      </c>
      <c r="Y1042" s="330">
        <f t="shared" si="102"/>
        <v>72549.942000000272</v>
      </c>
      <c r="Z1042" s="330">
        <f t="shared" si="103"/>
        <v>2660164.5400000005</v>
      </c>
      <c r="AA1042" s="273">
        <v>5.6000000000000001E-2</v>
      </c>
      <c r="AF1042" s="276" t="s">
        <v>420</v>
      </c>
      <c r="AG1042" s="231">
        <v>7.0000000000000007E-2</v>
      </c>
    </row>
    <row r="1043" spans="1:33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702</v>
      </c>
      <c r="J1043" s="245" t="s">
        <v>748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0"/>
        <v>9737.5499999999156</v>
      </c>
      <c r="W1043" s="330">
        <f t="shared" si="101"/>
        <v>121010.19090909089</v>
      </c>
      <c r="Y1043" s="330">
        <f t="shared" si="102"/>
        <v>3392.809090909097</v>
      </c>
      <c r="Z1043" s="330">
        <f t="shared" si="103"/>
        <v>124402.99999999999</v>
      </c>
      <c r="AA1043" s="273">
        <v>5.6000000000000001E-2</v>
      </c>
      <c r="AF1043" s="276" t="s">
        <v>420</v>
      </c>
      <c r="AG1043" s="231">
        <v>7.0000000000000007E-2</v>
      </c>
    </row>
    <row r="1044" spans="1:33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357</v>
      </c>
      <c r="F1044" s="245" t="s">
        <v>103</v>
      </c>
      <c r="G1044" s="245" t="s">
        <v>103</v>
      </c>
      <c r="H1044" s="245" t="s">
        <v>103</v>
      </c>
      <c r="I1044" s="245" t="s">
        <v>702</v>
      </c>
      <c r="J1044" s="245" t="s">
        <v>748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0"/>
        <v>99246.07</v>
      </c>
      <c r="W1044" s="330">
        <f t="shared" si="101"/>
        <v>303644.59223300969</v>
      </c>
      <c r="Y1044" s="330">
        <f t="shared" si="102"/>
        <v>9109.3377669902984</v>
      </c>
      <c r="Z1044" s="330">
        <f t="shared" si="103"/>
        <v>312753.93</v>
      </c>
      <c r="AA1044" s="273">
        <v>5.6000000000000001E-2</v>
      </c>
      <c r="AF1044" s="276" t="s">
        <v>417</v>
      </c>
      <c r="AG1044" s="231">
        <v>0</v>
      </c>
    </row>
    <row r="1045" spans="1:33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702</v>
      </c>
      <c r="J1045" s="245" t="s">
        <v>748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724</v>
      </c>
      <c r="S1045" s="167">
        <v>831241.24</v>
      </c>
      <c r="T1045" s="167">
        <v>822181.82</v>
      </c>
      <c r="U1045" s="167">
        <v>856181.76000000001</v>
      </c>
      <c r="V1045" s="167">
        <f t="shared" si="100"/>
        <v>797241.3</v>
      </c>
      <c r="W1045" s="330">
        <f t="shared" si="101"/>
        <v>849744.30315789476</v>
      </c>
      <c r="X1045" s="330">
        <v>48960</v>
      </c>
      <c r="Y1045" s="330">
        <f t="shared" si="102"/>
        <v>6437.4568421052536</v>
      </c>
      <c r="Z1045" s="330">
        <f t="shared" si="103"/>
        <v>856181.76000000001</v>
      </c>
      <c r="AA1045" s="273">
        <v>5.6000000000000001E-2</v>
      </c>
      <c r="AF1045" s="276" t="s">
        <v>420</v>
      </c>
      <c r="AG1045" s="231">
        <v>0.32</v>
      </c>
    </row>
    <row r="1046" spans="1:33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702</v>
      </c>
      <c r="J1046" s="245" t="s">
        <v>748</v>
      </c>
      <c r="L1046" s="245" t="s">
        <v>133</v>
      </c>
      <c r="M1046" s="245"/>
      <c r="N1046" s="401" t="s">
        <v>211</v>
      </c>
      <c r="O1046" s="245" t="s">
        <v>53</v>
      </c>
      <c r="P1046" s="276">
        <v>0.05</v>
      </c>
      <c r="Q1046" s="280"/>
      <c r="R1046" s="280" t="s">
        <v>725</v>
      </c>
      <c r="S1046" s="167">
        <v>0</v>
      </c>
      <c r="T1046" s="167">
        <v>237466.67</v>
      </c>
      <c r="U1046" s="167">
        <v>237466.67</v>
      </c>
      <c r="V1046" s="167">
        <f t="shared" si="100"/>
        <v>0</v>
      </c>
      <c r="W1046" s="330">
        <f t="shared" si="101"/>
        <v>228800.00321167885</v>
      </c>
      <c r="X1046" s="330">
        <v>13728</v>
      </c>
      <c r="Y1046" s="330">
        <f t="shared" si="102"/>
        <v>8666.666788321163</v>
      </c>
      <c r="Z1046" s="330">
        <f t="shared" si="103"/>
        <v>237466.67</v>
      </c>
      <c r="AA1046" s="273">
        <v>7.0000000000000007E-2</v>
      </c>
      <c r="AF1046" s="276" t="s">
        <v>420</v>
      </c>
      <c r="AG1046" s="231">
        <v>0.32</v>
      </c>
    </row>
    <row r="1047" spans="1:33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703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0"/>
        <v>0</v>
      </c>
      <c r="W1047" s="330">
        <f t="shared" si="101"/>
        <v>0</v>
      </c>
      <c r="Y1047" s="330">
        <f t="shared" si="102"/>
        <v>0</v>
      </c>
      <c r="Z1047" s="330">
        <f t="shared" si="103"/>
        <v>0</v>
      </c>
      <c r="AA1047" s="273">
        <v>5.6000000000000001E-2</v>
      </c>
      <c r="AF1047" s="276" t="s">
        <v>420</v>
      </c>
      <c r="AG1047" s="231">
        <v>7.0000000000000007E-2</v>
      </c>
    </row>
    <row r="1048" spans="1:33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703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0"/>
        <v>0</v>
      </c>
      <c r="W1048" s="330">
        <f t="shared" si="101"/>
        <v>0</v>
      </c>
      <c r="Y1048" s="330">
        <f t="shared" si="102"/>
        <v>0</v>
      </c>
      <c r="Z1048" s="330">
        <f t="shared" si="103"/>
        <v>0</v>
      </c>
      <c r="AA1048" s="273">
        <v>5.6000000000000001E-2</v>
      </c>
      <c r="AF1048" s="276" t="s">
        <v>420</v>
      </c>
      <c r="AG1048" s="231">
        <v>7.0000000000000007E-2</v>
      </c>
    </row>
    <row r="1049" spans="1:33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755</v>
      </c>
      <c r="J1049" s="245" t="s">
        <v>756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0"/>
        <v>4756.9199999999983</v>
      </c>
      <c r="AA1049" s="273">
        <v>5.6000000000000001E-2</v>
      </c>
      <c r="AF1049" s="276" t="s">
        <v>420</v>
      </c>
      <c r="AG1049" s="231">
        <v>0.32</v>
      </c>
    </row>
    <row r="1050" spans="1:33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357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703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0"/>
        <v>5696.5500000000029</v>
      </c>
      <c r="W1050" s="330">
        <f t="shared" si="101"/>
        <v>106745.6504854369</v>
      </c>
      <c r="Y1050" s="330">
        <f t="shared" ref="Y1050:Y1081" si="104">U1050-W1050</f>
        <v>3202.3695145631063</v>
      </c>
      <c r="Z1050" s="330">
        <f t="shared" si="103"/>
        <v>109948.02</v>
      </c>
      <c r="AA1050" s="273">
        <v>5.6000000000000001E-2</v>
      </c>
      <c r="AF1050" s="276" t="s">
        <v>417</v>
      </c>
      <c r="AG1050" s="231">
        <v>0</v>
      </c>
    </row>
    <row r="1051" spans="1:33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357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703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0"/>
        <v>97624.94</v>
      </c>
      <c r="W1051" s="330">
        <f t="shared" si="101"/>
        <v>0</v>
      </c>
      <c r="Y1051" s="330">
        <f t="shared" si="104"/>
        <v>0</v>
      </c>
      <c r="Z1051" s="330">
        <f t="shared" si="103"/>
        <v>0</v>
      </c>
      <c r="AA1051" s="273">
        <v>5.6000000000000001E-2</v>
      </c>
      <c r="AF1051" s="276" t="s">
        <v>417</v>
      </c>
      <c r="AG1051" s="231">
        <v>0</v>
      </c>
    </row>
    <row r="1052" spans="1:33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208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703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0"/>
        <v>13602.300000000007</v>
      </c>
      <c r="W1052" s="330">
        <f t="shared" si="101"/>
        <v>27667.809999999994</v>
      </c>
      <c r="Y1052" s="330">
        <f t="shared" si="104"/>
        <v>0</v>
      </c>
      <c r="Z1052" s="330">
        <f t="shared" si="103"/>
        <v>27667.809999999994</v>
      </c>
      <c r="AA1052" s="273">
        <v>5.6000000000000001E-2</v>
      </c>
      <c r="AF1052" s="276" t="s">
        <v>417</v>
      </c>
      <c r="AG1052" s="231">
        <v>0</v>
      </c>
    </row>
    <row r="1053" spans="1:33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703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0"/>
        <v>106099.63</v>
      </c>
      <c r="W1053" s="330">
        <f t="shared" si="101"/>
        <v>0</v>
      </c>
      <c r="Y1053" s="330">
        <f t="shared" si="104"/>
        <v>0</v>
      </c>
      <c r="Z1053" s="330">
        <f t="shared" si="103"/>
        <v>0</v>
      </c>
      <c r="AA1053" s="273">
        <v>5.6000000000000001E-2</v>
      </c>
      <c r="AF1053" s="276" t="s">
        <v>420</v>
      </c>
      <c r="AG1053" s="231">
        <v>0.42</v>
      </c>
    </row>
    <row r="1054" spans="1:33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703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0"/>
        <v>7741.65</v>
      </c>
      <c r="W1054" s="330">
        <f t="shared" si="101"/>
        <v>0</v>
      </c>
      <c r="Y1054" s="330">
        <f t="shared" si="104"/>
        <v>0</v>
      </c>
      <c r="Z1054" s="330">
        <f t="shared" si="103"/>
        <v>0</v>
      </c>
      <c r="AA1054" s="273">
        <v>5.6000000000000001E-2</v>
      </c>
      <c r="AF1054" s="276" t="s">
        <v>417</v>
      </c>
      <c r="AG1054" s="231">
        <v>0.42</v>
      </c>
    </row>
    <row r="1055" spans="1:33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360</v>
      </c>
      <c r="G1055" s="245" t="s">
        <v>360</v>
      </c>
      <c r="H1055" s="245" t="s">
        <v>360</v>
      </c>
      <c r="I1055" s="245" t="s">
        <v>49</v>
      </c>
      <c r="J1055" s="245" t="s">
        <v>703</v>
      </c>
      <c r="L1055" s="245" t="s">
        <v>360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0"/>
        <v>16779.919999999998</v>
      </c>
      <c r="W1055" s="330">
        <f t="shared" si="101"/>
        <v>9.4499999999999993</v>
      </c>
      <c r="Y1055" s="330">
        <f t="shared" si="104"/>
        <v>0</v>
      </c>
      <c r="Z1055" s="330">
        <f t="shared" si="103"/>
        <v>9.4499999999999993</v>
      </c>
      <c r="AA1055" s="273">
        <v>5.6000000000000001E-2</v>
      </c>
      <c r="AF1055" s="276" t="s">
        <v>417</v>
      </c>
      <c r="AG1055" s="231">
        <v>0.42</v>
      </c>
    </row>
    <row r="1056" spans="1:33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703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0"/>
        <v>547555.24</v>
      </c>
      <c r="W1056" s="330">
        <f t="shared" si="101"/>
        <v>0</v>
      </c>
      <c r="Y1056" s="330">
        <f t="shared" si="104"/>
        <v>0</v>
      </c>
      <c r="Z1056" s="330">
        <f t="shared" si="103"/>
        <v>0</v>
      </c>
      <c r="AA1056" s="273">
        <v>5.6000000000000001E-2</v>
      </c>
      <c r="AF1056" s="276" t="s">
        <v>420</v>
      </c>
      <c r="AG1056" s="231">
        <v>0.42</v>
      </c>
    </row>
    <row r="1057" spans="1:33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703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0"/>
        <v>70024.240000000005</v>
      </c>
      <c r="W1057" s="330">
        <f t="shared" si="101"/>
        <v>1026.8899999999999</v>
      </c>
      <c r="Y1057" s="330">
        <f t="shared" si="104"/>
        <v>0</v>
      </c>
      <c r="Z1057" s="330">
        <f t="shared" si="103"/>
        <v>1026.8899999999999</v>
      </c>
      <c r="AA1057" s="273">
        <v>5.6000000000000001E-2</v>
      </c>
      <c r="AF1057" s="276" t="s">
        <v>417</v>
      </c>
      <c r="AG1057" s="231">
        <v>0</v>
      </c>
    </row>
    <row r="1058" spans="1:33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616</v>
      </c>
      <c r="G1058" s="245" t="s">
        <v>616</v>
      </c>
      <c r="H1058" s="245" t="s">
        <v>616</v>
      </c>
      <c r="I1058" s="245" t="s">
        <v>49</v>
      </c>
      <c r="J1058" s="245" t="s">
        <v>703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0"/>
        <v>205.52</v>
      </c>
      <c r="W1058" s="330">
        <f t="shared" si="101"/>
        <v>0</v>
      </c>
      <c r="Y1058" s="330">
        <f t="shared" si="104"/>
        <v>0</v>
      </c>
      <c r="Z1058" s="330">
        <f t="shared" si="103"/>
        <v>0</v>
      </c>
      <c r="AA1058" s="273">
        <v>5.6000000000000001E-2</v>
      </c>
      <c r="AF1058" s="276" t="s">
        <v>420</v>
      </c>
      <c r="AG1058" s="231">
        <v>0.22</v>
      </c>
    </row>
    <row r="1059" spans="1:33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703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0"/>
        <v>1766.24</v>
      </c>
      <c r="W1059" s="330">
        <f t="shared" si="101"/>
        <v>0</v>
      </c>
      <c r="Y1059" s="330">
        <f t="shared" si="104"/>
        <v>0</v>
      </c>
      <c r="Z1059" s="330">
        <f t="shared" si="103"/>
        <v>0</v>
      </c>
      <c r="AA1059" s="273">
        <v>5.6000000000000001E-2</v>
      </c>
      <c r="AF1059" s="276" t="s">
        <v>417</v>
      </c>
      <c r="AG1059" s="231">
        <v>0.42</v>
      </c>
    </row>
    <row r="1060" spans="1:33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703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0"/>
        <v>12291.560000000001</v>
      </c>
      <c r="W1060" s="330">
        <f t="shared" si="101"/>
        <v>2908.0112133891212</v>
      </c>
      <c r="Y1060" s="330">
        <f t="shared" si="104"/>
        <v>140.29878661087832</v>
      </c>
      <c r="Z1060" s="330">
        <f t="shared" si="103"/>
        <v>3048.3099999999995</v>
      </c>
      <c r="AA1060" s="273">
        <v>5.6000000000000001E-2</v>
      </c>
      <c r="AF1060" s="276" t="s">
        <v>417</v>
      </c>
      <c r="AG1060" s="231">
        <v>0.14000000000000001</v>
      </c>
    </row>
    <row r="1061" spans="1:33" x14ac:dyDescent="0.15">
      <c r="A1061" s="261">
        <v>43800</v>
      </c>
      <c r="B1061" s="245" t="s">
        <v>42</v>
      </c>
      <c r="C1061" s="245" t="s">
        <v>59</v>
      </c>
      <c r="D1061" s="245" t="s">
        <v>292</v>
      </c>
      <c r="E1061" s="245" t="s">
        <v>156</v>
      </c>
      <c r="F1061" s="245" t="s">
        <v>270</v>
      </c>
      <c r="G1061" s="245" t="s">
        <v>293</v>
      </c>
      <c r="H1061" s="245" t="s">
        <v>48</v>
      </c>
      <c r="I1061" s="245" t="s">
        <v>49</v>
      </c>
      <c r="J1061" s="245" t="s">
        <v>703</v>
      </c>
      <c r="L1061" s="245" t="s">
        <v>222</v>
      </c>
      <c r="M1061" s="245"/>
      <c r="N1061" s="401" t="s">
        <v>211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0"/>
        <v>135533.64000000001</v>
      </c>
      <c r="W1061" s="330">
        <f t="shared" si="101"/>
        <v>814.87288135593224</v>
      </c>
      <c r="Y1061" s="330">
        <f t="shared" si="104"/>
        <v>146.67711864406772</v>
      </c>
      <c r="Z1061" s="330">
        <f t="shared" si="103"/>
        <v>961.55</v>
      </c>
      <c r="AA1061" s="273">
        <v>7.0000000000000007E-2</v>
      </c>
      <c r="AF1061" s="276" t="s">
        <v>420</v>
      </c>
      <c r="AG1061" s="231" t="s">
        <v>527</v>
      </c>
    </row>
    <row r="1062" spans="1:33" x14ac:dyDescent="0.15">
      <c r="A1062" s="261">
        <v>43800</v>
      </c>
      <c r="B1062" s="245" t="s">
        <v>42</v>
      </c>
      <c r="C1062" s="245" t="s">
        <v>212</v>
      </c>
      <c r="D1062" s="245" t="s">
        <v>223</v>
      </c>
      <c r="E1062" s="245" t="s">
        <v>214</v>
      </c>
      <c r="F1062" s="245" t="s">
        <v>284</v>
      </c>
      <c r="G1062" s="245" t="s">
        <v>285</v>
      </c>
      <c r="H1062" s="245" t="s">
        <v>48</v>
      </c>
      <c r="I1062" s="245" t="s">
        <v>49</v>
      </c>
      <c r="J1062" s="245" t="s">
        <v>703</v>
      </c>
      <c r="L1062" s="245" t="s">
        <v>222</v>
      </c>
      <c r="M1062" s="245"/>
      <c r="N1062" s="401" t="s">
        <v>211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0"/>
        <v>8102.9149295775096</v>
      </c>
      <c r="W1062" s="330">
        <f t="shared" si="101"/>
        <v>0</v>
      </c>
      <c r="Y1062" s="330">
        <f t="shared" si="104"/>
        <v>0</v>
      </c>
      <c r="Z1062" s="330">
        <f t="shared" si="103"/>
        <v>0</v>
      </c>
      <c r="AA1062" s="273">
        <v>7.0000000000000007E-2</v>
      </c>
      <c r="AF1062" s="276" t="s">
        <v>420</v>
      </c>
      <c r="AG1062" s="231">
        <v>0.42</v>
      </c>
    </row>
    <row r="1063" spans="1:33" x14ac:dyDescent="0.15">
      <c r="A1063" s="261">
        <v>43800</v>
      </c>
      <c r="B1063" s="245" t="s">
        <v>42</v>
      </c>
      <c r="C1063" s="245" t="s">
        <v>212</v>
      </c>
      <c r="D1063" s="245" t="s">
        <v>223</v>
      </c>
      <c r="E1063" s="245" t="s">
        <v>214</v>
      </c>
      <c r="F1063" s="245" t="s">
        <v>286</v>
      </c>
      <c r="G1063" s="245" t="s">
        <v>287</v>
      </c>
      <c r="H1063" s="245" t="s">
        <v>48</v>
      </c>
      <c r="I1063" s="245" t="s">
        <v>49</v>
      </c>
      <c r="J1063" s="245" t="s">
        <v>703</v>
      </c>
      <c r="L1063" s="245" t="s">
        <v>222</v>
      </c>
      <c r="M1063" s="245"/>
      <c r="N1063" s="401" t="s">
        <v>211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0"/>
        <v>655.37999999978604</v>
      </c>
      <c r="W1063" s="330">
        <f t="shared" si="101"/>
        <v>0</v>
      </c>
      <c r="Y1063" s="330">
        <f t="shared" si="104"/>
        <v>0</v>
      </c>
      <c r="Z1063" s="330">
        <f t="shared" si="103"/>
        <v>0</v>
      </c>
      <c r="AA1063" s="273">
        <v>7.0000000000000007E-2</v>
      </c>
      <c r="AF1063" s="276" t="s">
        <v>420</v>
      </c>
      <c r="AG1063" s="231">
        <v>0.42</v>
      </c>
    </row>
    <row r="1064" spans="1:33" x14ac:dyDescent="0.15">
      <c r="A1064" s="261">
        <v>43800</v>
      </c>
      <c r="B1064" s="245" t="s">
        <v>42</v>
      </c>
      <c r="C1064" s="245" t="s">
        <v>212</v>
      </c>
      <c r="D1064" s="245" t="s">
        <v>223</v>
      </c>
      <c r="E1064" s="245" t="s">
        <v>214</v>
      </c>
      <c r="F1064" s="245" t="s">
        <v>255</v>
      </c>
      <c r="G1064" s="245" t="s">
        <v>256</v>
      </c>
      <c r="H1064" s="245" t="s">
        <v>48</v>
      </c>
      <c r="I1064" s="245" t="s">
        <v>49</v>
      </c>
      <c r="J1064" s="245" t="s">
        <v>703</v>
      </c>
      <c r="L1064" s="245" t="s">
        <v>222</v>
      </c>
      <c r="M1064" s="245"/>
      <c r="N1064" s="401" t="s">
        <v>211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0"/>
        <v>32528.018732394001</v>
      </c>
      <c r="W1064" s="330">
        <f t="shared" si="101"/>
        <v>0</v>
      </c>
      <c r="Y1064" s="330">
        <f t="shared" si="104"/>
        <v>0</v>
      </c>
      <c r="Z1064" s="330">
        <f t="shared" si="103"/>
        <v>0</v>
      </c>
      <c r="AA1064" s="273">
        <v>7.0000000000000007E-2</v>
      </c>
      <c r="AF1064" s="276" t="s">
        <v>420</v>
      </c>
      <c r="AG1064" s="231">
        <v>0.42</v>
      </c>
    </row>
    <row r="1065" spans="1:33" x14ac:dyDescent="0.15">
      <c r="A1065" s="261">
        <v>43800</v>
      </c>
      <c r="B1065" s="245" t="s">
        <v>42</v>
      </c>
      <c r="C1065" s="245" t="s">
        <v>212</v>
      </c>
      <c r="D1065" s="245" t="s">
        <v>223</v>
      </c>
      <c r="E1065" s="245" t="s">
        <v>214</v>
      </c>
      <c r="F1065" s="245" t="s">
        <v>230</v>
      </c>
      <c r="G1065" s="245" t="s">
        <v>231</v>
      </c>
      <c r="H1065" s="245" t="s">
        <v>48</v>
      </c>
      <c r="I1065" s="245" t="s">
        <v>49</v>
      </c>
      <c r="J1065" s="245" t="s">
        <v>703</v>
      </c>
      <c r="L1065" s="245" t="s">
        <v>222</v>
      </c>
      <c r="M1065" s="245"/>
      <c r="N1065" s="401" t="s">
        <v>211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0"/>
        <v>44404.901830985997</v>
      </c>
      <c r="W1065" s="330">
        <f t="shared" si="101"/>
        <v>0</v>
      </c>
      <c r="Y1065" s="330">
        <f t="shared" si="104"/>
        <v>0</v>
      </c>
      <c r="Z1065" s="330">
        <f t="shared" si="103"/>
        <v>0</v>
      </c>
      <c r="AA1065" s="273">
        <v>7.0000000000000007E-2</v>
      </c>
      <c r="AF1065" s="276" t="s">
        <v>420</v>
      </c>
      <c r="AG1065" s="231" t="s">
        <v>542</v>
      </c>
    </row>
    <row r="1066" spans="1:33" x14ac:dyDescent="0.15">
      <c r="A1066" s="261">
        <v>43800</v>
      </c>
      <c r="B1066" s="245" t="s">
        <v>42</v>
      </c>
      <c r="C1066" s="245" t="s">
        <v>212</v>
      </c>
      <c r="D1066" s="245" t="s">
        <v>223</v>
      </c>
      <c r="E1066" s="245" t="s">
        <v>214</v>
      </c>
      <c r="F1066" s="245" t="s">
        <v>290</v>
      </c>
      <c r="G1066" s="245" t="s">
        <v>291</v>
      </c>
      <c r="H1066" s="245" t="s">
        <v>48</v>
      </c>
      <c r="I1066" s="245" t="s">
        <v>49</v>
      </c>
      <c r="J1066" s="245" t="s">
        <v>703</v>
      </c>
      <c r="L1066" s="245" t="s">
        <v>222</v>
      </c>
      <c r="M1066" s="245"/>
      <c r="N1066" s="401" t="s">
        <v>211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0"/>
        <v>227.30774647876399</v>
      </c>
      <c r="W1066" s="330">
        <f t="shared" si="101"/>
        <v>0</v>
      </c>
      <c r="Y1066" s="330">
        <f t="shared" si="104"/>
        <v>0</v>
      </c>
      <c r="Z1066" s="330">
        <f t="shared" si="103"/>
        <v>0</v>
      </c>
      <c r="AA1066" s="273">
        <v>7.0000000000000007E-2</v>
      </c>
      <c r="AF1066" s="276" t="s">
        <v>420</v>
      </c>
      <c r="AG1066" s="231">
        <v>0.42</v>
      </c>
    </row>
    <row r="1067" spans="1:33" x14ac:dyDescent="0.15">
      <c r="A1067" s="261">
        <v>43800</v>
      </c>
      <c r="B1067" s="245" t="s">
        <v>42</v>
      </c>
      <c r="C1067" s="245" t="s">
        <v>212</v>
      </c>
      <c r="D1067" s="245" t="s">
        <v>223</v>
      </c>
      <c r="E1067" s="245" t="s">
        <v>214</v>
      </c>
      <c r="F1067" s="245" t="s">
        <v>270</v>
      </c>
      <c r="G1067" s="245" t="s">
        <v>271</v>
      </c>
      <c r="H1067" s="245" t="s">
        <v>48</v>
      </c>
      <c r="I1067" s="245" t="s">
        <v>49</v>
      </c>
      <c r="J1067" s="245" t="s">
        <v>703</v>
      </c>
      <c r="L1067" s="245" t="s">
        <v>222</v>
      </c>
      <c r="M1067" s="245"/>
      <c r="N1067" s="401" t="s">
        <v>211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0"/>
        <v>152.264929577999</v>
      </c>
      <c r="W1067" s="330">
        <f t="shared" si="101"/>
        <v>0</v>
      </c>
      <c r="Y1067" s="330">
        <f t="shared" si="104"/>
        <v>0</v>
      </c>
      <c r="Z1067" s="330">
        <f t="shared" si="103"/>
        <v>0</v>
      </c>
      <c r="AA1067" s="273">
        <v>7.0000000000000007E-2</v>
      </c>
      <c r="AF1067" s="276" t="s">
        <v>420</v>
      </c>
      <c r="AG1067" s="231" t="s">
        <v>542</v>
      </c>
    </row>
    <row r="1068" spans="1:33" x14ac:dyDescent="0.15">
      <c r="A1068" s="261">
        <v>43800</v>
      </c>
      <c r="B1068" s="245" t="s">
        <v>42</v>
      </c>
      <c r="C1068" s="245" t="s">
        <v>212</v>
      </c>
      <c r="D1068" s="245" t="s">
        <v>223</v>
      </c>
      <c r="E1068" s="245" t="s">
        <v>214</v>
      </c>
      <c r="F1068" s="245" t="s">
        <v>324</v>
      </c>
      <c r="G1068" s="245" t="s">
        <v>325</v>
      </c>
      <c r="H1068" s="245" t="s">
        <v>48</v>
      </c>
      <c r="I1068" s="245" t="s">
        <v>49</v>
      </c>
      <c r="J1068" s="245" t="s">
        <v>703</v>
      </c>
      <c r="L1068" s="245" t="s">
        <v>222</v>
      </c>
      <c r="M1068" s="245"/>
      <c r="N1068" s="401" t="s">
        <v>211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0"/>
        <v>870846.699999996</v>
      </c>
      <c r="W1068" s="330">
        <f t="shared" si="101"/>
        <v>0</v>
      </c>
      <c r="Y1068" s="330">
        <f t="shared" si="104"/>
        <v>0</v>
      </c>
      <c r="Z1068" s="330">
        <f t="shared" si="103"/>
        <v>0</v>
      </c>
      <c r="AA1068" s="273">
        <v>7.0000000000000007E-2</v>
      </c>
      <c r="AF1068" s="276" t="s">
        <v>420</v>
      </c>
      <c r="AG1068" s="231" t="s">
        <v>542</v>
      </c>
    </row>
    <row r="1069" spans="1:33" x14ac:dyDescent="0.15">
      <c r="A1069" s="261">
        <v>43800</v>
      </c>
      <c r="B1069" s="245" t="s">
        <v>42</v>
      </c>
      <c r="C1069" s="245" t="s">
        <v>212</v>
      </c>
      <c r="D1069" s="245" t="s">
        <v>223</v>
      </c>
      <c r="E1069" s="245" t="s">
        <v>214</v>
      </c>
      <c r="F1069" s="245" t="s">
        <v>260</v>
      </c>
      <c r="G1069" s="245" t="s">
        <v>261</v>
      </c>
      <c r="H1069" s="245" t="s">
        <v>48</v>
      </c>
      <c r="I1069" s="245" t="s">
        <v>49</v>
      </c>
      <c r="J1069" s="245" t="s">
        <v>703</v>
      </c>
      <c r="L1069" s="245" t="s">
        <v>222</v>
      </c>
      <c r="M1069" s="245"/>
      <c r="N1069" s="401" t="s">
        <v>211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0"/>
        <v>425.555211267598</v>
      </c>
      <c r="W1069" s="330">
        <f t="shared" si="101"/>
        <v>0</v>
      </c>
      <c r="Y1069" s="330">
        <f t="shared" si="104"/>
        <v>0</v>
      </c>
      <c r="Z1069" s="330">
        <f t="shared" si="103"/>
        <v>0</v>
      </c>
      <c r="AA1069" s="273">
        <v>7.0000000000000007E-2</v>
      </c>
      <c r="AF1069" s="276" t="s">
        <v>420</v>
      </c>
      <c r="AG1069" s="231">
        <v>0.42</v>
      </c>
    </row>
    <row r="1070" spans="1:33" x14ac:dyDescent="0.15">
      <c r="A1070" s="261">
        <v>43800</v>
      </c>
      <c r="B1070" s="245" t="s">
        <v>42</v>
      </c>
      <c r="C1070" s="245" t="s">
        <v>212</v>
      </c>
      <c r="D1070" s="245" t="s">
        <v>223</v>
      </c>
      <c r="E1070" s="245" t="s">
        <v>214</v>
      </c>
      <c r="F1070" s="245" t="s">
        <v>298</v>
      </c>
      <c r="G1070" s="245" t="s">
        <v>299</v>
      </c>
      <c r="H1070" s="245" t="s">
        <v>48</v>
      </c>
      <c r="I1070" s="245" t="s">
        <v>49</v>
      </c>
      <c r="J1070" s="245" t="s">
        <v>703</v>
      </c>
      <c r="L1070" s="245" t="s">
        <v>222</v>
      </c>
      <c r="M1070" s="245"/>
      <c r="N1070" s="401" t="s">
        <v>211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0"/>
        <v>1402.38690140774</v>
      </c>
      <c r="W1070" s="330">
        <f t="shared" si="101"/>
        <v>0</v>
      </c>
      <c r="Y1070" s="330">
        <f t="shared" si="104"/>
        <v>0</v>
      </c>
      <c r="Z1070" s="330">
        <f t="shared" si="103"/>
        <v>0</v>
      </c>
      <c r="AA1070" s="273">
        <v>7.0000000000000007E-2</v>
      </c>
      <c r="AF1070" s="276" t="s">
        <v>420</v>
      </c>
      <c r="AG1070" s="231">
        <v>0.42</v>
      </c>
    </row>
    <row r="1071" spans="1:33" x14ac:dyDescent="0.15">
      <c r="A1071" s="261">
        <v>43800</v>
      </c>
      <c r="B1071" s="245" t="s">
        <v>42</v>
      </c>
      <c r="C1071" s="245" t="s">
        <v>212</v>
      </c>
      <c r="D1071" s="245" t="s">
        <v>223</v>
      </c>
      <c r="E1071" s="245" t="s">
        <v>214</v>
      </c>
      <c r="F1071" s="245" t="s">
        <v>262</v>
      </c>
      <c r="G1071" s="245" t="s">
        <v>263</v>
      </c>
      <c r="H1071" s="245" t="s">
        <v>48</v>
      </c>
      <c r="I1071" s="245" t="s">
        <v>49</v>
      </c>
      <c r="J1071" s="245" t="s">
        <v>703</v>
      </c>
      <c r="L1071" s="245" t="s">
        <v>222</v>
      </c>
      <c r="M1071" s="245"/>
      <c r="N1071" s="401" t="s">
        <v>211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0"/>
        <v>12961.68</v>
      </c>
      <c r="W1071" s="330">
        <f t="shared" si="101"/>
        <v>0</v>
      </c>
      <c r="Y1071" s="330">
        <f t="shared" si="104"/>
        <v>0</v>
      </c>
      <c r="Z1071" s="330">
        <f t="shared" si="103"/>
        <v>0</v>
      </c>
      <c r="AA1071" s="273">
        <v>7.0000000000000007E-2</v>
      </c>
      <c r="AF1071" s="276" t="s">
        <v>420</v>
      </c>
      <c r="AG1071" s="231">
        <v>0.42</v>
      </c>
    </row>
    <row r="1072" spans="1:33" x14ac:dyDescent="0.15">
      <c r="A1072" s="261">
        <v>43800</v>
      </c>
      <c r="B1072" s="245" t="s">
        <v>42</v>
      </c>
      <c r="C1072" s="245" t="s">
        <v>212</v>
      </c>
      <c r="D1072" s="245" t="s">
        <v>223</v>
      </c>
      <c r="E1072" s="245" t="s">
        <v>214</v>
      </c>
      <c r="F1072" s="245" t="s">
        <v>302</v>
      </c>
      <c r="G1072" s="245" t="s">
        <v>303</v>
      </c>
      <c r="H1072" s="245" t="s">
        <v>48</v>
      </c>
      <c r="I1072" s="245" t="s">
        <v>49</v>
      </c>
      <c r="J1072" s="245" t="s">
        <v>703</v>
      </c>
      <c r="L1072" s="245" t="s">
        <v>222</v>
      </c>
      <c r="M1072" s="245"/>
      <c r="N1072" s="401" t="s">
        <v>211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0"/>
        <v>143.460985915328</v>
      </c>
      <c r="W1072" s="330">
        <f t="shared" si="101"/>
        <v>0</v>
      </c>
      <c r="Y1072" s="330">
        <f t="shared" si="104"/>
        <v>0</v>
      </c>
      <c r="Z1072" s="330">
        <f t="shared" si="103"/>
        <v>0</v>
      </c>
      <c r="AA1072" s="273">
        <v>7.0000000000000007E-2</v>
      </c>
      <c r="AF1072" s="276" t="s">
        <v>420</v>
      </c>
      <c r="AG1072" s="231">
        <v>0.42</v>
      </c>
    </row>
    <row r="1073" spans="1:33" x14ac:dyDescent="0.15">
      <c r="A1073" s="261">
        <v>43800</v>
      </c>
      <c r="B1073" s="245" t="s">
        <v>42</v>
      </c>
      <c r="C1073" s="245" t="s">
        <v>212</v>
      </c>
      <c r="D1073" s="245" t="s">
        <v>223</v>
      </c>
      <c r="E1073" s="245" t="s">
        <v>250</v>
      </c>
      <c r="F1073" s="245" t="s">
        <v>251</v>
      </c>
      <c r="G1073" s="245" t="s">
        <v>252</v>
      </c>
      <c r="H1073" s="245" t="s">
        <v>48</v>
      </c>
      <c r="I1073" s="245" t="s">
        <v>49</v>
      </c>
      <c r="J1073" s="245" t="s">
        <v>703</v>
      </c>
      <c r="L1073" s="245" t="s">
        <v>222</v>
      </c>
      <c r="M1073" s="245"/>
      <c r="N1073" s="401" t="s">
        <v>211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5">S1073+T1073-U1073</f>
        <v>2063.5353521120301</v>
      </c>
      <c r="W1073" s="330">
        <f t="shared" ref="W1073:W1096" si="106">U1073*(1+AG1073)/(1+AG1073+P1073)</f>
        <v>0</v>
      </c>
      <c r="Y1073" s="330">
        <f t="shared" si="104"/>
        <v>0</v>
      </c>
      <c r="Z1073" s="330">
        <f t="shared" ref="Z1073:Z1094" si="107">U1073</f>
        <v>0</v>
      </c>
      <c r="AA1073" s="273">
        <v>7.0000000000000007E-2</v>
      </c>
      <c r="AF1073" s="276" t="s">
        <v>420</v>
      </c>
      <c r="AG1073" s="231">
        <v>0.42</v>
      </c>
    </row>
    <row r="1074" spans="1:33" x14ac:dyDescent="0.15">
      <c r="A1074" s="261">
        <v>43800</v>
      </c>
      <c r="B1074" s="245" t="s">
        <v>42</v>
      </c>
      <c r="C1074" s="245" t="s">
        <v>212</v>
      </c>
      <c r="D1074" s="245" t="s">
        <v>213</v>
      </c>
      <c r="E1074" s="245" t="s">
        <v>214</v>
      </c>
      <c r="F1074" s="245" t="s">
        <v>220</v>
      </c>
      <c r="G1074" s="245" t="s">
        <v>221</v>
      </c>
      <c r="H1074" s="245" t="s">
        <v>48</v>
      </c>
      <c r="I1074" s="245" t="s">
        <v>49</v>
      </c>
      <c r="J1074" s="245" t="s">
        <v>703</v>
      </c>
      <c r="L1074" s="245" t="s">
        <v>222</v>
      </c>
      <c r="M1074" s="245"/>
      <c r="N1074" s="401" t="s">
        <v>211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5"/>
        <v>114142.344929578</v>
      </c>
      <c r="W1074" s="330">
        <f t="shared" si="106"/>
        <v>0</v>
      </c>
      <c r="Y1074" s="330">
        <f t="shared" si="104"/>
        <v>0</v>
      </c>
      <c r="Z1074" s="330">
        <f t="shared" si="107"/>
        <v>0</v>
      </c>
      <c r="AA1074" s="273">
        <v>7.0000000000000007E-2</v>
      </c>
      <c r="AF1074" s="276" t="s">
        <v>420</v>
      </c>
      <c r="AG1074" s="231">
        <v>0.42</v>
      </c>
    </row>
    <row r="1075" spans="1:33" x14ac:dyDescent="0.15">
      <c r="A1075" s="261">
        <v>43800</v>
      </c>
      <c r="B1075" s="245" t="s">
        <v>42</v>
      </c>
      <c r="C1075" s="245" t="s">
        <v>212</v>
      </c>
      <c r="D1075" s="245" t="s">
        <v>213</v>
      </c>
      <c r="E1075" s="245" t="s">
        <v>214</v>
      </c>
      <c r="F1075" s="245" t="s">
        <v>222</v>
      </c>
      <c r="G1075" s="245" t="s">
        <v>257</v>
      </c>
      <c r="H1075" s="245" t="s">
        <v>48</v>
      </c>
      <c r="I1075" s="245" t="s">
        <v>49</v>
      </c>
      <c r="J1075" s="245" t="s">
        <v>703</v>
      </c>
      <c r="L1075" s="245" t="s">
        <v>222</v>
      </c>
      <c r="M1075" s="245"/>
      <c r="N1075" s="401" t="s">
        <v>211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5"/>
        <v>29897.39</v>
      </c>
      <c r="W1075" s="330">
        <f t="shared" si="106"/>
        <v>0</v>
      </c>
      <c r="Y1075" s="330">
        <f t="shared" si="104"/>
        <v>0</v>
      </c>
      <c r="Z1075" s="330">
        <f t="shared" si="107"/>
        <v>0</v>
      </c>
      <c r="AA1075" s="273">
        <v>7.0000000000000007E-2</v>
      </c>
      <c r="AF1075" s="276" t="s">
        <v>420</v>
      </c>
      <c r="AG1075" s="231">
        <v>0.42</v>
      </c>
    </row>
    <row r="1076" spans="1:33" x14ac:dyDescent="0.15">
      <c r="A1076" s="261">
        <v>43800</v>
      </c>
      <c r="B1076" s="245" t="s">
        <v>42</v>
      </c>
      <c r="C1076" s="245" t="s">
        <v>212</v>
      </c>
      <c r="D1076" s="245" t="s">
        <v>213</v>
      </c>
      <c r="E1076" s="245" t="s">
        <v>214</v>
      </c>
      <c r="F1076" s="245" t="s">
        <v>238</v>
      </c>
      <c r="G1076" s="245" t="s">
        <v>239</v>
      </c>
      <c r="H1076" s="245" t="s">
        <v>48</v>
      </c>
      <c r="I1076" s="245" t="s">
        <v>49</v>
      </c>
      <c r="J1076" s="245" t="s">
        <v>703</v>
      </c>
      <c r="L1076" s="245" t="s">
        <v>222</v>
      </c>
      <c r="M1076" s="245"/>
      <c r="N1076" s="401" t="s">
        <v>211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5"/>
        <v>20014.111126760599</v>
      </c>
      <c r="W1076" s="330">
        <f t="shared" si="106"/>
        <v>0</v>
      </c>
      <c r="Y1076" s="330">
        <f t="shared" si="104"/>
        <v>0</v>
      </c>
      <c r="Z1076" s="330">
        <f t="shared" si="107"/>
        <v>0</v>
      </c>
      <c r="AA1076" s="273">
        <v>7.0000000000000007E-2</v>
      </c>
      <c r="AF1076" s="276" t="s">
        <v>420</v>
      </c>
      <c r="AG1076" s="231">
        <v>0.42</v>
      </c>
    </row>
    <row r="1077" spans="1:33" x14ac:dyDescent="0.15">
      <c r="A1077" s="261">
        <v>43800</v>
      </c>
      <c r="B1077" s="245" t="s">
        <v>42</v>
      </c>
      <c r="C1077" s="245" t="s">
        <v>212</v>
      </c>
      <c r="D1077" s="245" t="s">
        <v>213</v>
      </c>
      <c r="E1077" s="245" t="s">
        <v>214</v>
      </c>
      <c r="F1077" s="245" t="s">
        <v>288</v>
      </c>
      <c r="G1077" s="245" t="s">
        <v>289</v>
      </c>
      <c r="H1077" s="245" t="s">
        <v>48</v>
      </c>
      <c r="I1077" s="245" t="s">
        <v>49</v>
      </c>
      <c r="J1077" s="245" t="s">
        <v>703</v>
      </c>
      <c r="L1077" s="245" t="s">
        <v>222</v>
      </c>
      <c r="M1077" s="245"/>
      <c r="N1077" s="401" t="s">
        <v>211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5"/>
        <v>322.47394365991897</v>
      </c>
      <c r="W1077" s="330">
        <f t="shared" si="106"/>
        <v>0</v>
      </c>
      <c r="Y1077" s="330">
        <f t="shared" si="104"/>
        <v>0</v>
      </c>
      <c r="Z1077" s="330">
        <f t="shared" si="107"/>
        <v>0</v>
      </c>
      <c r="AA1077" s="273">
        <v>7.0000000000000007E-2</v>
      </c>
      <c r="AF1077" s="276" t="s">
        <v>420</v>
      </c>
      <c r="AG1077" s="231">
        <v>0.42</v>
      </c>
    </row>
    <row r="1078" spans="1:33" x14ac:dyDescent="0.15">
      <c r="A1078" s="261">
        <v>43800</v>
      </c>
      <c r="B1078" s="245" t="s">
        <v>42</v>
      </c>
      <c r="C1078" s="245" t="s">
        <v>212</v>
      </c>
      <c r="D1078" s="245" t="s">
        <v>213</v>
      </c>
      <c r="E1078" s="245" t="s">
        <v>214</v>
      </c>
      <c r="F1078" s="245" t="s">
        <v>296</v>
      </c>
      <c r="G1078" s="245" t="s">
        <v>297</v>
      </c>
      <c r="H1078" s="245" t="s">
        <v>48</v>
      </c>
      <c r="I1078" s="245" t="s">
        <v>49</v>
      </c>
      <c r="J1078" s="245" t="s">
        <v>703</v>
      </c>
      <c r="L1078" s="245" t="s">
        <v>222</v>
      </c>
      <c r="M1078" s="245"/>
      <c r="N1078" s="401" t="s">
        <v>211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5"/>
        <v>196.54507042269699</v>
      </c>
      <c r="W1078" s="330">
        <f t="shared" si="106"/>
        <v>0</v>
      </c>
      <c r="Y1078" s="330">
        <f t="shared" si="104"/>
        <v>0</v>
      </c>
      <c r="Z1078" s="330">
        <f t="shared" si="107"/>
        <v>0</v>
      </c>
      <c r="AA1078" s="273">
        <v>7.0000000000000007E-2</v>
      </c>
      <c r="AF1078" s="276" t="s">
        <v>420</v>
      </c>
      <c r="AG1078" s="231">
        <v>0.42</v>
      </c>
    </row>
    <row r="1079" spans="1:33" x14ac:dyDescent="0.15">
      <c r="A1079" s="261">
        <v>43800</v>
      </c>
      <c r="B1079" s="245" t="s">
        <v>42</v>
      </c>
      <c r="C1079" s="245" t="s">
        <v>212</v>
      </c>
      <c r="D1079" s="245" t="s">
        <v>213</v>
      </c>
      <c r="E1079" s="245" t="s">
        <v>214</v>
      </c>
      <c r="F1079" s="245" t="s">
        <v>300</v>
      </c>
      <c r="G1079" s="245" t="s">
        <v>301</v>
      </c>
      <c r="H1079" s="245" t="s">
        <v>48</v>
      </c>
      <c r="I1079" s="245" t="s">
        <v>49</v>
      </c>
      <c r="J1079" s="245" t="s">
        <v>703</v>
      </c>
      <c r="L1079" s="245" t="s">
        <v>222</v>
      </c>
      <c r="M1079" s="245"/>
      <c r="N1079" s="401" t="s">
        <v>211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5"/>
        <v>1513.0032394366101</v>
      </c>
      <c r="W1079" s="330">
        <f t="shared" si="106"/>
        <v>0</v>
      </c>
      <c r="Y1079" s="330">
        <f t="shared" si="104"/>
        <v>0</v>
      </c>
      <c r="Z1079" s="330">
        <f t="shared" si="107"/>
        <v>0</v>
      </c>
      <c r="AA1079" s="273">
        <v>7.0000000000000007E-2</v>
      </c>
      <c r="AF1079" s="276" t="s">
        <v>420</v>
      </c>
      <c r="AG1079" s="231">
        <v>0.42</v>
      </c>
    </row>
    <row r="1080" spans="1:33" x14ac:dyDescent="0.15">
      <c r="A1080" s="261">
        <v>43800</v>
      </c>
      <c r="B1080" s="245" t="s">
        <v>42</v>
      </c>
      <c r="C1080" s="245" t="s">
        <v>212</v>
      </c>
      <c r="D1080" s="245" t="s">
        <v>213</v>
      </c>
      <c r="E1080" s="245" t="s">
        <v>214</v>
      </c>
      <c r="F1080" s="245" t="s">
        <v>232</v>
      </c>
      <c r="G1080" s="245" t="s">
        <v>233</v>
      </c>
      <c r="H1080" s="245" t="s">
        <v>48</v>
      </c>
      <c r="I1080" s="245" t="s">
        <v>49</v>
      </c>
      <c r="J1080" s="245" t="s">
        <v>703</v>
      </c>
      <c r="L1080" s="245" t="s">
        <v>222</v>
      </c>
      <c r="M1080" s="245"/>
      <c r="N1080" s="401" t="s">
        <v>211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5"/>
        <v>6504.6216901406997</v>
      </c>
      <c r="W1080" s="330">
        <f t="shared" si="106"/>
        <v>0</v>
      </c>
      <c r="Y1080" s="330">
        <f t="shared" si="104"/>
        <v>0</v>
      </c>
      <c r="Z1080" s="330">
        <f t="shared" si="107"/>
        <v>0</v>
      </c>
      <c r="AA1080" s="273">
        <v>7.0000000000000007E-2</v>
      </c>
      <c r="AF1080" s="276" t="s">
        <v>420</v>
      </c>
      <c r="AG1080" s="231">
        <v>0</v>
      </c>
    </row>
    <row r="1081" spans="1:33" x14ac:dyDescent="0.15">
      <c r="A1081" s="261">
        <v>43800</v>
      </c>
      <c r="B1081" s="245" t="s">
        <v>42</v>
      </c>
      <c r="C1081" s="245" t="s">
        <v>212</v>
      </c>
      <c r="D1081" s="245" t="s">
        <v>213</v>
      </c>
      <c r="E1081" s="245" t="s">
        <v>214</v>
      </c>
      <c r="F1081" s="245" t="s">
        <v>282</v>
      </c>
      <c r="G1081" s="245" t="s">
        <v>283</v>
      </c>
      <c r="H1081" s="245" t="s">
        <v>48</v>
      </c>
      <c r="I1081" s="245" t="s">
        <v>49</v>
      </c>
      <c r="J1081" s="245" t="s">
        <v>703</v>
      </c>
      <c r="L1081" s="245" t="s">
        <v>222</v>
      </c>
      <c r="M1081" s="245"/>
      <c r="N1081" s="401" t="s">
        <v>211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5"/>
        <v>44820.261970721403</v>
      </c>
      <c r="W1081" s="330">
        <f t="shared" si="106"/>
        <v>0</v>
      </c>
      <c r="Y1081" s="330">
        <f t="shared" si="104"/>
        <v>0</v>
      </c>
      <c r="Z1081" s="330">
        <f t="shared" si="107"/>
        <v>0</v>
      </c>
      <c r="AA1081" s="273">
        <v>7.0000000000000007E-2</v>
      </c>
      <c r="AF1081" s="276" t="s">
        <v>420</v>
      </c>
      <c r="AG1081" s="231">
        <v>0.42</v>
      </c>
    </row>
    <row r="1082" spans="1:33" x14ac:dyDescent="0.15">
      <c r="A1082" s="261">
        <v>43800</v>
      </c>
      <c r="B1082" s="245" t="s">
        <v>42</v>
      </c>
      <c r="C1082" s="245" t="s">
        <v>212</v>
      </c>
      <c r="D1082" s="245" t="s">
        <v>213</v>
      </c>
      <c r="E1082" s="245" t="s">
        <v>214</v>
      </c>
      <c r="F1082" s="245" t="s">
        <v>320</v>
      </c>
      <c r="G1082" s="245" t="s">
        <v>321</v>
      </c>
      <c r="H1082" s="245" t="s">
        <v>48</v>
      </c>
      <c r="I1082" s="245" t="s">
        <v>49</v>
      </c>
      <c r="J1082" s="245" t="s">
        <v>703</v>
      </c>
      <c r="L1082" s="245" t="s">
        <v>222</v>
      </c>
      <c r="M1082" s="245"/>
      <c r="N1082" s="401" t="s">
        <v>211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5"/>
        <v>132154.611549297</v>
      </c>
      <c r="W1082" s="330">
        <f t="shared" si="106"/>
        <v>0</v>
      </c>
      <c r="Y1082" s="330">
        <f t="shared" ref="Y1082:Y1099" si="108">U1082-W1082</f>
        <v>0</v>
      </c>
      <c r="Z1082" s="330">
        <f t="shared" si="107"/>
        <v>0</v>
      </c>
      <c r="AA1082" s="273">
        <v>7.0000000000000007E-2</v>
      </c>
      <c r="AF1082" s="276" t="s">
        <v>420</v>
      </c>
      <c r="AG1082" s="231">
        <v>0.42</v>
      </c>
    </row>
    <row r="1083" spans="1:33" x14ac:dyDescent="0.15">
      <c r="A1083" s="261">
        <v>43800</v>
      </c>
      <c r="B1083" s="245" t="s">
        <v>42</v>
      </c>
      <c r="C1083" s="245" t="s">
        <v>212</v>
      </c>
      <c r="D1083" s="245" t="s">
        <v>213</v>
      </c>
      <c r="E1083" s="245" t="s">
        <v>214</v>
      </c>
      <c r="F1083" s="245" t="s">
        <v>228</v>
      </c>
      <c r="G1083" s="245" t="s">
        <v>229</v>
      </c>
      <c r="H1083" s="245" t="s">
        <v>48</v>
      </c>
      <c r="I1083" s="245" t="s">
        <v>49</v>
      </c>
      <c r="J1083" s="245" t="s">
        <v>703</v>
      </c>
      <c r="L1083" s="245" t="s">
        <v>222</v>
      </c>
      <c r="M1083" s="245"/>
      <c r="N1083" s="401" t="s">
        <v>211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5"/>
        <v>14160.3070422536</v>
      </c>
      <c r="W1083" s="330">
        <f t="shared" si="106"/>
        <v>0</v>
      </c>
      <c r="Y1083" s="330">
        <f t="shared" si="108"/>
        <v>0</v>
      </c>
      <c r="Z1083" s="330">
        <f t="shared" si="107"/>
        <v>0</v>
      </c>
      <c r="AA1083" s="273">
        <v>7.0000000000000007E-2</v>
      </c>
      <c r="AF1083" s="276" t="s">
        <v>420</v>
      </c>
      <c r="AG1083" s="231">
        <v>0.42</v>
      </c>
    </row>
    <row r="1084" spans="1:33" x14ac:dyDescent="0.15">
      <c r="A1084" s="261">
        <v>43800</v>
      </c>
      <c r="B1084" s="245" t="s">
        <v>42</v>
      </c>
      <c r="C1084" s="245" t="s">
        <v>212</v>
      </c>
      <c r="D1084" s="245" t="s">
        <v>213</v>
      </c>
      <c r="E1084" s="245" t="s">
        <v>214</v>
      </c>
      <c r="F1084" s="245" t="s">
        <v>234</v>
      </c>
      <c r="G1084" s="245" t="s">
        <v>235</v>
      </c>
      <c r="H1084" s="245" t="s">
        <v>48</v>
      </c>
      <c r="I1084" s="245" t="s">
        <v>49</v>
      </c>
      <c r="J1084" s="245" t="s">
        <v>703</v>
      </c>
      <c r="L1084" s="245" t="s">
        <v>222</v>
      </c>
      <c r="M1084" s="245"/>
      <c r="N1084" s="401" t="s">
        <v>211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5"/>
        <v>480.55873239384499</v>
      </c>
      <c r="W1084" s="330">
        <f t="shared" si="106"/>
        <v>0</v>
      </c>
      <c r="Y1084" s="330">
        <f t="shared" si="108"/>
        <v>0</v>
      </c>
      <c r="Z1084" s="330">
        <f t="shared" si="107"/>
        <v>0</v>
      </c>
      <c r="AA1084" s="273">
        <v>7.0000000000000007E-2</v>
      </c>
      <c r="AF1084" s="276" t="s">
        <v>420</v>
      </c>
      <c r="AG1084" s="231" t="s">
        <v>542</v>
      </c>
    </row>
    <row r="1085" spans="1:33" x14ac:dyDescent="0.15">
      <c r="A1085" s="261">
        <v>43800</v>
      </c>
      <c r="B1085" s="245" t="s">
        <v>42</v>
      </c>
      <c r="C1085" s="245" t="s">
        <v>212</v>
      </c>
      <c r="D1085" s="245" t="s">
        <v>213</v>
      </c>
      <c r="E1085" s="245" t="s">
        <v>214</v>
      </c>
      <c r="F1085" s="245" t="s">
        <v>308</v>
      </c>
      <c r="G1085" s="245" t="s">
        <v>309</v>
      </c>
      <c r="H1085" s="245" t="s">
        <v>48</v>
      </c>
      <c r="I1085" s="245" t="s">
        <v>49</v>
      </c>
      <c r="J1085" s="245" t="s">
        <v>703</v>
      </c>
      <c r="L1085" s="245" t="s">
        <v>222</v>
      </c>
      <c r="M1085" s="245"/>
      <c r="N1085" s="401" t="s">
        <v>211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5"/>
        <v>151056.34</v>
      </c>
      <c r="W1085" s="330">
        <f t="shared" si="106"/>
        <v>0</v>
      </c>
      <c r="Y1085" s="330">
        <f t="shared" si="108"/>
        <v>0</v>
      </c>
      <c r="Z1085" s="330">
        <f t="shared" si="107"/>
        <v>0</v>
      </c>
      <c r="AA1085" s="273">
        <v>7.0000000000000007E-2</v>
      </c>
      <c r="AF1085" s="276" t="s">
        <v>420</v>
      </c>
      <c r="AG1085" s="231">
        <v>0.42</v>
      </c>
    </row>
    <row r="1086" spans="1:33" x14ac:dyDescent="0.15">
      <c r="A1086" s="261">
        <v>43800</v>
      </c>
      <c r="B1086" s="245" t="s">
        <v>42</v>
      </c>
      <c r="C1086" s="245" t="s">
        <v>212</v>
      </c>
      <c r="D1086" s="245" t="s">
        <v>213</v>
      </c>
      <c r="E1086" s="245" t="s">
        <v>214</v>
      </c>
      <c r="F1086" s="245" t="s">
        <v>215</v>
      </c>
      <c r="G1086" s="245" t="s">
        <v>216</v>
      </c>
      <c r="H1086" s="245" t="s">
        <v>48</v>
      </c>
      <c r="I1086" s="245" t="s">
        <v>49</v>
      </c>
      <c r="J1086" s="245" t="s">
        <v>703</v>
      </c>
      <c r="L1086" s="245" t="s">
        <v>222</v>
      </c>
      <c r="M1086" s="245"/>
      <c r="N1086" s="401" t="s">
        <v>211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5"/>
        <v>147.29985915508601</v>
      </c>
      <c r="W1086" s="330">
        <f t="shared" si="106"/>
        <v>0</v>
      </c>
      <c r="Y1086" s="330">
        <f t="shared" si="108"/>
        <v>0</v>
      </c>
      <c r="Z1086" s="330">
        <f t="shared" si="107"/>
        <v>0</v>
      </c>
      <c r="AA1086" s="273">
        <v>7.0000000000000007E-2</v>
      </c>
      <c r="AF1086" s="276" t="s">
        <v>420</v>
      </c>
      <c r="AG1086" s="231">
        <v>0.42</v>
      </c>
    </row>
    <row r="1087" spans="1:33" x14ac:dyDescent="0.15">
      <c r="A1087" s="261">
        <v>43800</v>
      </c>
      <c r="B1087" s="245" t="s">
        <v>42</v>
      </c>
      <c r="C1087" s="245" t="s">
        <v>212</v>
      </c>
      <c r="D1087" s="245" t="s">
        <v>213</v>
      </c>
      <c r="E1087" s="245" t="s">
        <v>214</v>
      </c>
      <c r="F1087" s="245" t="s">
        <v>314</v>
      </c>
      <c r="G1087" s="245" t="s">
        <v>315</v>
      </c>
      <c r="H1087" s="245" t="s">
        <v>48</v>
      </c>
      <c r="I1087" s="245" t="s">
        <v>49</v>
      </c>
      <c r="J1087" s="245" t="s">
        <v>703</v>
      </c>
      <c r="L1087" s="245" t="s">
        <v>222</v>
      </c>
      <c r="M1087" s="245"/>
      <c r="N1087" s="401" t="s">
        <v>211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5"/>
        <v>4215.2245070423196</v>
      </c>
      <c r="W1087" s="330">
        <f t="shared" si="106"/>
        <v>0</v>
      </c>
      <c r="Y1087" s="330">
        <f t="shared" si="108"/>
        <v>0</v>
      </c>
      <c r="Z1087" s="330">
        <f t="shared" si="107"/>
        <v>0</v>
      </c>
      <c r="AA1087" s="273">
        <v>7.0000000000000007E-2</v>
      </c>
      <c r="AF1087" s="276" t="s">
        <v>420</v>
      </c>
      <c r="AG1087" s="231">
        <v>0.42</v>
      </c>
    </row>
    <row r="1088" spans="1:33" x14ac:dyDescent="0.15">
      <c r="A1088" s="261">
        <v>43800</v>
      </c>
      <c r="B1088" s="245" t="s">
        <v>42</v>
      </c>
      <c r="C1088" s="245" t="s">
        <v>212</v>
      </c>
      <c r="D1088" s="245" t="s">
        <v>213</v>
      </c>
      <c r="E1088" s="245" t="s">
        <v>214</v>
      </c>
      <c r="F1088" s="245" t="s">
        <v>304</v>
      </c>
      <c r="G1088" s="245" t="s">
        <v>305</v>
      </c>
      <c r="H1088" s="245" t="s">
        <v>48</v>
      </c>
      <c r="I1088" s="245" t="s">
        <v>49</v>
      </c>
      <c r="J1088" s="245" t="s">
        <v>703</v>
      </c>
      <c r="L1088" s="245" t="s">
        <v>222</v>
      </c>
      <c r="M1088" s="245"/>
      <c r="N1088" s="401" t="s">
        <v>211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5"/>
        <v>127.3395774647</v>
      </c>
      <c r="W1088" s="330">
        <f t="shared" si="106"/>
        <v>0</v>
      </c>
      <c r="Y1088" s="330">
        <f t="shared" si="108"/>
        <v>0</v>
      </c>
      <c r="Z1088" s="330">
        <f t="shared" si="107"/>
        <v>0</v>
      </c>
      <c r="AA1088" s="273">
        <v>7.0000000000000007E-2</v>
      </c>
      <c r="AF1088" s="276" t="s">
        <v>420</v>
      </c>
      <c r="AG1088" s="231">
        <v>0.42</v>
      </c>
    </row>
    <row r="1089" spans="1:33" x14ac:dyDescent="0.15">
      <c r="A1089" s="261">
        <v>43800</v>
      </c>
      <c r="B1089" s="245" t="s">
        <v>42</v>
      </c>
      <c r="C1089" s="245" t="s">
        <v>212</v>
      </c>
      <c r="D1089" s="245" t="s">
        <v>213</v>
      </c>
      <c r="E1089" s="245" t="s">
        <v>214</v>
      </c>
      <c r="F1089" s="245" t="s">
        <v>242</v>
      </c>
      <c r="G1089" s="245" t="s">
        <v>243</v>
      </c>
      <c r="H1089" s="245" t="s">
        <v>48</v>
      </c>
      <c r="I1089" s="245" t="s">
        <v>49</v>
      </c>
      <c r="J1089" s="245" t="s">
        <v>703</v>
      </c>
      <c r="L1089" s="245" t="s">
        <v>222</v>
      </c>
      <c r="M1089" s="245"/>
      <c r="N1089" s="401" t="s">
        <v>211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5"/>
        <v>109330.970845071</v>
      </c>
      <c r="W1089" s="330">
        <f t="shared" si="106"/>
        <v>0</v>
      </c>
      <c r="Y1089" s="330">
        <f t="shared" si="108"/>
        <v>0</v>
      </c>
      <c r="Z1089" s="330">
        <f t="shared" si="107"/>
        <v>0</v>
      </c>
      <c r="AA1089" s="273">
        <v>7.0000000000000007E-2</v>
      </c>
      <c r="AF1089" s="276" t="s">
        <v>420</v>
      </c>
      <c r="AG1089" s="231">
        <v>0.42</v>
      </c>
    </row>
    <row r="1090" spans="1:33" x14ac:dyDescent="0.15">
      <c r="A1090" s="261">
        <v>43800</v>
      </c>
      <c r="B1090" s="245" t="s">
        <v>42</v>
      </c>
      <c r="C1090" s="245" t="s">
        <v>212</v>
      </c>
      <c r="D1090" s="245" t="s">
        <v>213</v>
      </c>
      <c r="E1090" s="245" t="s">
        <v>214</v>
      </c>
      <c r="F1090" s="245" t="s">
        <v>248</v>
      </c>
      <c r="G1090" s="245" t="s">
        <v>249</v>
      </c>
      <c r="H1090" s="245" t="s">
        <v>48</v>
      </c>
      <c r="I1090" s="245" t="s">
        <v>49</v>
      </c>
      <c r="J1090" s="245" t="s">
        <v>703</v>
      </c>
      <c r="L1090" s="245" t="s">
        <v>222</v>
      </c>
      <c r="M1090" s="245"/>
      <c r="N1090" s="401" t="s">
        <v>211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5"/>
        <v>11055.15</v>
      </c>
      <c r="W1090" s="330">
        <f t="shared" si="106"/>
        <v>0</v>
      </c>
      <c r="Y1090" s="330">
        <f t="shared" si="108"/>
        <v>0</v>
      </c>
      <c r="Z1090" s="330">
        <f t="shared" si="107"/>
        <v>0</v>
      </c>
      <c r="AA1090" s="273">
        <v>7.0000000000000007E-2</v>
      </c>
      <c r="AF1090" s="276" t="s">
        <v>420</v>
      </c>
      <c r="AG1090" s="231">
        <v>0.42</v>
      </c>
    </row>
    <row r="1091" spans="1:33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703</v>
      </c>
      <c r="L1091" s="245" t="s">
        <v>62</v>
      </c>
      <c r="M1091" s="245"/>
      <c r="N1091" s="401" t="s">
        <v>211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5"/>
        <v>15503.970000000001</v>
      </c>
      <c r="W1091" s="330">
        <f t="shared" si="106"/>
        <v>1724.0459574468084</v>
      </c>
      <c r="Y1091" s="330">
        <f t="shared" si="108"/>
        <v>63.384042553191648</v>
      </c>
      <c r="Z1091" s="330">
        <f t="shared" si="107"/>
        <v>1787.43</v>
      </c>
      <c r="AA1091" s="273">
        <v>7.0000000000000007E-2</v>
      </c>
      <c r="AF1091" s="276" t="s">
        <v>420</v>
      </c>
      <c r="AG1091" s="231">
        <v>0.36</v>
      </c>
    </row>
    <row r="1092" spans="1:33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703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5"/>
        <v>19977.359999999997</v>
      </c>
      <c r="W1092" s="330">
        <f t="shared" si="106"/>
        <v>14809.310000000001</v>
      </c>
      <c r="Y1092" s="330">
        <f t="shared" si="108"/>
        <v>0</v>
      </c>
      <c r="Z1092" s="330">
        <f t="shared" si="107"/>
        <v>14809.310000000001</v>
      </c>
      <c r="AA1092" s="273">
        <v>5.6000000000000001E-2</v>
      </c>
      <c r="AF1092" s="276" t="s">
        <v>420</v>
      </c>
      <c r="AG1092" s="231">
        <v>0</v>
      </c>
    </row>
    <row r="1093" spans="1:33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703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5"/>
        <v>7101.61</v>
      </c>
      <c r="W1093" s="330">
        <f t="shared" si="106"/>
        <v>0</v>
      </c>
      <c r="Y1093" s="330">
        <f t="shared" si="108"/>
        <v>0</v>
      </c>
      <c r="Z1093" s="330">
        <f t="shared" si="107"/>
        <v>0</v>
      </c>
      <c r="AA1093" s="273">
        <v>5.6000000000000001E-2</v>
      </c>
      <c r="AF1093" s="276" t="s">
        <v>420</v>
      </c>
      <c r="AG1093" s="231">
        <v>0.11</v>
      </c>
    </row>
    <row r="1094" spans="1:33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703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5"/>
        <v>2956.69</v>
      </c>
      <c r="W1094" s="330">
        <f t="shared" si="106"/>
        <v>0</v>
      </c>
      <c r="Y1094" s="330">
        <f t="shared" si="108"/>
        <v>0</v>
      </c>
      <c r="Z1094" s="330">
        <f t="shared" si="107"/>
        <v>0</v>
      </c>
      <c r="AA1094" s="273">
        <v>5.6000000000000001E-2</v>
      </c>
      <c r="AF1094" s="276" t="s">
        <v>420</v>
      </c>
      <c r="AG1094" s="231">
        <v>0.42</v>
      </c>
    </row>
    <row r="1095" spans="1:33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516</v>
      </c>
      <c r="H1095" s="245" t="s">
        <v>48</v>
      </c>
      <c r="I1095" s="245" t="s">
        <v>702</v>
      </c>
      <c r="J1095" s="245" t="s">
        <v>748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6"/>
        <v>256760</v>
      </c>
      <c r="Y1095" s="330">
        <f t="shared" si="108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420</v>
      </c>
      <c r="AG1095" s="231">
        <v>0</v>
      </c>
    </row>
    <row r="1096" spans="1:33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704</v>
      </c>
      <c r="G1096" s="245" t="s">
        <v>704</v>
      </c>
      <c r="H1096" s="245" t="s">
        <v>704</v>
      </c>
      <c r="I1096" s="245" t="s">
        <v>702</v>
      </c>
      <c r="J1096" s="245" t="s">
        <v>748</v>
      </c>
      <c r="L1096" s="245" t="s">
        <v>704</v>
      </c>
      <c r="M1096" s="245"/>
      <c r="N1096" s="401" t="s">
        <v>603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6"/>
        <v>0</v>
      </c>
      <c r="Y1096" s="330">
        <f t="shared" si="108"/>
        <v>0</v>
      </c>
      <c r="Z1096" s="330">
        <v>0</v>
      </c>
      <c r="AA1096" s="273">
        <v>0</v>
      </c>
      <c r="AB1096" s="330">
        <f>Z1096*AA1096</f>
        <v>0</v>
      </c>
      <c r="AF1096" s="276" t="s">
        <v>420</v>
      </c>
      <c r="AG1096" s="231">
        <v>0</v>
      </c>
    </row>
    <row r="1097" spans="1:33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702</v>
      </c>
      <c r="J1097" s="245" t="s">
        <v>748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726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8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420</v>
      </c>
      <c r="AG1097" s="231">
        <v>0</v>
      </c>
    </row>
    <row r="1098" spans="1:33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585</v>
      </c>
      <c r="J1098" s="245" t="s">
        <v>586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728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8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417</v>
      </c>
      <c r="AG1098" s="231">
        <v>0</v>
      </c>
    </row>
    <row r="1099" spans="1:33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585</v>
      </c>
      <c r="J1099" s="245" t="s">
        <v>586</v>
      </c>
      <c r="L1099" s="245" t="s">
        <v>745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727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8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417</v>
      </c>
      <c r="AG1099" s="231">
        <v>0</v>
      </c>
    </row>
    <row r="1100" spans="1:33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706</v>
      </c>
      <c r="G1100" s="245" t="s">
        <v>705</v>
      </c>
      <c r="H1100" s="245" t="s">
        <v>705</v>
      </c>
      <c r="I1100" s="245" t="s">
        <v>702</v>
      </c>
      <c r="J1100" s="245" t="s">
        <v>748</v>
      </c>
      <c r="L1100" s="245"/>
      <c r="M1100" s="245"/>
      <c r="N1100" s="401" t="s">
        <v>720</v>
      </c>
      <c r="O1100" s="245" t="s">
        <v>57</v>
      </c>
      <c r="P1100" s="276">
        <v>0</v>
      </c>
      <c r="Q1100" s="245"/>
      <c r="R1100" s="280" t="s">
        <v>729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676</v>
      </c>
      <c r="F1101" s="245" t="s">
        <v>677</v>
      </c>
      <c r="G1101" s="245" t="s">
        <v>677</v>
      </c>
      <c r="H1101" s="245" t="s">
        <v>677</v>
      </c>
      <c r="I1101" s="245" t="s">
        <v>604</v>
      </c>
      <c r="J1101" s="245" t="s">
        <v>707</v>
      </c>
      <c r="L1101" s="245" t="s">
        <v>677</v>
      </c>
      <c r="M1101" s="245"/>
      <c r="N1101" s="401" t="s">
        <v>603</v>
      </c>
      <c r="O1101" s="245" t="s">
        <v>57</v>
      </c>
      <c r="P1101" s="276">
        <v>0</v>
      </c>
      <c r="Q1101" s="245"/>
      <c r="R1101" s="280" t="s">
        <v>730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8" si="109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420</v>
      </c>
      <c r="AG1101" s="231">
        <v>0</v>
      </c>
    </row>
    <row r="1102" spans="1:33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708</v>
      </c>
      <c r="H1102" s="245" t="s">
        <v>709</v>
      </c>
      <c r="I1102" s="245" t="s">
        <v>346</v>
      </c>
      <c r="J1102" s="245" t="s">
        <v>710</v>
      </c>
      <c r="L1102" s="245" t="s">
        <v>133</v>
      </c>
      <c r="M1102" s="245"/>
      <c r="N1102" s="401" t="s">
        <v>52</v>
      </c>
      <c r="O1102" s="245" t="s">
        <v>721</v>
      </c>
      <c r="P1102" s="276">
        <v>0</v>
      </c>
      <c r="Q1102" s="245"/>
      <c r="R1102" s="280" t="s">
        <v>731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09"/>
        <v>0</v>
      </c>
      <c r="Z1102" s="330">
        <f t="shared" ref="Z1102:Z1108" si="110">W1102</f>
        <v>403200</v>
      </c>
      <c r="AA1102" s="273">
        <v>0</v>
      </c>
      <c r="AB1102" s="330">
        <f>AA1102*Z1102</f>
        <v>0</v>
      </c>
      <c r="AD1102" s="287" t="s">
        <v>636</v>
      </c>
      <c r="AF1102" s="276" t="s">
        <v>420</v>
      </c>
      <c r="AG1102" s="231">
        <v>0</v>
      </c>
    </row>
    <row r="1103" spans="1:33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709</v>
      </c>
      <c r="H1103" s="245" t="s">
        <v>708</v>
      </c>
      <c r="I1103" s="245" t="s">
        <v>335</v>
      </c>
      <c r="J1103" s="245" t="s">
        <v>613</v>
      </c>
      <c r="L1103" s="245" t="s">
        <v>133</v>
      </c>
      <c r="M1103" s="245"/>
      <c r="N1103" s="401" t="s">
        <v>52</v>
      </c>
      <c r="O1103" s="245" t="s">
        <v>721</v>
      </c>
      <c r="P1103" s="276">
        <v>0</v>
      </c>
      <c r="Q1103" s="245"/>
      <c r="R1103" s="280" t="s">
        <v>732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09"/>
        <v>0</v>
      </c>
      <c r="Z1103" s="330">
        <f t="shared" si="110"/>
        <v>222858.43965517241</v>
      </c>
      <c r="AA1103" s="273">
        <v>0</v>
      </c>
      <c r="AB1103" s="330">
        <f>AA1103*Z1103</f>
        <v>0</v>
      </c>
      <c r="AD1103" s="287" t="s">
        <v>636</v>
      </c>
      <c r="AF1103" s="276" t="s">
        <v>420</v>
      </c>
      <c r="AG1103" s="231">
        <v>0</v>
      </c>
    </row>
    <row r="1104" spans="1:33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637</v>
      </c>
      <c r="G1104" s="245" t="s">
        <v>712</v>
      </c>
      <c r="H1104" s="245" t="s">
        <v>711</v>
      </c>
      <c r="I1104" s="245" t="s">
        <v>713</v>
      </c>
      <c r="J1104" s="245" t="s">
        <v>605</v>
      </c>
      <c r="L1104" s="245" t="s">
        <v>606</v>
      </c>
      <c r="M1104" s="245"/>
      <c r="N1104" s="401" t="s">
        <v>144</v>
      </c>
      <c r="O1104" s="245" t="s">
        <v>721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09"/>
        <v>0</v>
      </c>
      <c r="Z1104" s="330">
        <f t="shared" si="110"/>
        <v>2867050</v>
      </c>
      <c r="AA1104" s="273">
        <v>0</v>
      </c>
      <c r="AD1104" s="287" t="s">
        <v>636</v>
      </c>
      <c r="AF1104" s="276" t="s">
        <v>417</v>
      </c>
      <c r="AG1104" s="231">
        <v>0</v>
      </c>
    </row>
    <row r="1105" spans="1:33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604</v>
      </c>
      <c r="G1105" s="245" t="s">
        <v>714</v>
      </c>
      <c r="H1105" s="245" t="s">
        <v>715</v>
      </c>
      <c r="I1105" s="245" t="s">
        <v>716</v>
      </c>
      <c r="J1105" s="245" t="s">
        <v>605</v>
      </c>
      <c r="L1105" s="245" t="s">
        <v>606</v>
      </c>
      <c r="M1105" s="245"/>
      <c r="N1105" s="401" t="s">
        <v>144</v>
      </c>
      <c r="O1105" s="245" t="s">
        <v>722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09"/>
        <v>0</v>
      </c>
      <c r="Z1105" s="330">
        <f t="shared" si="110"/>
        <v>2814685.5563400001</v>
      </c>
      <c r="AA1105" s="273">
        <v>0</v>
      </c>
      <c r="AD1105" s="287" t="s">
        <v>636</v>
      </c>
      <c r="AF1105" s="276" t="s">
        <v>420</v>
      </c>
      <c r="AG1105" s="231">
        <v>0</v>
      </c>
    </row>
    <row r="1106" spans="1:33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609</v>
      </c>
      <c r="G1106" s="245" t="s">
        <v>717</v>
      </c>
      <c r="H1106" s="245" t="s">
        <v>717</v>
      </c>
      <c r="I1106" s="245" t="s">
        <v>716</v>
      </c>
      <c r="J1106" s="245" t="s">
        <v>605</v>
      </c>
      <c r="L1106" s="245" t="s">
        <v>329</v>
      </c>
      <c r="M1106" s="245"/>
      <c r="N1106" s="401" t="s">
        <v>144</v>
      </c>
      <c r="O1106" s="245" t="s">
        <v>721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09"/>
        <v>0</v>
      </c>
      <c r="Z1106" s="330">
        <f t="shared" si="110"/>
        <v>2565147.9900000002</v>
      </c>
      <c r="AA1106" s="273">
        <v>0</v>
      </c>
      <c r="AD1106" s="287" t="s">
        <v>636</v>
      </c>
      <c r="AF1106" s="276" t="s">
        <v>417</v>
      </c>
      <c r="AG1106" s="231">
        <v>0</v>
      </c>
    </row>
    <row r="1107" spans="1:33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638</v>
      </c>
      <c r="G1107" s="245" t="s">
        <v>718</v>
      </c>
      <c r="H1107" s="245" t="s">
        <v>718</v>
      </c>
      <c r="I1107" s="245" t="s">
        <v>716</v>
      </c>
      <c r="J1107" s="245" t="s">
        <v>605</v>
      </c>
      <c r="L1107" s="245" t="s">
        <v>606</v>
      </c>
      <c r="M1107" s="245"/>
      <c r="N1107" s="401" t="s">
        <v>144</v>
      </c>
      <c r="O1107" s="245" t="s">
        <v>723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09"/>
        <v>0</v>
      </c>
      <c r="Z1107" s="330">
        <f t="shared" si="110"/>
        <v>642950</v>
      </c>
      <c r="AA1107" s="273">
        <v>0</v>
      </c>
      <c r="AD1107" s="287" t="s">
        <v>636</v>
      </c>
      <c r="AF1107" s="276" t="s">
        <v>417</v>
      </c>
      <c r="AG1107" s="231">
        <v>0</v>
      </c>
    </row>
    <row r="1108" spans="1:33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329</v>
      </c>
      <c r="G1108" s="245" t="s">
        <v>719</v>
      </c>
      <c r="H1108" s="245" t="s">
        <v>744</v>
      </c>
      <c r="I1108" s="245" t="s">
        <v>713</v>
      </c>
      <c r="J1108" s="245" t="s">
        <v>605</v>
      </c>
      <c r="L1108" s="245" t="s">
        <v>606</v>
      </c>
      <c r="M1108" s="245"/>
      <c r="N1108" s="401" t="s">
        <v>144</v>
      </c>
      <c r="O1108" s="245" t="s">
        <v>721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09"/>
        <v>0</v>
      </c>
      <c r="Z1108" s="330">
        <f t="shared" si="110"/>
        <v>3668431.54</v>
      </c>
      <c r="AA1108" s="273">
        <v>0</v>
      </c>
      <c r="AD1108" s="287" t="s">
        <v>636</v>
      </c>
      <c r="AF1108" s="276" t="s">
        <v>417</v>
      </c>
      <c r="AG1108" s="231">
        <v>0</v>
      </c>
    </row>
    <row r="1109" spans="1:33" x14ac:dyDescent="0.15">
      <c r="S1109" s="167"/>
    </row>
    <row r="1110" spans="1:33" x14ac:dyDescent="0.15">
      <c r="S1110" s="167"/>
    </row>
    <row r="1111" spans="1:33" x14ac:dyDescent="0.15">
      <c r="S1111" s="167"/>
    </row>
    <row r="1112" spans="1:33" x14ac:dyDescent="0.15">
      <c r="S1112" s="167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  <row r="1119" spans="1:33" x14ac:dyDescent="0.15">
      <c r="S1119" s="167"/>
    </row>
  </sheetData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7"/>
  <sheetViews>
    <sheetView showGridLines="0" workbookViewId="0">
      <pane ySplit="1" topLeftCell="A2" activePane="bottomLeft" state="frozen"/>
      <selection pane="bottomLeft" activeCell="F1" sqref="A1:XFD1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644</v>
      </c>
      <c r="B1" s="83" t="s">
        <v>694</v>
      </c>
      <c r="C1" s="83" t="s">
        <v>645</v>
      </c>
      <c r="D1" s="83" t="s">
        <v>646</v>
      </c>
      <c r="E1" s="83" t="s">
        <v>647</v>
      </c>
      <c r="F1" s="84" t="s">
        <v>648</v>
      </c>
      <c r="G1" s="85" t="s">
        <v>33</v>
      </c>
      <c r="H1" s="85" t="s">
        <v>649</v>
      </c>
      <c r="I1" s="86" t="s">
        <v>650</v>
      </c>
      <c r="J1" s="85" t="s">
        <v>651</v>
      </c>
      <c r="K1" s="85" t="s">
        <v>652</v>
      </c>
      <c r="L1" s="85" t="s">
        <v>653</v>
      </c>
      <c r="M1" s="87" t="s">
        <v>654</v>
      </c>
      <c r="N1" s="85" t="s">
        <v>30</v>
      </c>
      <c r="O1" s="85" t="s">
        <v>697</v>
      </c>
      <c r="P1" s="85" t="s">
        <v>655</v>
      </c>
      <c r="Q1" s="85" t="s">
        <v>696</v>
      </c>
      <c r="R1" s="85" t="s">
        <v>656</v>
      </c>
      <c r="S1" s="88" t="s">
        <v>657</v>
      </c>
      <c r="T1" s="88" t="s">
        <v>658</v>
      </c>
    </row>
    <row r="2" spans="1:20" x14ac:dyDescent="0.15">
      <c r="A2" s="90" t="s">
        <v>50</v>
      </c>
      <c r="B2" s="90"/>
      <c r="C2" s="90" t="s">
        <v>49</v>
      </c>
      <c r="D2" s="90" t="s">
        <v>659</v>
      </c>
      <c r="E2" s="91" t="s">
        <v>365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659</v>
      </c>
      <c r="E3" s="91" t="s">
        <v>365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24227606.506203949</v>
      </c>
      <c r="O3" s="93"/>
      <c r="P3" s="93">
        <f t="shared" si="1"/>
        <v>-287100.70287171809</v>
      </c>
      <c r="Q3" s="93">
        <f t="shared" ref="Q3:Q66" si="2">P3-(O3/1.06)</f>
        <v>-287100.70287171809</v>
      </c>
      <c r="R3" s="93">
        <f t="shared" ref="R3:R38" si="3">Q3/N3</f>
        <v>-1.1850147178104465E-2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659</v>
      </c>
      <c r="E4" s="91" t="s">
        <v>365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659</v>
      </c>
      <c r="E5" s="91" t="s">
        <v>365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659</v>
      </c>
      <c r="E6" s="91" t="s">
        <v>365</v>
      </c>
      <c r="F6" s="92" t="s">
        <v>211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27822974.296402086</v>
      </c>
      <c r="O6" s="93"/>
      <c r="P6" s="93">
        <f t="shared" si="1"/>
        <v>-2733471.1505462676</v>
      </c>
      <c r="Q6" s="93">
        <f t="shared" si="2"/>
        <v>-2733471.1505462676</v>
      </c>
      <c r="R6" s="93">
        <f t="shared" si="3"/>
        <v>-9.8245109290840446E-2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659</v>
      </c>
      <c r="E7" s="91" t="s">
        <v>365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659</v>
      </c>
      <c r="E8" s="91" t="s">
        <v>365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659</v>
      </c>
      <c r="E9" s="91" t="s">
        <v>365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659</v>
      </c>
      <c r="E10" s="91" t="s">
        <v>365</v>
      </c>
      <c r="F10" s="92" t="s">
        <v>211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453</v>
      </c>
      <c r="B11" s="102"/>
      <c r="C11" s="102" t="s">
        <v>754</v>
      </c>
      <c r="D11" s="102" t="s">
        <v>48</v>
      </c>
      <c r="E11" s="113" t="s">
        <v>365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x14ac:dyDescent="0.15">
      <c r="A12" s="90" t="s">
        <v>462</v>
      </c>
      <c r="B12" s="90"/>
      <c r="C12" s="90" t="s">
        <v>461</v>
      </c>
      <c r="D12" s="90" t="s">
        <v>48</v>
      </c>
      <c r="E12" s="91" t="s">
        <v>365</v>
      </c>
      <c r="F12" s="63" t="s">
        <v>348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470</v>
      </c>
      <c r="B13" s="90"/>
      <c r="C13" s="90" t="s">
        <v>469</v>
      </c>
      <c r="D13" s="90" t="s">
        <v>48</v>
      </c>
      <c r="E13" s="91" t="s">
        <v>365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476</v>
      </c>
      <c r="B14" s="90"/>
      <c r="C14" s="90" t="s">
        <v>475</v>
      </c>
      <c r="D14" s="90" t="s">
        <v>48</v>
      </c>
      <c r="E14" s="91" t="s">
        <v>365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479</v>
      </c>
      <c r="B15" s="90"/>
      <c r="C15" s="90" t="s">
        <v>478</v>
      </c>
      <c r="D15" s="90" t="s">
        <v>660</v>
      </c>
      <c r="E15" s="91" t="s">
        <v>365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481</v>
      </c>
      <c r="B16" s="90"/>
      <c r="C16" s="90" t="s">
        <v>480</v>
      </c>
      <c r="D16" s="90" t="s">
        <v>660</v>
      </c>
      <c r="E16" s="91" t="s">
        <v>365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483</v>
      </c>
      <c r="B17" s="90"/>
      <c r="C17" s="90" t="s">
        <v>482</v>
      </c>
      <c r="D17" s="90" t="s">
        <v>660</v>
      </c>
      <c r="E17" s="91" t="s">
        <v>365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450</v>
      </c>
      <c r="B18" s="90"/>
      <c r="C18" s="90" t="s">
        <v>449</v>
      </c>
      <c r="D18" s="90" t="s">
        <v>48</v>
      </c>
      <c r="E18" s="91" t="s">
        <v>365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453</v>
      </c>
      <c r="B19" s="102"/>
      <c r="C19" s="102" t="s">
        <v>452</v>
      </c>
      <c r="D19" s="102" t="s">
        <v>48</v>
      </c>
      <c r="E19" s="113" t="s">
        <v>365</v>
      </c>
      <c r="F19" s="404" t="s">
        <v>348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462</v>
      </c>
      <c r="B20" s="90"/>
      <c r="C20" s="90" t="s">
        <v>461</v>
      </c>
      <c r="D20" s="90" t="s">
        <v>48</v>
      </c>
      <c r="E20" s="91" t="s">
        <v>365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334</v>
      </c>
      <c r="B21" s="91"/>
      <c r="C21" s="99" t="s">
        <v>333</v>
      </c>
      <c r="D21" s="90" t="s">
        <v>48</v>
      </c>
      <c r="E21" s="91" t="s">
        <v>365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336</v>
      </c>
      <c r="B22" s="90"/>
      <c r="C22" s="90" t="s">
        <v>335</v>
      </c>
      <c r="D22" s="90" t="s">
        <v>660</v>
      </c>
      <c r="E22" s="91" t="s">
        <v>365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485</v>
      </c>
      <c r="B23" s="90"/>
      <c r="C23" s="99" t="s">
        <v>484</v>
      </c>
      <c r="D23" s="90" t="s">
        <v>660</v>
      </c>
      <c r="E23" s="91" t="s">
        <v>365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490</v>
      </c>
      <c r="B24" s="90"/>
      <c r="C24" s="99" t="s">
        <v>489</v>
      </c>
      <c r="D24" s="90" t="s">
        <v>48</v>
      </c>
      <c r="E24" s="91" t="s">
        <v>365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659</v>
      </c>
      <c r="E25" s="91" t="s">
        <v>661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659</v>
      </c>
      <c r="E26" s="91" t="s">
        <v>661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659</v>
      </c>
      <c r="E27" s="91" t="s">
        <v>661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659</v>
      </c>
      <c r="E28" s="91" t="s">
        <v>661</v>
      </c>
      <c r="F28" s="92" t="s">
        <v>197</v>
      </c>
      <c r="G28" s="93">
        <v>6232719.8200000003</v>
      </c>
      <c r="H28" s="93">
        <v>6232719.8200000003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6053286.4868000001</v>
      </c>
      <c r="O28" s="93"/>
      <c r="P28" s="93">
        <f t="shared" si="7"/>
        <v>226637.86334517249</v>
      </c>
      <c r="Q28" s="93">
        <f t="shared" si="2"/>
        <v>226637.86334517249</v>
      </c>
      <c r="R28" s="93">
        <f t="shared" si="3"/>
        <v>3.7440465413191105E-2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659</v>
      </c>
      <c r="E29" s="91" t="s">
        <v>661</v>
      </c>
      <c r="F29" s="92" t="s">
        <v>211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1124417.8451907455</v>
      </c>
      <c r="O29" s="93"/>
      <c r="P29" s="93">
        <f t="shared" si="7"/>
        <v>449.34781587745539</v>
      </c>
      <c r="Q29" s="93">
        <f t="shared" si="2"/>
        <v>449.34781587745539</v>
      </c>
      <c r="R29" s="93">
        <f t="shared" si="3"/>
        <v>3.9962707617934354E-4</v>
      </c>
      <c r="S29" s="96"/>
      <c r="T29" s="101" t="s">
        <v>58</v>
      </c>
    </row>
    <row r="30" spans="1:20" x14ac:dyDescent="0.15">
      <c r="A30" s="102" t="s">
        <v>328</v>
      </c>
      <c r="B30" s="102"/>
      <c r="C30" s="90" t="s">
        <v>327</v>
      </c>
      <c r="D30" s="90" t="s">
        <v>48</v>
      </c>
      <c r="E30" s="91" t="s">
        <v>661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659</v>
      </c>
      <c r="E31" s="105" t="s">
        <v>661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659</v>
      </c>
      <c r="E32" s="91" t="s">
        <v>661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659</v>
      </c>
      <c r="E33" s="91" t="s">
        <v>661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599626.4</v>
      </c>
      <c r="O33" s="93"/>
      <c r="P33" s="93">
        <f t="shared" si="7"/>
        <v>31777.579490218646</v>
      </c>
      <c r="Q33" s="93">
        <f t="shared" si="2"/>
        <v>31777.579490218646</v>
      </c>
      <c r="R33" s="93">
        <f t="shared" si="3"/>
        <v>5.2995631096660598E-2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659</v>
      </c>
      <c r="E34" s="91" t="s">
        <v>661</v>
      </c>
      <c r="F34" s="92" t="s">
        <v>211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334</v>
      </c>
      <c r="B35" s="113"/>
      <c r="C35" s="114" t="s">
        <v>333</v>
      </c>
      <c r="D35" s="90" t="s">
        <v>48</v>
      </c>
      <c r="E35" s="91" t="s">
        <v>661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336</v>
      </c>
      <c r="B36" s="90"/>
      <c r="C36" s="90" t="s">
        <v>335</v>
      </c>
      <c r="D36" s="90" t="s">
        <v>660</v>
      </c>
      <c r="E36" s="91" t="s">
        <v>661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659</v>
      </c>
      <c r="E37" s="91" t="s">
        <v>662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659</v>
      </c>
      <c r="E38" s="91" t="s">
        <v>662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659</v>
      </c>
      <c r="E39" s="91" t="s">
        <v>662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659</v>
      </c>
      <c r="E40" s="91" t="s">
        <v>662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659</v>
      </c>
      <c r="E41" s="91" t="s">
        <v>662</v>
      </c>
      <c r="F41" s="92" t="s">
        <v>211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659</v>
      </c>
      <c r="E42" s="105" t="s">
        <v>662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659</v>
      </c>
      <c r="E43" s="91" t="s">
        <v>662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659</v>
      </c>
      <c r="E44" s="91" t="s">
        <v>662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659</v>
      </c>
      <c r="E45" s="91" t="s">
        <v>662</v>
      </c>
      <c r="F45" s="92" t="s">
        <v>211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x14ac:dyDescent="0.15">
      <c r="A46" s="90" t="s">
        <v>343</v>
      </c>
      <c r="B46" s="90"/>
      <c r="C46" s="114" t="s">
        <v>342</v>
      </c>
      <c r="D46" s="90" t="s">
        <v>48</v>
      </c>
      <c r="E46" s="91" t="s">
        <v>662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0</v>
      </c>
      <c r="O46" s="93"/>
      <c r="P46" s="93">
        <f t="shared" ref="P46:P51" si="9">(N46-G46+J46-K46)/1.06</f>
        <v>-5505.8962264150941</v>
      </c>
      <c r="Q46" s="93">
        <f t="shared" si="2"/>
        <v>-5505.8962264150941</v>
      </c>
      <c r="R46" s="93" t="e">
        <f t="shared" si="8"/>
        <v>#DIV/0!</v>
      </c>
      <c r="S46" s="96"/>
      <c r="T46" s="101" t="s">
        <v>58</v>
      </c>
    </row>
    <row r="47" spans="1:20" x14ac:dyDescent="0.15">
      <c r="A47" s="116" t="s">
        <v>345</v>
      </c>
      <c r="B47" s="116"/>
      <c r="C47" s="116" t="s">
        <v>344</v>
      </c>
      <c r="D47" s="90" t="s">
        <v>48</v>
      </c>
      <c r="E47" s="114" t="s">
        <v>662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347</v>
      </c>
      <c r="B48" s="116"/>
      <c r="C48" s="116" t="s">
        <v>346</v>
      </c>
      <c r="D48" s="90" t="s">
        <v>660</v>
      </c>
      <c r="E48" s="114" t="s">
        <v>662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336</v>
      </c>
      <c r="B49" s="116"/>
      <c r="C49" s="116" t="s">
        <v>335</v>
      </c>
      <c r="D49" s="90" t="s">
        <v>660</v>
      </c>
      <c r="E49" s="114" t="s">
        <v>662</v>
      </c>
      <c r="F49" s="62" t="s">
        <v>348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334</v>
      </c>
      <c r="B50" s="91"/>
      <c r="C50" s="114" t="s">
        <v>333</v>
      </c>
      <c r="D50" s="90" t="s">
        <v>48</v>
      </c>
      <c r="E50" s="114" t="s">
        <v>662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336</v>
      </c>
      <c r="B51" s="116"/>
      <c r="C51" s="116" t="s">
        <v>335</v>
      </c>
      <c r="D51" s="90" t="s">
        <v>660</v>
      </c>
      <c r="E51" s="114" t="s">
        <v>662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659</v>
      </c>
      <c r="E52" s="114" t="s">
        <v>663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659</v>
      </c>
      <c r="E53" s="114" t="s">
        <v>663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659</v>
      </c>
      <c r="E54" s="114" t="s">
        <v>663</v>
      </c>
      <c r="F54" s="120" t="s">
        <v>211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664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659</v>
      </c>
      <c r="E55" s="114" t="s">
        <v>663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659</v>
      </c>
      <c r="E56" s="114" t="s">
        <v>663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659</v>
      </c>
      <c r="E57" s="114" t="s">
        <v>663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659</v>
      </c>
      <c r="E58" s="114" t="s">
        <v>663</v>
      </c>
      <c r="F58" s="120" t="s">
        <v>211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659</v>
      </c>
      <c r="E59" s="114" t="s">
        <v>663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659</v>
      </c>
      <c r="E60" s="114" t="s">
        <v>663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665</v>
      </c>
      <c r="B61" s="119"/>
      <c r="C61" s="119" t="s">
        <v>364</v>
      </c>
      <c r="D61" s="119" t="s">
        <v>364</v>
      </c>
      <c r="E61" s="114" t="s">
        <v>663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336</v>
      </c>
      <c r="B62" s="116"/>
      <c r="C62" s="126" t="s">
        <v>335</v>
      </c>
      <c r="D62" s="90" t="s">
        <v>660</v>
      </c>
      <c r="E62" s="114" t="s">
        <v>663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347</v>
      </c>
      <c r="B63" s="116"/>
      <c r="C63" s="126" t="s">
        <v>346</v>
      </c>
      <c r="D63" s="90" t="s">
        <v>660</v>
      </c>
      <c r="E63" s="114" t="s">
        <v>663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659</v>
      </c>
      <c r="E64" s="132" t="s">
        <v>666</v>
      </c>
      <c r="F64" s="134" t="s">
        <v>144</v>
      </c>
      <c r="G64" s="129">
        <v>-53069.59</v>
      </c>
      <c r="H64" s="129">
        <v>-53069.59</v>
      </c>
      <c r="I64" s="135">
        <v>2.9000000000000001E-2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659</v>
      </c>
      <c r="E65" s="132" t="s">
        <v>666</v>
      </c>
      <c r="F65" s="134" t="s">
        <v>52</v>
      </c>
      <c r="G65" s="129">
        <v>1525181.15</v>
      </c>
      <c r="H65" s="129">
        <v>1525181.15</v>
      </c>
      <c r="I65" s="135">
        <v>2.9000000000000001E-2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659</v>
      </c>
      <c r="E66" s="132" t="s">
        <v>666</v>
      </c>
      <c r="F66" s="137" t="s">
        <v>211</v>
      </c>
      <c r="G66" s="129">
        <v>22126.240000000002</v>
      </c>
      <c r="H66" s="129">
        <v>22126.240000000002</v>
      </c>
      <c r="I66" s="138">
        <v>5.6000000000000001E-2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659</v>
      </c>
      <c r="E67" s="132" t="s">
        <v>666</v>
      </c>
      <c r="F67" s="134" t="s">
        <v>144</v>
      </c>
      <c r="G67" s="129">
        <v>1700225.32</v>
      </c>
      <c r="H67" s="129">
        <v>1700225.32</v>
      </c>
      <c r="I67" s="135">
        <v>2.9000000000000001E-2</v>
      </c>
      <c r="J67" s="93">
        <v>68108.755374607252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-29513.244568184811</v>
      </c>
      <c r="Q67" s="93">
        <f t="shared" ref="Q67:Q131" si="13">P67-(O67/1.06)</f>
        <v>-29513.244568184811</v>
      </c>
      <c r="R67" s="93">
        <f t="shared" si="8"/>
        <v>-1.843618498513553E-2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659</v>
      </c>
      <c r="E68" s="132" t="s">
        <v>666</v>
      </c>
      <c r="F68" s="134" t="s">
        <v>52</v>
      </c>
      <c r="G68" s="129">
        <v>1483934.88</v>
      </c>
      <c r="H68" s="129">
        <v>1483934.88</v>
      </c>
      <c r="I68" s="135">
        <v>2.9000000000000001E-2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3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659</v>
      </c>
      <c r="E69" s="132" t="s">
        <v>666</v>
      </c>
      <c r="F69" s="137" t="s">
        <v>211</v>
      </c>
      <c r="G69" s="129">
        <v>160.53</v>
      </c>
      <c r="H69" s="129">
        <v>160.53</v>
      </c>
      <c r="I69" s="138">
        <v>5.6000000000000001E-2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3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659</v>
      </c>
      <c r="E70" s="132" t="s">
        <v>666</v>
      </c>
      <c r="F70" s="134" t="s">
        <v>196</v>
      </c>
      <c r="G70" s="137">
        <v>0</v>
      </c>
      <c r="H70" s="129">
        <v>0</v>
      </c>
      <c r="I70" s="138">
        <v>6.9000000000000006E-2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3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576</v>
      </c>
      <c r="B71" s="132"/>
      <c r="C71" s="132" t="s">
        <v>49</v>
      </c>
      <c r="D71" s="90" t="s">
        <v>659</v>
      </c>
      <c r="E71" s="132" t="s">
        <v>666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v>2.9000000000000001E-2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3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586</v>
      </c>
      <c r="B72" s="132"/>
      <c r="C72" s="126" t="s">
        <v>585</v>
      </c>
      <c r="D72" s="126" t="s">
        <v>585</v>
      </c>
      <c r="E72" s="132" t="s">
        <v>666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3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659</v>
      </c>
      <c r="E73" s="132" t="s">
        <v>666</v>
      </c>
      <c r="F73" s="134" t="s">
        <v>197</v>
      </c>
      <c r="G73" s="137">
        <v>4881660</v>
      </c>
      <c r="H73" s="129">
        <v>4881660</v>
      </c>
      <c r="I73" s="135">
        <v>2.9000000000000001E-2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4">(N73-G73+J73)/1.06</f>
        <v>4484199.9804715728</v>
      </c>
      <c r="Q73" s="93">
        <f t="shared" si="13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583</v>
      </c>
      <c r="B74" s="132"/>
      <c r="C74" s="126" t="s">
        <v>346</v>
      </c>
      <c r="D74" s="90" t="s">
        <v>660</v>
      </c>
      <c r="E74" s="132" t="s">
        <v>666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3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584</v>
      </c>
      <c r="B75" s="132"/>
      <c r="C75" s="126" t="s">
        <v>335</v>
      </c>
      <c r="D75" s="90" t="s">
        <v>660</v>
      </c>
      <c r="E75" s="132" t="s">
        <v>666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3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659</v>
      </c>
      <c r="E76" s="142" t="s">
        <v>667</v>
      </c>
      <c r="F76" s="139" t="s">
        <v>144</v>
      </c>
      <c r="G76" s="129">
        <v>29910.21</v>
      </c>
      <c r="H76" s="129">
        <v>29910.21</v>
      </c>
      <c r="I76" s="135">
        <v>2.9000000000000001E-2</v>
      </c>
      <c r="J76" s="93">
        <v>1198.1630623481899</v>
      </c>
      <c r="K76" s="130">
        <v>0</v>
      </c>
      <c r="L76" s="129">
        <f t="shared" ref="L76:L111" si="15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4"/>
        <v>-213.3326905070999</v>
      </c>
      <c r="Q76" s="93">
        <f t="shared" si="13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659</v>
      </c>
      <c r="E77" s="142" t="s">
        <v>667</v>
      </c>
      <c r="F77" s="139" t="s">
        <v>52</v>
      </c>
      <c r="G77" s="129">
        <v>2324879.09</v>
      </c>
      <c r="H77" s="129">
        <v>2324879.09</v>
      </c>
      <c r="I77" s="135">
        <v>2.9000000000000001E-2</v>
      </c>
      <c r="J77" s="93">
        <v>93131.551067801687</v>
      </c>
      <c r="K77" s="130">
        <v>1126810.549498755</v>
      </c>
      <c r="L77" s="129">
        <f t="shared" si="15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4"/>
        <v>368275.16077900183</v>
      </c>
      <c r="Q77" s="93">
        <f t="shared" si="13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659</v>
      </c>
      <c r="E78" s="142" t="s">
        <v>667</v>
      </c>
      <c r="F78" s="145" t="s">
        <v>211</v>
      </c>
      <c r="G78" s="129">
        <v>1121481.83</v>
      </c>
      <c r="H78" s="129">
        <v>1121481.83</v>
      </c>
      <c r="I78" s="138">
        <v>5.6000000000000001E-2</v>
      </c>
      <c r="J78" s="93">
        <v>44925.064177103814</v>
      </c>
      <c r="K78" s="130">
        <v>647476</v>
      </c>
      <c r="L78" s="129">
        <f t="shared" si="15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4"/>
        <v>-16046.246093766589</v>
      </c>
      <c r="Q78" s="93">
        <f t="shared" si="13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659</v>
      </c>
      <c r="E79" s="142" t="s">
        <v>667</v>
      </c>
      <c r="F79" s="139" t="s">
        <v>144</v>
      </c>
      <c r="G79" s="129">
        <v>283017.57</v>
      </c>
      <c r="H79" s="129">
        <v>283017.57</v>
      </c>
      <c r="I79" s="135">
        <v>2.9000000000000001E-2</v>
      </c>
      <c r="J79" s="93">
        <v>11337.305835349978</v>
      </c>
      <c r="K79" s="130">
        <v>0</v>
      </c>
      <c r="L79" s="129">
        <f t="shared" si="15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4"/>
        <v>3945.6731722855707</v>
      </c>
      <c r="Q79" s="93">
        <f t="shared" si="13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659</v>
      </c>
      <c r="E80" s="142" t="s">
        <v>667</v>
      </c>
      <c r="F80" s="139" t="s">
        <v>52</v>
      </c>
      <c r="G80" s="129">
        <v>1405767.91</v>
      </c>
      <c r="H80" s="129">
        <v>1405767.91</v>
      </c>
      <c r="I80" s="135">
        <v>2.9000000000000001E-2</v>
      </c>
      <c r="J80" s="93">
        <v>56313.184828739577</v>
      </c>
      <c r="K80" s="130">
        <v>132685.57971690429</v>
      </c>
      <c r="L80" s="129">
        <f t="shared" si="15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4"/>
        <v>18777.61090755336</v>
      </c>
      <c r="Q80" s="93">
        <f t="shared" si="13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659</v>
      </c>
      <c r="E81" s="142" t="s">
        <v>667</v>
      </c>
      <c r="F81" s="145" t="s">
        <v>211</v>
      </c>
      <c r="G81" s="129">
        <v>4131.3</v>
      </c>
      <c r="H81" s="129">
        <v>4131.3</v>
      </c>
      <c r="I81" s="138">
        <v>5.6000000000000001E-2</v>
      </c>
      <c r="J81" s="93">
        <v>165.49435993525546</v>
      </c>
      <c r="K81" s="130">
        <v>0</v>
      </c>
      <c r="L81" s="129">
        <f t="shared" si="15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4"/>
        <v>-51.737396287495073</v>
      </c>
      <c r="Q81" s="93">
        <f t="shared" si="13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605</v>
      </c>
      <c r="B82" s="142"/>
      <c r="C82" s="142" t="s">
        <v>461</v>
      </c>
      <c r="D82" s="142" t="s">
        <v>48</v>
      </c>
      <c r="E82" s="142" t="s">
        <v>667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5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3"/>
        <v>4.6226406856527862E-3</v>
      </c>
      <c r="R82" s="93">
        <f t="shared" si="8"/>
        <v>9.5886367315136886E-10</v>
      </c>
      <c r="S82" s="145" t="s">
        <v>636</v>
      </c>
      <c r="T82" s="146" t="s">
        <v>6</v>
      </c>
    </row>
    <row r="83" spans="1:20" s="112" customFormat="1" x14ac:dyDescent="0.35">
      <c r="A83" s="147" t="s">
        <v>611</v>
      </c>
      <c r="B83" s="147"/>
      <c r="C83" s="147" t="s">
        <v>346</v>
      </c>
      <c r="D83" s="147" t="s">
        <v>660</v>
      </c>
      <c r="E83" s="147" t="s">
        <v>667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5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3"/>
        <v>8694.3396226415098</v>
      </c>
      <c r="R83" s="93">
        <f t="shared" si="8"/>
        <v>2.3245902909612183E-2</v>
      </c>
      <c r="S83" s="153" t="s">
        <v>636</v>
      </c>
      <c r="T83" s="154" t="s">
        <v>58</v>
      </c>
    </row>
    <row r="84" spans="1:20" s="112" customFormat="1" x14ac:dyDescent="0.35">
      <c r="A84" s="147" t="s">
        <v>613</v>
      </c>
      <c r="B84" s="147"/>
      <c r="C84" s="147" t="s">
        <v>335</v>
      </c>
      <c r="D84" s="147" t="s">
        <v>660</v>
      </c>
      <c r="E84" s="147" t="s">
        <v>667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5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3"/>
        <v>8694.3396226415098</v>
      </c>
      <c r="R84" s="93">
        <f t="shared" si="8"/>
        <v>4.5398945989706438E-2</v>
      </c>
      <c r="S84" s="155" t="s">
        <v>636</v>
      </c>
      <c r="T84" s="154" t="s">
        <v>58</v>
      </c>
    </row>
    <row r="85" spans="1:20" x14ac:dyDescent="0.35">
      <c r="A85" s="142" t="s">
        <v>63</v>
      </c>
      <c r="B85" s="142"/>
      <c r="C85" s="142" t="s">
        <v>659</v>
      </c>
      <c r="D85" s="143" t="s">
        <v>659</v>
      </c>
      <c r="E85" s="142" t="s">
        <v>667</v>
      </c>
      <c r="F85" s="156" t="s">
        <v>197</v>
      </c>
      <c r="G85" s="129">
        <v>4881660</v>
      </c>
      <c r="H85" s="129">
        <v>4881660</v>
      </c>
      <c r="I85" s="135">
        <v>2.9000000000000001E-2</v>
      </c>
      <c r="J85" s="93">
        <v>195552.77929986667</v>
      </c>
      <c r="K85" s="130">
        <v>108288.21165678713</v>
      </c>
      <c r="L85" s="129">
        <f t="shared" si="15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3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598</v>
      </c>
      <c r="B86" s="142"/>
      <c r="C86" s="142" t="s">
        <v>659</v>
      </c>
      <c r="D86" s="143" t="s">
        <v>659</v>
      </c>
      <c r="E86" s="142" t="s">
        <v>667</v>
      </c>
      <c r="F86" s="156" t="s">
        <v>197</v>
      </c>
      <c r="G86" s="129">
        <v>1504067.49</v>
      </c>
      <c r="H86" s="129">
        <v>1504067.49</v>
      </c>
      <c r="I86" s="135">
        <v>2.9000000000000001E-2</v>
      </c>
      <c r="J86" s="93">
        <v>60250.934707471315</v>
      </c>
      <c r="K86" s="130">
        <v>0</v>
      </c>
      <c r="L86" s="129">
        <f t="shared" si="15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3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598</v>
      </c>
      <c r="B87" s="142"/>
      <c r="C87" s="142" t="s">
        <v>659</v>
      </c>
      <c r="D87" s="143" t="s">
        <v>659</v>
      </c>
      <c r="E87" s="142" t="s">
        <v>667</v>
      </c>
      <c r="F87" s="145" t="s">
        <v>603</v>
      </c>
      <c r="G87" s="129">
        <v>100000</v>
      </c>
      <c r="H87" s="129">
        <v>100000</v>
      </c>
      <c r="I87" s="138">
        <v>5.6000000000000001E-2</v>
      </c>
      <c r="J87" s="93">
        <v>4005.866432727119</v>
      </c>
      <c r="K87" s="130">
        <v>0</v>
      </c>
      <c r="L87" s="129">
        <f t="shared" si="15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3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586</v>
      </c>
      <c r="B88" s="142"/>
      <c r="C88" s="142" t="s">
        <v>585</v>
      </c>
      <c r="D88" s="143" t="s">
        <v>585</v>
      </c>
      <c r="E88" s="142" t="s">
        <v>667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5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3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614</v>
      </c>
      <c r="B89" s="142"/>
      <c r="C89" s="142" t="s">
        <v>49</v>
      </c>
      <c r="D89" s="143" t="s">
        <v>659</v>
      </c>
      <c r="E89" s="142" t="s">
        <v>668</v>
      </c>
      <c r="F89" s="156" t="s">
        <v>52</v>
      </c>
      <c r="G89" s="129">
        <v>1024937.04</v>
      </c>
      <c r="H89" s="129">
        <v>1024937.04</v>
      </c>
      <c r="I89" s="135">
        <v>2.9000000000000001E-2</v>
      </c>
      <c r="J89" s="93">
        <v>41057.608841946923</v>
      </c>
      <c r="K89" s="130"/>
      <c r="L89" s="129">
        <f t="shared" si="15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16">(N89-G89+J89)/1.06</f>
        <v>14344.871878865462</v>
      </c>
      <c r="Q89" s="93">
        <f t="shared" si="13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614</v>
      </c>
      <c r="B90" s="142"/>
      <c r="C90" s="142" t="s">
        <v>49</v>
      </c>
      <c r="D90" s="143" t="s">
        <v>659</v>
      </c>
      <c r="E90" s="142" t="s">
        <v>668</v>
      </c>
      <c r="F90" s="156" t="s">
        <v>144</v>
      </c>
      <c r="G90" s="129">
        <v>183743.86</v>
      </c>
      <c r="H90" s="129">
        <v>183743.86</v>
      </c>
      <c r="I90" s="135">
        <v>2.9000000000000001E-2</v>
      </c>
      <c r="J90" s="93">
        <v>7360.5336099371116</v>
      </c>
      <c r="K90" s="130"/>
      <c r="L90" s="129">
        <f t="shared" si="15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16"/>
        <v>2998.3204724964439</v>
      </c>
      <c r="Q90" s="93">
        <f t="shared" si="13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614</v>
      </c>
      <c r="B91" s="142"/>
      <c r="C91" s="142" t="s">
        <v>49</v>
      </c>
      <c r="D91" s="143" t="s">
        <v>659</v>
      </c>
      <c r="E91" s="142" t="s">
        <v>668</v>
      </c>
      <c r="F91" s="156" t="s">
        <v>197</v>
      </c>
      <c r="G91" s="129">
        <v>364280</v>
      </c>
      <c r="H91" s="129">
        <v>364280</v>
      </c>
      <c r="I91" s="135">
        <v>2.9000000000000001E-2</v>
      </c>
      <c r="J91" s="93">
        <v>14592.570241138348</v>
      </c>
      <c r="K91" s="130"/>
      <c r="L91" s="129">
        <f t="shared" si="15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16"/>
        <v>13766.57569918712</v>
      </c>
      <c r="Q91" s="93">
        <f t="shared" si="13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598</v>
      </c>
      <c r="B92" s="142"/>
      <c r="C92" s="142" t="s">
        <v>49</v>
      </c>
      <c r="D92" s="143" t="s">
        <v>659</v>
      </c>
      <c r="E92" s="142" t="s">
        <v>668</v>
      </c>
      <c r="F92" s="156" t="s">
        <v>52</v>
      </c>
      <c r="G92" s="129">
        <v>1431978.84</v>
      </c>
      <c r="H92" s="129">
        <f>G92</f>
        <v>1431978.84</v>
      </c>
      <c r="I92" s="135">
        <v>2.9000000000000001E-2</v>
      </c>
      <c r="J92" s="93">
        <v>57363.159675315183</v>
      </c>
      <c r="K92" s="130">
        <v>262435.30985415709</v>
      </c>
      <c r="L92" s="129">
        <f t="shared" si="15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16"/>
        <v>307954.84388679534</v>
      </c>
      <c r="Q92" s="93">
        <f t="shared" si="13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598</v>
      </c>
      <c r="B93" s="142"/>
      <c r="C93" s="142" t="s">
        <v>49</v>
      </c>
      <c r="D93" s="143" t="s">
        <v>659</v>
      </c>
      <c r="E93" s="142" t="s">
        <v>668</v>
      </c>
      <c r="F93" s="156" t="s">
        <v>197</v>
      </c>
      <c r="G93" s="129">
        <v>4881660</v>
      </c>
      <c r="H93" s="129">
        <f>G93</f>
        <v>4881660</v>
      </c>
      <c r="I93" s="135">
        <v>2.9000000000000001E-2</v>
      </c>
      <c r="J93" s="93">
        <v>195552.77929986667</v>
      </c>
      <c r="K93" s="130">
        <v>1231131.0447059616</v>
      </c>
      <c r="L93" s="129">
        <f t="shared" si="15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16"/>
        <v>3419143.4899055348</v>
      </c>
      <c r="Q93" s="93">
        <f t="shared" si="13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598</v>
      </c>
      <c r="B94" s="142"/>
      <c r="C94" s="142" t="s">
        <v>49</v>
      </c>
      <c r="D94" s="143" t="s">
        <v>659</v>
      </c>
      <c r="E94" s="142" t="s">
        <v>668</v>
      </c>
      <c r="F94" s="145" t="s">
        <v>211</v>
      </c>
      <c r="G94" s="129">
        <v>1243.22</v>
      </c>
      <c r="H94" s="129">
        <v>1243.22</v>
      </c>
      <c r="I94" s="138">
        <v>5.6000000000000001E-2</v>
      </c>
      <c r="J94" s="93">
        <v>49.801732664950094</v>
      </c>
      <c r="K94" s="130"/>
      <c r="L94" s="129">
        <f t="shared" si="15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16"/>
        <v>46.982766665047258</v>
      </c>
      <c r="Q94" s="93">
        <f t="shared" si="13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619</v>
      </c>
      <c r="B95" s="142"/>
      <c r="C95" s="142" t="s">
        <v>585</v>
      </c>
      <c r="D95" s="143" t="s">
        <v>585</v>
      </c>
      <c r="E95" s="142" t="s">
        <v>668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103" si="17">H95*I95</f>
        <v>0</v>
      </c>
      <c r="K95" s="130"/>
      <c r="L95" s="129">
        <f t="shared" si="15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16"/>
        <v>-68904.547169811325</v>
      </c>
      <c r="Q95" s="93">
        <f t="shared" si="13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336</v>
      </c>
      <c r="B96" s="142"/>
      <c r="C96" s="142" t="s">
        <v>335</v>
      </c>
      <c r="D96" s="143" t="s">
        <v>660</v>
      </c>
      <c r="E96" s="142" t="s">
        <v>668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17"/>
        <v>0</v>
      </c>
      <c r="K96" s="130"/>
      <c r="L96" s="129">
        <f t="shared" si="15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16"/>
        <v>0</v>
      </c>
      <c r="Q96" s="93">
        <f t="shared" si="13"/>
        <v>0</v>
      </c>
      <c r="R96" s="93">
        <f t="shared" si="8"/>
        <v>0</v>
      </c>
      <c r="S96" s="157" t="s">
        <v>636</v>
      </c>
      <c r="T96" s="146" t="s">
        <v>58</v>
      </c>
    </row>
    <row r="97" spans="1:20" s="166" customFormat="1" x14ac:dyDescent="0.35">
      <c r="A97" s="158" t="s">
        <v>623</v>
      </c>
      <c r="B97" s="158"/>
      <c r="C97" s="142" t="s">
        <v>622</v>
      </c>
      <c r="D97" s="143" t="s">
        <v>48</v>
      </c>
      <c r="E97" s="142" t="s">
        <v>668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17"/>
        <v>0</v>
      </c>
      <c r="K97" s="130"/>
      <c r="L97" s="129">
        <f t="shared" si="15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16"/>
        <v>0</v>
      </c>
      <c r="Q97" s="93">
        <f t="shared" si="13"/>
        <v>0</v>
      </c>
      <c r="R97" s="93">
        <f t="shared" si="8"/>
        <v>0</v>
      </c>
      <c r="S97" s="157" t="s">
        <v>636</v>
      </c>
      <c r="T97" s="146" t="s">
        <v>6</v>
      </c>
    </row>
    <row r="98" spans="1:20" s="166" customFormat="1" x14ac:dyDescent="0.35">
      <c r="A98" s="142" t="s">
        <v>462</v>
      </c>
      <c r="B98" s="142"/>
      <c r="C98" s="142" t="s">
        <v>461</v>
      </c>
      <c r="D98" s="143" t="s">
        <v>48</v>
      </c>
      <c r="E98" s="142" t="s">
        <v>668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17"/>
        <v>0</v>
      </c>
      <c r="K98" s="130"/>
      <c r="L98" s="129">
        <f t="shared" si="15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16"/>
        <v>0</v>
      </c>
      <c r="Q98" s="93">
        <f t="shared" si="13"/>
        <v>0</v>
      </c>
      <c r="R98" s="93">
        <f t="shared" si="8"/>
        <v>0</v>
      </c>
      <c r="S98" s="157" t="s">
        <v>636</v>
      </c>
      <c r="T98" s="146" t="s">
        <v>6</v>
      </c>
    </row>
    <row r="99" spans="1:20" s="166" customFormat="1" x14ac:dyDescent="0.35">
      <c r="A99" s="142" t="s">
        <v>598</v>
      </c>
      <c r="B99" s="142"/>
      <c r="C99" s="142" t="s">
        <v>49</v>
      </c>
      <c r="D99" s="143" t="s">
        <v>659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v>5.6000000000000001E-2</v>
      </c>
      <c r="J99" s="93">
        <f t="shared" si="17"/>
        <v>181636.94136</v>
      </c>
      <c r="K99" s="130">
        <v>352188.33693553135</v>
      </c>
      <c r="L99" s="129">
        <f t="shared" si="15"/>
        <v>-170551.39557553135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16"/>
        <v>208768.37472001408</v>
      </c>
      <c r="Q99" s="93">
        <f t="shared" si="13"/>
        <v>208768.37472001408</v>
      </c>
      <c r="R99" s="93">
        <f t="shared" si="8"/>
        <v>6.3587355628656472E-2</v>
      </c>
      <c r="S99" s="157"/>
      <c r="T99" s="101" t="s">
        <v>58</v>
      </c>
    </row>
    <row r="100" spans="1:20" s="166" customFormat="1" x14ac:dyDescent="0.35">
      <c r="A100" s="142" t="s">
        <v>598</v>
      </c>
      <c r="B100" s="142"/>
      <c r="C100" s="142" t="s">
        <v>49</v>
      </c>
      <c r="D100" s="143" t="s">
        <v>659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v>5.6000000000000001E-2</v>
      </c>
      <c r="J100" s="93">
        <f t="shared" si="17"/>
        <v>9561.2036800000005</v>
      </c>
      <c r="K100" s="130">
        <v>0</v>
      </c>
      <c r="L100" s="129">
        <f t="shared" si="15"/>
        <v>9561.2036800000005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16"/>
        <v>5009.7882058319001</v>
      </c>
      <c r="Q100" s="93">
        <f t="shared" si="13"/>
        <v>5009.7882058319001</v>
      </c>
      <c r="R100" s="93">
        <f t="shared" si="8"/>
        <v>3.0091537710285606E-2</v>
      </c>
      <c r="S100" s="157"/>
      <c r="T100" s="101" t="s">
        <v>58</v>
      </c>
    </row>
    <row r="101" spans="1:20" s="166" customFormat="1" x14ac:dyDescent="0.35">
      <c r="A101" s="142" t="s">
        <v>598</v>
      </c>
      <c r="B101" s="142"/>
      <c r="C101" s="142" t="s">
        <v>49</v>
      </c>
      <c r="D101" s="143" t="s">
        <v>659</v>
      </c>
      <c r="E101" s="159">
        <v>43739</v>
      </c>
      <c r="F101" s="61" t="s">
        <v>211</v>
      </c>
      <c r="G101" s="129">
        <v>1099395.03</v>
      </c>
      <c r="H101" s="129">
        <v>1099395.03</v>
      </c>
      <c r="I101" s="138">
        <v>7.0000000000000007E-2</v>
      </c>
      <c r="J101" s="93">
        <f t="shared" si="17"/>
        <v>76957.652100000007</v>
      </c>
      <c r="K101" s="130">
        <v>606003.09824527777</v>
      </c>
      <c r="L101" s="129">
        <f t="shared" si="15"/>
        <v>-529045.4461452777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16"/>
        <v>98779.005561906015</v>
      </c>
      <c r="Q101" s="93">
        <f t="shared" si="13"/>
        <v>98779.005561906015</v>
      </c>
      <c r="R101" s="93">
        <f t="shared" si="8"/>
        <v>8.7636612845820944E-2</v>
      </c>
      <c r="S101" s="157"/>
      <c r="T101" s="101" t="s">
        <v>58</v>
      </c>
    </row>
    <row r="102" spans="1:20" s="166" customFormat="1" x14ac:dyDescent="0.35">
      <c r="A102" s="142" t="s">
        <v>598</v>
      </c>
      <c r="B102" s="142"/>
      <c r="C102" s="142" t="s">
        <v>629</v>
      </c>
      <c r="D102" s="143" t="s">
        <v>629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v>5.6000000000000001E-2</v>
      </c>
      <c r="J102" s="93">
        <f t="shared" si="17"/>
        <v>273372.96000000002</v>
      </c>
      <c r="K102" s="130">
        <v>0</v>
      </c>
      <c r="L102" s="129">
        <f t="shared" si="15"/>
        <v>273372.96000000002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16"/>
        <v>3492558.7547169812</v>
      </c>
      <c r="Q102" s="93">
        <f t="shared" si="13"/>
        <v>3492558.7547169812</v>
      </c>
      <c r="R102" s="93">
        <f t="shared" si="8"/>
        <v>0.42026365042552266</v>
      </c>
      <c r="S102" s="157"/>
      <c r="T102" s="101" t="s">
        <v>58</v>
      </c>
    </row>
    <row r="103" spans="1:20" s="166" customFormat="1" x14ac:dyDescent="0.35">
      <c r="A103" s="142" t="s">
        <v>598</v>
      </c>
      <c r="B103" s="142"/>
      <c r="C103" s="142" t="s">
        <v>49</v>
      </c>
      <c r="D103" s="143" t="s">
        <v>659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v>5.6000000000000001E-2</v>
      </c>
      <c r="J103" s="93">
        <f t="shared" si="17"/>
        <v>20399.68</v>
      </c>
      <c r="K103" s="130">
        <v>0</v>
      </c>
      <c r="L103" s="129">
        <f t="shared" si="15"/>
        <v>20399.68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16"/>
        <v>19244.981132075471</v>
      </c>
      <c r="Q103" s="93">
        <f t="shared" si="13"/>
        <v>19244.981132075471</v>
      </c>
      <c r="R103" s="93">
        <f t="shared" si="8"/>
        <v>5.2830188679245278E-2</v>
      </c>
      <c r="S103" s="157"/>
      <c r="T103" s="101" t="s">
        <v>58</v>
      </c>
    </row>
    <row r="104" spans="1:20" s="166" customFormat="1" x14ac:dyDescent="0.35">
      <c r="A104" s="142" t="s">
        <v>669</v>
      </c>
      <c r="B104" s="142"/>
      <c r="C104" s="142" t="s">
        <v>585</v>
      </c>
      <c r="D104" s="142" t="s">
        <v>585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18">H104*I104</f>
        <v>0</v>
      </c>
      <c r="K104" s="130">
        <v>0</v>
      </c>
      <c r="L104" s="129">
        <f t="shared" si="15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3"/>
        <v>-80454.547169811325</v>
      </c>
      <c r="R104" s="93" t="e">
        <f t="shared" ref="R104:R135" si="19">Q104/N104</f>
        <v>#DIV/0!</v>
      </c>
      <c r="S104" s="157"/>
      <c r="T104" s="101" t="s">
        <v>58</v>
      </c>
    </row>
    <row r="105" spans="1:20" s="166" customFormat="1" x14ac:dyDescent="0.35">
      <c r="A105" s="142" t="s">
        <v>670</v>
      </c>
      <c r="B105" s="142"/>
      <c r="C105" s="142" t="s">
        <v>633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18"/>
        <v>0</v>
      </c>
      <c r="K105" s="130">
        <v>0</v>
      </c>
      <c r="L105" s="129">
        <f t="shared" si="15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0">(N105-G105+J105-K105)/1.06</f>
        <v>0</v>
      </c>
      <c r="Q105" s="93">
        <f t="shared" si="13"/>
        <v>0</v>
      </c>
      <c r="R105" s="93">
        <f t="shared" si="19"/>
        <v>0</v>
      </c>
      <c r="S105" s="157"/>
      <c r="T105" s="146" t="s">
        <v>6</v>
      </c>
    </row>
    <row r="106" spans="1:20" s="166" customFormat="1" x14ac:dyDescent="0.35">
      <c r="A106" s="142" t="s">
        <v>605</v>
      </c>
      <c r="B106" s="142"/>
      <c r="C106" s="142" t="s">
        <v>461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18"/>
        <v>0</v>
      </c>
      <c r="K106" s="130">
        <v>0</v>
      </c>
      <c r="L106" s="129">
        <f t="shared" si="15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0"/>
        <v>1.7572124049348649E-9</v>
      </c>
      <c r="Q106" s="93">
        <f t="shared" si="13"/>
        <v>1.7572124049348649E-9</v>
      </c>
      <c r="R106" s="93">
        <f t="shared" si="19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640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18"/>
        <v>0</v>
      </c>
      <c r="K107" s="130">
        <v>0</v>
      </c>
      <c r="L107" s="129">
        <f t="shared" si="15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0"/>
        <v>356.88679245283021</v>
      </c>
      <c r="Q107" s="93">
        <f t="shared" si="13"/>
        <v>356.88679245283021</v>
      </c>
      <c r="R107" s="93">
        <f t="shared" si="19"/>
        <v>0.94339622641509435</v>
      </c>
      <c r="S107" s="157"/>
      <c r="T107" s="146" t="s">
        <v>6</v>
      </c>
    </row>
    <row r="108" spans="1:20" s="166" customFormat="1" x14ac:dyDescent="0.35">
      <c r="A108" s="142" t="s">
        <v>611</v>
      </c>
      <c r="B108" s="142"/>
      <c r="C108" s="142" t="s">
        <v>346</v>
      </c>
      <c r="D108" s="143" t="s">
        <v>660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18"/>
        <v>0</v>
      </c>
      <c r="K108" s="130">
        <v>0</v>
      </c>
      <c r="L108" s="129">
        <f t="shared" si="15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0"/>
        <v>21735.849056603773</v>
      </c>
      <c r="Q108" s="93">
        <f t="shared" si="13"/>
        <v>21735.849056603773</v>
      </c>
      <c r="R108" s="93">
        <f t="shared" si="19"/>
        <v>5.3399889700670763E-2</v>
      </c>
      <c r="S108" s="157"/>
      <c r="T108" s="146" t="s">
        <v>58</v>
      </c>
    </row>
    <row r="109" spans="1:20" s="166" customFormat="1" x14ac:dyDescent="0.35">
      <c r="A109" s="142" t="s">
        <v>613</v>
      </c>
      <c r="B109" s="142"/>
      <c r="C109" s="142" t="s">
        <v>335</v>
      </c>
      <c r="D109" s="143" t="s">
        <v>660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18"/>
        <v>0</v>
      </c>
      <c r="K109" s="130">
        <v>0</v>
      </c>
      <c r="L109" s="129">
        <f t="shared" si="15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0"/>
        <v>14128.301886792453</v>
      </c>
      <c r="Q109" s="93">
        <f t="shared" si="13"/>
        <v>14128.301886792453</v>
      </c>
      <c r="R109" s="93">
        <f t="shared" si="19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642</v>
      </c>
      <c r="D110" s="143" t="s">
        <v>660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18"/>
        <v>0</v>
      </c>
      <c r="K110" s="130">
        <v>0</v>
      </c>
      <c r="L110" s="129">
        <f t="shared" si="15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0"/>
        <v>257.05660377358492</v>
      </c>
      <c r="Q110" s="93">
        <f t="shared" si="13"/>
        <v>257.05660377358492</v>
      </c>
      <c r="R110" s="93">
        <f t="shared" si="19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630</v>
      </c>
      <c r="D111" s="143" t="s">
        <v>671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18"/>
        <v>0</v>
      </c>
      <c r="K111" s="130">
        <v>0</v>
      </c>
      <c r="L111" s="129">
        <f t="shared" si="15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0"/>
        <v>31238.292452830185</v>
      </c>
      <c r="Q111" s="93">
        <f t="shared" si="13"/>
        <v>31238.292452830185</v>
      </c>
      <c r="R111" s="93">
        <f t="shared" si="19"/>
        <v>0.94339622641509435</v>
      </c>
      <c r="S111" s="157"/>
      <c r="T111" s="146" t="s">
        <v>6</v>
      </c>
    </row>
    <row r="112" spans="1:20" s="166" customFormat="1" x14ac:dyDescent="0.35">
      <c r="A112" s="142" t="s">
        <v>598</v>
      </c>
      <c r="B112" s="142" t="s">
        <v>682</v>
      </c>
      <c r="C112" s="142" t="s">
        <v>629</v>
      </c>
      <c r="D112" s="143" t="s">
        <v>629</v>
      </c>
      <c r="E112" s="159" t="s">
        <v>693</v>
      </c>
      <c r="F112" s="61" t="s">
        <v>197</v>
      </c>
      <c r="G112" s="129">
        <v>4881660</v>
      </c>
      <c r="H112" s="129">
        <v>4881660</v>
      </c>
      <c r="I112" s="138">
        <v>5.6000000000000001E-2</v>
      </c>
      <c r="J112" s="129">
        <f t="shared" ref="J112:J135" si="21">H112*I112</f>
        <v>273372.96000000002</v>
      </c>
      <c r="K112" s="130">
        <v>410362.08464451018</v>
      </c>
      <c r="L112" s="129">
        <f t="shared" ref="L112:L135" si="22">J112-K112</f>
        <v>-136989.12464451016</v>
      </c>
      <c r="M112" s="95" t="s">
        <v>695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3492558.7547169812</v>
      </c>
      <c r="Q112" s="93">
        <f t="shared" si="13"/>
        <v>3492558.7547169812</v>
      </c>
      <c r="R112" s="93">
        <f t="shared" si="19"/>
        <v>0.42026365042552266</v>
      </c>
      <c r="S112" s="157"/>
      <c r="T112" s="146" t="s">
        <v>58</v>
      </c>
    </row>
    <row r="113" spans="1:20" s="166" customFormat="1" x14ac:dyDescent="0.35">
      <c r="A113" s="142" t="s">
        <v>598</v>
      </c>
      <c r="B113" s="142" t="s">
        <v>680</v>
      </c>
      <c r="C113" s="142" t="s">
        <v>659</v>
      </c>
      <c r="D113" s="143" t="s">
        <v>659</v>
      </c>
      <c r="E113" s="159" t="s">
        <v>693</v>
      </c>
      <c r="F113" s="61" t="s">
        <v>197</v>
      </c>
      <c r="G113" s="129">
        <v>364280</v>
      </c>
      <c r="H113" s="129">
        <v>364280</v>
      </c>
      <c r="I113" s="138">
        <v>5.6000000000000001E-2</v>
      </c>
      <c r="J113" s="129">
        <f t="shared" si="21"/>
        <v>20399.68</v>
      </c>
      <c r="K113" s="130">
        <v>25145.555726212246</v>
      </c>
      <c r="L113" s="129">
        <f t="shared" si="22"/>
        <v>-4745.8757262122454</v>
      </c>
      <c r="M113" s="95" t="s">
        <v>695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3">(N113-G113+J113)/1.06</f>
        <v>19244.981132075471</v>
      </c>
      <c r="Q113" s="93">
        <f t="shared" si="13"/>
        <v>19244.981132075471</v>
      </c>
      <c r="R113" s="93">
        <f t="shared" si="19"/>
        <v>5.2830188679245278E-2</v>
      </c>
      <c r="S113" s="157"/>
      <c r="T113" s="146" t="s">
        <v>58</v>
      </c>
    </row>
    <row r="114" spans="1:20" s="166" customFormat="1" x14ac:dyDescent="0.35">
      <c r="A114" s="142" t="s">
        <v>669</v>
      </c>
      <c r="B114" s="142" t="s">
        <v>683</v>
      </c>
      <c r="C114" s="142" t="s">
        <v>585</v>
      </c>
      <c r="D114" s="143" t="s">
        <v>585</v>
      </c>
      <c r="E114" s="159" t="s">
        <v>693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si="21"/>
        <v>0</v>
      </c>
      <c r="K114" s="130">
        <v>0</v>
      </c>
      <c r="L114" s="129">
        <f t="shared" si="22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3"/>
        <v>-64289.999999999993</v>
      </c>
      <c r="R114" s="93" t="e">
        <f t="shared" si="19"/>
        <v>#DIV/0!</v>
      </c>
      <c r="S114" s="157"/>
      <c r="T114" s="146" t="s">
        <v>58</v>
      </c>
    </row>
    <row r="115" spans="1:20" s="166" customFormat="1" x14ac:dyDescent="0.35">
      <c r="A115" s="142" t="s">
        <v>692</v>
      </c>
      <c r="B115" s="142" t="s">
        <v>686</v>
      </c>
      <c r="C115" s="142" t="s">
        <v>604</v>
      </c>
      <c r="D115" s="143" t="s">
        <v>604</v>
      </c>
      <c r="E115" s="159" t="s">
        <v>693</v>
      </c>
      <c r="F115" s="61" t="s">
        <v>603</v>
      </c>
      <c r="G115" s="129">
        <v>57950500</v>
      </c>
      <c r="H115" s="129">
        <v>57950500</v>
      </c>
      <c r="I115" s="138">
        <v>0</v>
      </c>
      <c r="J115" s="129">
        <f t="shared" si="21"/>
        <v>0</v>
      </c>
      <c r="K115" s="130">
        <v>0</v>
      </c>
      <c r="L115" s="129">
        <f t="shared" si="22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24">(N115-G115+J115-K115)/1.06</f>
        <v>-593867.92452830181</v>
      </c>
      <c r="Q115" s="93">
        <f t="shared" si="13"/>
        <v>-593867.92452830181</v>
      </c>
      <c r="R115" s="93">
        <f t="shared" si="19"/>
        <v>-1.0360390162912403E-2</v>
      </c>
      <c r="S115" s="157"/>
      <c r="T115" s="146" t="s">
        <v>58</v>
      </c>
    </row>
    <row r="116" spans="1:20" s="166" customFormat="1" x14ac:dyDescent="0.35">
      <c r="A116" s="142" t="s">
        <v>692</v>
      </c>
      <c r="B116" s="142" t="s">
        <v>686</v>
      </c>
      <c r="C116" s="142" t="s">
        <v>604</v>
      </c>
      <c r="D116" s="143" t="s">
        <v>604</v>
      </c>
      <c r="E116" s="159" t="s">
        <v>693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1"/>
        <v>0</v>
      </c>
      <c r="K116" s="130">
        <v>0</v>
      </c>
      <c r="L116" s="129">
        <f t="shared" si="22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24"/>
        <v>-70754.716981132078</v>
      </c>
      <c r="Q116" s="93">
        <f t="shared" si="13"/>
        <v>-70754.716981132078</v>
      </c>
      <c r="R116" s="93">
        <f t="shared" si="19"/>
        <v>-1.4293882218410521E-2</v>
      </c>
      <c r="S116" s="157"/>
      <c r="T116" s="146" t="s">
        <v>58</v>
      </c>
    </row>
    <row r="117" spans="1:20" s="166" customFormat="1" x14ac:dyDescent="0.35">
      <c r="A117" s="142" t="s">
        <v>598</v>
      </c>
      <c r="B117" s="142" t="s">
        <v>680</v>
      </c>
      <c r="C117" s="142" t="s">
        <v>49</v>
      </c>
      <c r="D117" s="143" t="s">
        <v>659</v>
      </c>
      <c r="E117" s="159" t="s">
        <v>693</v>
      </c>
      <c r="F117" s="61" t="s">
        <v>52</v>
      </c>
      <c r="G117" s="129">
        <v>3296169.6</v>
      </c>
      <c r="H117" s="129">
        <f>G117</f>
        <v>3296169.6</v>
      </c>
      <c r="I117" s="138">
        <v>5.6000000000000001E-2</v>
      </c>
      <c r="J117" s="129">
        <f t="shared" si="21"/>
        <v>184585.4976</v>
      </c>
      <c r="K117" s="130">
        <v>739402.88607571612</v>
      </c>
      <c r="L117" s="129">
        <f t="shared" si="22"/>
        <v>-554817.38847571611</v>
      </c>
      <c r="M117" s="95" t="s">
        <v>695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3"/>
        <v>765285.62642006774</v>
      </c>
      <c r="Q117" s="93">
        <f t="shared" si="13"/>
        <v>751417.70189176581</v>
      </c>
      <c r="R117" s="93">
        <f t="shared" si="19"/>
        <v>0.19155200817227758</v>
      </c>
      <c r="S117" s="157"/>
      <c r="T117" s="146" t="s">
        <v>58</v>
      </c>
    </row>
    <row r="118" spans="1:20" s="166" customFormat="1" x14ac:dyDescent="0.35">
      <c r="A118" s="142" t="s">
        <v>598</v>
      </c>
      <c r="B118" s="142" t="s">
        <v>680</v>
      </c>
      <c r="C118" s="142" t="s">
        <v>49</v>
      </c>
      <c r="D118" s="143" t="s">
        <v>659</v>
      </c>
      <c r="E118" s="159" t="s">
        <v>693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v>5.6000000000000001E-2</v>
      </c>
      <c r="J118" s="129">
        <f t="shared" si="21"/>
        <v>7832.7944800000041</v>
      </c>
      <c r="K118" s="130">
        <v>60893.795235157348</v>
      </c>
      <c r="L118" s="129">
        <f t="shared" si="22"/>
        <v>-53061.000755157344</v>
      </c>
      <c r="M118" s="95" t="s">
        <v>695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3"/>
        <v>4150.7278113207158</v>
      </c>
      <c r="Q118" s="93">
        <f t="shared" si="13"/>
        <v>4150.7278113207158</v>
      </c>
      <c r="R118" s="93">
        <f t="shared" si="19"/>
        <v>1.0918583719521137E-3</v>
      </c>
      <c r="S118" s="157"/>
      <c r="T118" s="146" t="s">
        <v>58</v>
      </c>
    </row>
    <row r="119" spans="1:20" s="166" customFormat="1" x14ac:dyDescent="0.35">
      <c r="A119" s="142" t="s">
        <v>598</v>
      </c>
      <c r="B119" s="142" t="s">
        <v>680</v>
      </c>
      <c r="C119" s="142" t="s">
        <v>49</v>
      </c>
      <c r="D119" s="143" t="s">
        <v>659</v>
      </c>
      <c r="E119" s="159" t="s">
        <v>693</v>
      </c>
      <c r="F119" s="61" t="s">
        <v>211</v>
      </c>
      <c r="G119" s="129">
        <v>1112852.55</v>
      </c>
      <c r="H119" s="129">
        <f>G119</f>
        <v>1112852.55</v>
      </c>
      <c r="I119" s="138">
        <v>7.0000000000000007E-2</v>
      </c>
      <c r="J119" s="129">
        <f t="shared" si="21"/>
        <v>77899.678500000009</v>
      </c>
      <c r="K119" s="130">
        <v>0</v>
      </c>
      <c r="L119" s="129">
        <f t="shared" si="22"/>
        <v>77899.678500000009</v>
      </c>
      <c r="M119" s="95" t="s">
        <v>695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3"/>
        <v>91772.857430794596</v>
      </c>
      <c r="Q119" s="93">
        <f t="shared" si="13"/>
        <v>91772.857430794596</v>
      </c>
      <c r="R119" s="93">
        <f t="shared" si="19"/>
        <v>8.105480969870571E-2</v>
      </c>
      <c r="S119" s="157"/>
      <c r="T119" s="146" t="s">
        <v>58</v>
      </c>
    </row>
    <row r="120" spans="1:20" s="166" customFormat="1" x14ac:dyDescent="0.35">
      <c r="A120" s="142" t="s">
        <v>605</v>
      </c>
      <c r="B120" s="142" t="s">
        <v>42</v>
      </c>
      <c r="C120" s="142" t="s">
        <v>461</v>
      </c>
      <c r="D120" s="143" t="s">
        <v>48</v>
      </c>
      <c r="E120" s="159" t="s">
        <v>693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1"/>
        <v>0</v>
      </c>
      <c r="K120" s="130">
        <v>0</v>
      </c>
      <c r="L120" s="129">
        <f t="shared" si="22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3"/>
        <v>0</v>
      </c>
      <c r="R120" s="93">
        <f t="shared" si="19"/>
        <v>0</v>
      </c>
      <c r="S120" s="157"/>
      <c r="T120" s="146" t="s">
        <v>698</v>
      </c>
    </row>
    <row r="121" spans="1:20" s="166" customFormat="1" x14ac:dyDescent="0.35">
      <c r="A121" s="142" t="s">
        <v>611</v>
      </c>
      <c r="B121" s="142" t="s">
        <v>691</v>
      </c>
      <c r="C121" s="142" t="s">
        <v>346</v>
      </c>
      <c r="D121" s="143" t="s">
        <v>660</v>
      </c>
      <c r="E121" s="159" t="s">
        <v>693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1"/>
        <v>0</v>
      </c>
      <c r="K121" s="130">
        <v>0</v>
      </c>
      <c r="L121" s="129">
        <f t="shared" si="22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3"/>
        <v>21735.849056603773</v>
      </c>
      <c r="R121" s="93">
        <f t="shared" si="19"/>
        <v>6.6796870890940621E-2</v>
      </c>
      <c r="S121" s="157"/>
      <c r="T121" s="146" t="s">
        <v>58</v>
      </c>
    </row>
    <row r="122" spans="1:20" s="166" customFormat="1" x14ac:dyDescent="0.35">
      <c r="A122" s="142" t="s">
        <v>613</v>
      </c>
      <c r="B122" s="142" t="s">
        <v>691</v>
      </c>
      <c r="C122" s="142" t="s">
        <v>335</v>
      </c>
      <c r="D122" s="143" t="s">
        <v>660</v>
      </c>
      <c r="E122" s="159" t="s">
        <v>693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1"/>
        <v>0</v>
      </c>
      <c r="K122" s="130">
        <v>0</v>
      </c>
      <c r="L122" s="129">
        <f t="shared" si="22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3"/>
        <v>14128.301886792453</v>
      </c>
      <c r="R122" s="93">
        <f t="shared" si="19"/>
        <v>5.5516320130151446E-2</v>
      </c>
      <c r="S122" s="157"/>
      <c r="T122" s="146" t="s">
        <v>58</v>
      </c>
    </row>
    <row r="123" spans="1:20" s="400" customFormat="1" x14ac:dyDescent="0.35">
      <c r="A123" s="158" t="s">
        <v>703</v>
      </c>
      <c r="B123" s="158"/>
      <c r="C123" s="158" t="s">
        <v>49</v>
      </c>
      <c r="D123" s="391" t="s">
        <v>733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v>5.6000000000000001E-2</v>
      </c>
      <c r="J123" s="394">
        <f t="shared" si="21"/>
        <v>7935.2268800000011</v>
      </c>
      <c r="K123" s="395">
        <v>0</v>
      </c>
      <c r="L123" s="394">
        <f t="shared" si="22"/>
        <v>7935.2268800000011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4332.6024328547364</v>
      </c>
      <c r="Q123" s="397">
        <f>P123-(O123/1.06)</f>
        <v>4332.6024328547364</v>
      </c>
      <c r="R123" s="397">
        <f>Q123/N123</f>
        <v>3.1314476426425722E-2</v>
      </c>
      <c r="S123" s="398"/>
      <c r="T123" s="399" t="s">
        <v>58</v>
      </c>
    </row>
    <row r="124" spans="1:20" x14ac:dyDescent="0.35">
      <c r="A124" s="142" t="s">
        <v>703</v>
      </c>
      <c r="B124" s="142"/>
      <c r="C124" s="142" t="s">
        <v>49</v>
      </c>
      <c r="D124" s="143" t="s">
        <v>733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v>5.6000000000000001E-2</v>
      </c>
      <c r="J124" s="129">
        <f t="shared" si="21"/>
        <v>829.32136000000014</v>
      </c>
      <c r="K124" s="130">
        <v>0</v>
      </c>
      <c r="L124" s="129">
        <f t="shared" si="22"/>
        <v>829.32136000000014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3"/>
        <v>782.37864150943403</v>
      </c>
      <c r="Q124" s="93">
        <f t="shared" si="13"/>
        <v>782.37864150943403</v>
      </c>
      <c r="R124" s="93">
        <f t="shared" si="19"/>
        <v>5.2830188679245285E-2</v>
      </c>
      <c r="S124" s="157"/>
      <c r="T124" s="146" t="s">
        <v>58</v>
      </c>
    </row>
    <row r="125" spans="1:20" x14ac:dyDescent="0.35">
      <c r="A125" s="142" t="s">
        <v>703</v>
      </c>
      <c r="B125" s="142"/>
      <c r="C125" s="142" t="s">
        <v>49</v>
      </c>
      <c r="D125" s="143" t="s">
        <v>733</v>
      </c>
      <c r="E125" s="159">
        <v>43800</v>
      </c>
      <c r="F125" s="61" t="s">
        <v>211</v>
      </c>
      <c r="G125" s="129">
        <v>2748.98</v>
      </c>
      <c r="H125" s="129">
        <v>2748.98</v>
      </c>
      <c r="I125" s="138">
        <v>7.0000000000000007E-2</v>
      </c>
      <c r="J125" s="129">
        <f t="shared" si="21"/>
        <v>192.42860000000002</v>
      </c>
      <c r="K125" s="130">
        <v>0</v>
      </c>
      <c r="L125" s="129">
        <f t="shared" si="22"/>
        <v>192.42860000000002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3"/>
        <v>-16.634491695527796</v>
      </c>
      <c r="Q125" s="93">
        <f t="shared" si="13"/>
        <v>-16.634491695527796</v>
      </c>
      <c r="R125" s="93">
        <f t="shared" si="19"/>
        <v>-6.5518012790720011E-3</v>
      </c>
      <c r="S125" s="157"/>
      <c r="T125" s="146" t="s">
        <v>58</v>
      </c>
    </row>
    <row r="126" spans="1:20" x14ac:dyDescent="0.35">
      <c r="A126" s="142" t="s">
        <v>749</v>
      </c>
      <c r="B126" s="142"/>
      <c r="C126" s="142" t="s">
        <v>702</v>
      </c>
      <c r="D126" s="143" t="s">
        <v>733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v>5.6000000000000001E-2</v>
      </c>
      <c r="J126" s="129">
        <f t="shared" si="21"/>
        <v>217090.47416000001</v>
      </c>
      <c r="K126" s="130">
        <v>0</v>
      </c>
      <c r="L126" s="129">
        <f t="shared" si="22"/>
        <v>217090.47416000001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3"/>
        <v>167880.88448198518</v>
      </c>
      <c r="Q126" s="93">
        <f t="shared" si="13"/>
        <v>167880.88448198518</v>
      </c>
      <c r="R126" s="93">
        <f t="shared" si="19"/>
        <v>4.3747702598722293E-2</v>
      </c>
      <c r="S126" s="157"/>
      <c r="T126" s="146" t="s">
        <v>58</v>
      </c>
    </row>
    <row r="127" spans="1:20" x14ac:dyDescent="0.35">
      <c r="A127" s="142" t="s">
        <v>750</v>
      </c>
      <c r="B127" s="142"/>
      <c r="C127" s="142" t="s">
        <v>702</v>
      </c>
      <c r="D127" s="143" t="s">
        <v>733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v>5.6000000000000001E-2</v>
      </c>
      <c r="J127" s="129">
        <f t="shared" si="21"/>
        <v>6966.5679999999993</v>
      </c>
      <c r="K127" s="130">
        <v>0</v>
      </c>
      <c r="L127" s="129">
        <f t="shared" si="22"/>
        <v>6966.5679999999993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3"/>
        <v>3371.4706689536811</v>
      </c>
      <c r="Q127" s="93">
        <f t="shared" si="13"/>
        <v>3371.4706689536811</v>
      </c>
      <c r="R127" s="93">
        <f t="shared" si="19"/>
        <v>2.7861047434314886E-2</v>
      </c>
      <c r="S127" s="157"/>
      <c r="T127" s="146" t="s">
        <v>58</v>
      </c>
    </row>
    <row r="128" spans="1:20" x14ac:dyDescent="0.35">
      <c r="A128" s="142" t="s">
        <v>749</v>
      </c>
      <c r="B128" s="142"/>
      <c r="C128" s="142" t="s">
        <v>702</v>
      </c>
      <c r="D128" s="143" t="s">
        <v>733</v>
      </c>
      <c r="E128" s="159">
        <v>43800</v>
      </c>
      <c r="F128" s="61" t="s">
        <v>211</v>
      </c>
      <c r="G128" s="129">
        <v>237466.67</v>
      </c>
      <c r="H128" s="129">
        <v>237466.67</v>
      </c>
      <c r="I128" s="138">
        <v>7.0000000000000007E-2</v>
      </c>
      <c r="J128" s="129">
        <f t="shared" si="21"/>
        <v>16622.666900000004</v>
      </c>
      <c r="K128" s="130">
        <v>0</v>
      </c>
      <c r="L128" s="129">
        <f t="shared" si="22"/>
        <v>16622.666900000004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3"/>
        <v>20456.6038789423</v>
      </c>
      <c r="Q128" s="93">
        <f t="shared" si="13"/>
        <v>20456.6038789423</v>
      </c>
      <c r="R128" s="93">
        <f t="shared" si="19"/>
        <v>8.4347389200610134E-2</v>
      </c>
      <c r="S128" s="157"/>
      <c r="T128" s="146" t="s">
        <v>58</v>
      </c>
    </row>
    <row r="129" spans="1:20" x14ac:dyDescent="0.35">
      <c r="A129" s="142" t="s">
        <v>748</v>
      </c>
      <c r="B129" s="142"/>
      <c r="C129" s="142" t="s">
        <v>702</v>
      </c>
      <c r="D129" s="143" t="s">
        <v>733</v>
      </c>
      <c r="E129" s="159">
        <v>43800</v>
      </c>
      <c r="F129" s="61" t="s">
        <v>740</v>
      </c>
      <c r="G129" s="129">
        <v>5138420</v>
      </c>
      <c r="H129" s="129">
        <v>5138420</v>
      </c>
      <c r="I129" s="138">
        <v>5.6000000000000001E-2</v>
      </c>
      <c r="J129" s="129">
        <f t="shared" si="21"/>
        <v>287751.52</v>
      </c>
      <c r="K129" s="130">
        <v>0</v>
      </c>
      <c r="L129" s="129">
        <f t="shared" si="22"/>
        <v>287751.52</v>
      </c>
      <c r="M129" s="95" t="s">
        <v>743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3"/>
        <v>3506123.4339622641</v>
      </c>
      <c r="Q129" s="93">
        <f t="shared" si="13"/>
        <v>3506123.4339622641</v>
      </c>
      <c r="R129" s="93">
        <f t="shared" si="19"/>
        <v>0.40925157371326487</v>
      </c>
      <c r="S129" s="157"/>
      <c r="T129" s="146" t="s">
        <v>58</v>
      </c>
    </row>
    <row r="130" spans="1:20" x14ac:dyDescent="0.35">
      <c r="A130" s="142" t="s">
        <v>749</v>
      </c>
      <c r="B130" s="142"/>
      <c r="C130" s="142" t="s">
        <v>702</v>
      </c>
      <c r="D130" s="143" t="s">
        <v>733</v>
      </c>
      <c r="E130" s="159">
        <v>43800</v>
      </c>
      <c r="F130" s="61" t="s">
        <v>746</v>
      </c>
      <c r="G130" s="129">
        <v>0</v>
      </c>
      <c r="H130" s="129">
        <v>0</v>
      </c>
      <c r="I130" s="138">
        <v>0</v>
      </c>
      <c r="J130" s="129">
        <f t="shared" ref="J130" si="25">H130*I130</f>
        <v>0</v>
      </c>
      <c r="K130" s="130">
        <v>0</v>
      </c>
      <c r="L130" s="129">
        <f t="shared" ref="L130" si="26">J130-K130</f>
        <v>0</v>
      </c>
      <c r="M130" s="95" t="s">
        <v>747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27">P130-(O130/1.06)</f>
        <v>56603.773584905655</v>
      </c>
      <c r="R130" s="93">
        <f t="shared" ref="R130" si="28">Q130/N130</f>
        <v>0.94339622641509424</v>
      </c>
      <c r="S130" s="157"/>
      <c r="T130" s="146" t="s">
        <v>58</v>
      </c>
    </row>
    <row r="131" spans="1:20" x14ac:dyDescent="0.35">
      <c r="A131" s="142" t="s">
        <v>586</v>
      </c>
      <c r="B131" s="142"/>
      <c r="C131" s="143" t="s">
        <v>745</v>
      </c>
      <c r="D131" s="143" t="s">
        <v>745</v>
      </c>
      <c r="E131" s="159">
        <v>43800</v>
      </c>
      <c r="F131" s="61" t="s">
        <v>741</v>
      </c>
      <c r="G131" s="129">
        <v>104526.87</v>
      </c>
      <c r="H131" s="129">
        <v>104526.87</v>
      </c>
      <c r="I131" s="138">
        <v>0</v>
      </c>
      <c r="J131" s="129">
        <f t="shared" si="21"/>
        <v>0</v>
      </c>
      <c r="K131" s="130">
        <v>0</v>
      </c>
      <c r="L131" s="129">
        <f t="shared" si="22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3"/>
        <v>-98610.25471698113</v>
      </c>
      <c r="R131" s="93" t="e">
        <f t="shared" si="19"/>
        <v>#DIV/0!</v>
      </c>
      <c r="S131" s="157"/>
      <c r="T131" s="146" t="s">
        <v>58</v>
      </c>
    </row>
    <row r="132" spans="1:20" x14ac:dyDescent="0.35">
      <c r="A132" s="142" t="s">
        <v>707</v>
      </c>
      <c r="B132" s="142"/>
      <c r="C132" s="142" t="s">
        <v>604</v>
      </c>
      <c r="D132" s="143" t="s">
        <v>604</v>
      </c>
      <c r="E132" s="159">
        <v>43800</v>
      </c>
      <c r="F132" s="61" t="s">
        <v>720</v>
      </c>
      <c r="G132" s="129">
        <v>9949500</v>
      </c>
      <c r="H132" s="129">
        <v>9949500</v>
      </c>
      <c r="I132" s="138">
        <v>0</v>
      </c>
      <c r="J132" s="129">
        <f t="shared" si="21"/>
        <v>0</v>
      </c>
      <c r="K132" s="130">
        <v>0</v>
      </c>
      <c r="L132" s="129">
        <f t="shared" si="22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29">(N132-G132+J132-K132)/1.06</f>
        <v>-140094.33962264151</v>
      </c>
      <c r="Q132" s="93">
        <f t="shared" ref="Q132:Q135" si="30">P132-(O132/1.06)</f>
        <v>-140094.33962264151</v>
      </c>
      <c r="R132" s="93">
        <f t="shared" si="19"/>
        <v>-1.429388221841052E-2</v>
      </c>
      <c r="S132" s="157"/>
      <c r="T132" s="146" t="s">
        <v>58</v>
      </c>
    </row>
    <row r="133" spans="1:20" x14ac:dyDescent="0.35">
      <c r="A133" s="142" t="s">
        <v>734</v>
      </c>
      <c r="B133" s="142"/>
      <c r="C133" s="142" t="s">
        <v>346</v>
      </c>
      <c r="D133" s="143" t="s">
        <v>736</v>
      </c>
      <c r="E133" s="159">
        <v>43800</v>
      </c>
      <c r="F133" s="61" t="s">
        <v>741</v>
      </c>
      <c r="G133" s="129">
        <v>403200</v>
      </c>
      <c r="H133" s="129">
        <f>G133</f>
        <v>403200</v>
      </c>
      <c r="I133" s="138"/>
      <c r="J133" s="129">
        <f t="shared" si="21"/>
        <v>0</v>
      </c>
      <c r="K133" s="130">
        <v>0</v>
      </c>
      <c r="L133" s="129">
        <f t="shared" si="22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29"/>
        <v>22822.641509433961</v>
      </c>
      <c r="Q133" s="93">
        <f t="shared" si="30"/>
        <v>22822.641509433961</v>
      </c>
      <c r="R133" s="93">
        <f t="shared" si="19"/>
        <v>5.3399786400854396E-2</v>
      </c>
      <c r="S133" s="157" t="s">
        <v>636</v>
      </c>
      <c r="T133" s="146" t="s">
        <v>58</v>
      </c>
    </row>
    <row r="134" spans="1:20" x14ac:dyDescent="0.35">
      <c r="A134" s="142" t="s">
        <v>737</v>
      </c>
      <c r="B134" s="142"/>
      <c r="C134" s="142" t="s">
        <v>335</v>
      </c>
      <c r="D134" s="143" t="s">
        <v>735</v>
      </c>
      <c r="E134" s="159">
        <v>43800</v>
      </c>
      <c r="F134" s="61" t="s">
        <v>741</v>
      </c>
      <c r="G134" s="129">
        <v>222858.43965517241</v>
      </c>
      <c r="H134" s="129">
        <f>G134</f>
        <v>222858.43965517241</v>
      </c>
      <c r="I134" s="138"/>
      <c r="J134" s="129">
        <f t="shared" si="21"/>
        <v>0</v>
      </c>
      <c r="K134" s="130">
        <v>0</v>
      </c>
      <c r="L134" s="129">
        <f t="shared" si="22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29"/>
        <v>14128.301886792453</v>
      </c>
      <c r="Q134" s="93">
        <f t="shared" si="30"/>
        <v>14128.301886792453</v>
      </c>
      <c r="R134" s="93">
        <f t="shared" si="19"/>
        <v>5.9403936230920003E-2</v>
      </c>
      <c r="S134" s="157" t="s">
        <v>636</v>
      </c>
      <c r="T134" s="146" t="s">
        <v>58</v>
      </c>
    </row>
    <row r="135" spans="1:20" x14ac:dyDescent="0.35">
      <c r="A135" s="142" t="s">
        <v>738</v>
      </c>
      <c r="B135" s="142"/>
      <c r="C135" s="142" t="s">
        <v>461</v>
      </c>
      <c r="D135" s="143" t="s">
        <v>739</v>
      </c>
      <c r="E135" s="159">
        <v>43800</v>
      </c>
      <c r="F135" s="61" t="s">
        <v>742</v>
      </c>
      <c r="G135" s="129">
        <v>12558265.086339999</v>
      </c>
      <c r="H135" s="129">
        <f>G135</f>
        <v>12558265.086339999</v>
      </c>
      <c r="I135" s="138"/>
      <c r="J135" s="129">
        <f t="shared" si="21"/>
        <v>0</v>
      </c>
      <c r="K135" s="130">
        <v>0</v>
      </c>
      <c r="L135" s="129">
        <f t="shared" si="22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29"/>
        <v>0</v>
      </c>
      <c r="Q135" s="93">
        <f t="shared" si="30"/>
        <v>0</v>
      </c>
      <c r="R135" s="93">
        <f t="shared" si="19"/>
        <v>0</v>
      </c>
      <c r="S135" s="157" t="s">
        <v>636</v>
      </c>
      <c r="T135" s="146" t="s">
        <v>6</v>
      </c>
    </row>
    <row r="136" spans="1:20" x14ac:dyDescent="0.15">
      <c r="R136" s="93"/>
    </row>
    <row r="137" spans="1:20" x14ac:dyDescent="0.15">
      <c r="M137" s="162"/>
    </row>
  </sheetData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2020-01-06T17:13:12Z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