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客户表!$A$1:$AQ$9809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8940" i="1" l="1"/>
  <c r="W5880" i="1" l="1"/>
  <c r="W5616" i="1"/>
  <c r="W3530" i="1"/>
  <c r="W3529" i="1"/>
  <c r="W1585" i="1"/>
  <c r="W1584" i="1"/>
  <c r="AO9435" i="1"/>
  <c r="V9264" i="1" l="1"/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W5016" i="1"/>
  <c r="H109" i="2"/>
  <c r="W7369" i="1"/>
  <c r="H166" i="2"/>
  <c r="W9762" i="1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AC9766" i="1"/>
  <c r="Y9766" i="1" s="1"/>
  <c r="AC9765" i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Y1585" i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<sst xmlns="http://schemas.openxmlformats.org/spreadsheetml/2006/main" count="143422" uniqueCount="5146">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</sst>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9"/>
  <sheetViews>
    <sheetView tabSelected="1" zoomScaleNormal="100" workbookViewId="0">
      <pane ySplit="1" topLeftCell="A2" activePane="bottomLeft" state="frozen"/>
      <selection pane="bottomLeft" activeCell="C17" sqref="C17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hidden="1" customWidth="1"/>
    <col min="25" max="25" width="12.625" hidden="1" customWidth="1"/>
    <col min="26" max="26" width="13.375" hidden="1" customWidth="1"/>
    <col min="27" max="27" width="12.625" style="91" hidden="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5090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4514</v>
      </c>
      <c r="AK1" s="228" t="s">
        <v>4515</v>
      </c>
      <c r="AL1" s="228" t="s">
        <v>4516</v>
      </c>
      <c r="AM1" s="228" t="s">
        <v>4517</v>
      </c>
      <c r="AN1" s="228" t="s">
        <v>4518</v>
      </c>
      <c r="AO1" s="228" t="s">
        <v>4519</v>
      </c>
      <c r="AP1" s="151" t="s">
        <v>4448</v>
      </c>
      <c r="AQ1" s="252" t="s">
        <v>5094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4497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41</v>
      </c>
      <c r="P174" s="4">
        <v>0.06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5.1603773584905657</v>
      </c>
      <c r="X174" s="8"/>
      <c r="Y174" s="7">
        <f t="shared" si="19"/>
        <v>0</v>
      </c>
      <c r="Z174" s="7"/>
      <c r="AA174" s="8">
        <f t="shared" si="22"/>
        <v>5.1603773584905657</v>
      </c>
      <c r="AB174" s="7">
        <f t="shared" si="20"/>
        <v>0.30962264150943408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58" t="s">
        <v>3302</v>
      </c>
      <c r="P175" s="18">
        <v>0.03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726725.2330097087</v>
      </c>
      <c r="X175" s="8"/>
      <c r="Y175" s="7">
        <f t="shared" si="19"/>
        <v>0</v>
      </c>
      <c r="Z175" s="7"/>
      <c r="AA175" s="8">
        <f t="shared" si="22"/>
        <v>726725.2330097087</v>
      </c>
      <c r="AB175" s="7">
        <f t="shared" si="20"/>
        <v>21801.756990291295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5132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5132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161" t="s">
        <v>41</v>
      </c>
      <c r="P320" s="162">
        <v>0.03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161" t="s">
        <v>41</v>
      </c>
      <c r="P321" s="162">
        <v>0.03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83338.242718446592</v>
      </c>
      <c r="X321" s="8"/>
      <c r="Y321" s="7">
        <f t="shared" si="31"/>
        <v>0</v>
      </c>
      <c r="Z321" s="7"/>
      <c r="AA321" s="8">
        <f t="shared" si="37"/>
        <v>83338.242718446592</v>
      </c>
      <c r="AB321" s="7">
        <f t="shared" si="33"/>
        <v>2500.1472815534071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4503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4504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4503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4504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4498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4498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4496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5112</v>
      </c>
      <c r="F1038" s="250" t="s">
        <v>5111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5128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5112</v>
      </c>
      <c r="F1039" s="250" t="s">
        <v>5088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5128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5048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5048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5048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5048</v>
      </c>
      <c r="K1100" s="2" t="s">
        <v>32</v>
      </c>
      <c r="L1100" s="2" t="s">
        <v>63</v>
      </c>
      <c r="M1100" s="2"/>
      <c r="N1100" s="2" t="s">
        <v>57</v>
      </c>
      <c r="O1100" s="2" t="s">
        <v>5141</v>
      </c>
      <c r="P1100" s="3">
        <v>0.02</v>
      </c>
      <c r="Q1100" s="115" t="s">
        <v>63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5048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5048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5048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5048</v>
      </c>
      <c r="K1104" s="2" t="s">
        <v>32</v>
      </c>
      <c r="L1104" s="77" t="s">
        <v>63</v>
      </c>
      <c r="M1104" s="2"/>
      <c r="N1104" s="77" t="s">
        <v>57</v>
      </c>
      <c r="O1104" s="143" t="s">
        <v>4506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5048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5048</v>
      </c>
      <c r="K1106" s="2" t="s">
        <v>32</v>
      </c>
      <c r="L1106" s="2" t="s">
        <v>63</v>
      </c>
      <c r="M1106" s="2"/>
      <c r="N1106" s="2" t="s">
        <v>57</v>
      </c>
      <c r="O1106" s="2" t="s">
        <v>41</v>
      </c>
      <c r="P1106" s="4">
        <v>0.03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5048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5048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5048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5048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5048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5048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5048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5048</v>
      </c>
      <c r="K1114" s="2" t="s">
        <v>32</v>
      </c>
      <c r="L1114" s="2" t="s">
        <v>63</v>
      </c>
      <c r="M1114" s="2"/>
      <c r="N1114" s="2" t="s">
        <v>57</v>
      </c>
      <c r="O1114" s="2" t="s">
        <v>5143</v>
      </c>
      <c r="P1114" s="3">
        <v>0.03</v>
      </c>
      <c r="Q1114" s="115" t="s">
        <v>63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5048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5048</v>
      </c>
      <c r="K1116" s="2" t="s">
        <v>32</v>
      </c>
      <c r="L1116" s="2" t="s">
        <v>63</v>
      </c>
      <c r="M1116" s="2"/>
      <c r="N1116" s="2" t="s">
        <v>57</v>
      </c>
      <c r="O1116" s="2" t="s">
        <v>41</v>
      </c>
      <c r="P1116" s="4">
        <v>0.02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5048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5048</v>
      </c>
      <c r="K1118" s="2" t="s">
        <v>32</v>
      </c>
      <c r="L1118" s="2" t="s">
        <v>63</v>
      </c>
      <c r="M1118" s="2"/>
      <c r="N1118" s="2" t="s">
        <v>57</v>
      </c>
      <c r="O1118" s="2" t="s">
        <v>5143</v>
      </c>
      <c r="P1118" s="4">
        <v>0.02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5048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5048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5048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5048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5048</v>
      </c>
      <c r="K1131" s="2" t="s">
        <v>32</v>
      </c>
      <c r="L1131" s="2" t="s">
        <v>63</v>
      </c>
      <c r="M1131" s="2"/>
      <c r="N1131" s="2" t="s">
        <v>57</v>
      </c>
      <c r="O1131" s="2" t="s">
        <v>5144</v>
      </c>
      <c r="P1131" s="3">
        <v>0.03</v>
      </c>
      <c r="Q1131" s="115" t="s">
        <v>63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5048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5048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5048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5048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5048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5048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5048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5127</v>
      </c>
      <c r="G1141" s="2" t="s">
        <v>1525</v>
      </c>
      <c r="H1141" s="80" t="s">
        <v>60</v>
      </c>
      <c r="I1141" s="2" t="s">
        <v>61</v>
      </c>
      <c r="J1141" s="2" t="s">
        <v>5048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5117</v>
      </c>
      <c r="F1142" s="2" t="s">
        <v>5116</v>
      </c>
      <c r="G1142" s="2" t="s">
        <v>1525</v>
      </c>
      <c r="H1142" s="80" t="s">
        <v>60</v>
      </c>
      <c r="I1142" s="2" t="s">
        <v>61</v>
      </c>
      <c r="J1142" s="2" t="s">
        <v>5048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5048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5048</v>
      </c>
      <c r="K1144" s="2" t="s">
        <v>32</v>
      </c>
      <c r="L1144" s="2" t="s">
        <v>63</v>
      </c>
      <c r="M1144" s="2"/>
      <c r="N1144" s="2" t="s">
        <v>57</v>
      </c>
      <c r="O1144" s="2" t="s">
        <v>5142</v>
      </c>
      <c r="P1144" s="3">
        <v>0.02</v>
      </c>
      <c r="Q1144" s="115" t="s">
        <v>63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5118</v>
      </c>
      <c r="G1145" s="2" t="s">
        <v>1525</v>
      </c>
      <c r="H1145" s="80" t="s">
        <v>60</v>
      </c>
      <c r="I1145" s="2" t="s">
        <v>61</v>
      </c>
      <c r="J1145" s="2" t="s">
        <v>5048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5048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5048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5048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5048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5048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5048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5048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5048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5048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5048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5048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5048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5048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5048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5048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5048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5122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5048</v>
      </c>
      <c r="K1166" s="2" t="s">
        <v>32</v>
      </c>
      <c r="L1166" s="2" t="s">
        <v>63</v>
      </c>
      <c r="M1166" s="2"/>
      <c r="N1166" s="2" t="s">
        <v>57</v>
      </c>
      <c r="O1166" s="2" t="s">
        <v>5092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5123</v>
      </c>
      <c r="G1167" s="2" t="s">
        <v>1525</v>
      </c>
      <c r="H1167" s="80" t="s">
        <v>60</v>
      </c>
      <c r="I1167" s="2" t="s">
        <v>61</v>
      </c>
      <c r="J1167" s="2" t="s">
        <v>5048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5048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5048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5126</v>
      </c>
      <c r="G1170" s="2" t="s">
        <v>1525</v>
      </c>
      <c r="H1170" s="80" t="s">
        <v>60</v>
      </c>
      <c r="I1170" s="2" t="s">
        <v>61</v>
      </c>
      <c r="J1170" s="2" t="s">
        <v>5048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5048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5121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5048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5048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5048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5048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5048</v>
      </c>
      <c r="K1181" s="2" t="s">
        <v>32</v>
      </c>
      <c r="L1181" s="2" t="s">
        <v>63</v>
      </c>
      <c r="M1181" s="2"/>
      <c r="N1181" s="2" t="s">
        <v>57</v>
      </c>
      <c r="O1181" s="2" t="s">
        <v>41</v>
      </c>
      <c r="P1181" s="4">
        <v>0.03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5048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5048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5048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5048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5048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5048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5145</v>
      </c>
      <c r="P1584" s="18">
        <v>0.02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f>-U1584*P1584/(1+P1584)</f>
        <v>-1216.0960784313727</v>
      </c>
      <c r="X1584" s="8"/>
      <c r="Y1584" s="7">
        <f t="shared" si="208"/>
        <v>0</v>
      </c>
      <c r="Z1584" s="7"/>
      <c r="AA1584" s="8">
        <f t="shared" si="207"/>
        <v>-1216.0960784313727</v>
      </c>
      <c r="AB1584" s="7">
        <f t="shared" si="211"/>
        <v>63236.996078431373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5145</v>
      </c>
      <c r="P1585" s="18">
        <v>0.02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>-U1585*P1585/(1+P1585)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ref="W1586:W1634" si="212">IF(O1586="返货",U1586/(1+P1586),IF(O1586="返现",U1586,IF(O1586="折扣",U1586*P1586,IF(O1586="无",U1586))))</f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0.04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40148.975999999995</v>
      </c>
      <c r="Z1596" s="7"/>
      <c r="AA1596" s="8">
        <f t="shared" si="207"/>
        <v>41821.85</v>
      </c>
      <c r="AB1596" s="7">
        <f>W1596*P1596</f>
        <v>1672.874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5112</v>
      </c>
      <c r="F2169" s="250" t="s">
        <v>5089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5112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5145</v>
      </c>
      <c r="P2196" s="22">
        <v>0.03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16476.990291262136</v>
      </c>
      <c r="X2196" s="8"/>
      <c r="Y2196" s="7">
        <f t="shared" si="288"/>
        <v>0</v>
      </c>
      <c r="Z2196" s="7"/>
      <c r="AA2196" s="8">
        <f t="shared" si="286"/>
        <v>16476.990291262136</v>
      </c>
      <c r="AB2196" s="25">
        <f t="shared" si="287"/>
        <v>494.30970873786282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4500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4499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4499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4499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4501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4499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5112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5112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5128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5128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5048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5108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83338.242718446592</v>
      </c>
      <c r="V2742" s="41"/>
      <c r="W2742" s="41">
        <v>83338.242718446592</v>
      </c>
      <c r="X2742" s="40"/>
      <c r="Y2742" s="7">
        <f t="shared" si="355"/>
        <v>0</v>
      </c>
      <c r="Z2742" s="7"/>
      <c r="AA2742" s="8">
        <f t="shared" si="358"/>
        <v>83338.242718446592</v>
      </c>
      <c r="AB2742" s="41"/>
      <c r="AC2742" s="40">
        <f t="shared" si="359"/>
        <v>83338.242718446592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18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5145</v>
      </c>
      <c r="P3529" s="18">
        <v>0.02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f t="shared" ref="W3529:W3530" si="457">-U3529*P3529/(1+P3529)</f>
        <v>-590.70196078431366</v>
      </c>
      <c r="X3529" s="6"/>
      <c r="Y3529" s="7">
        <f t="shared" si="456"/>
        <v>0</v>
      </c>
      <c r="Z3529" s="7"/>
      <c r="AA3529" s="8">
        <f t="shared" si="451"/>
        <v>-590.70196078431366</v>
      </c>
      <c r="AB3529" s="6">
        <f t="shared" si="455"/>
        <v>30716.501960784313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5145</v>
      </c>
      <c r="P3530" s="18">
        <v>0.02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si="457"/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ref="W3531:W3577" si="458">IF(O3531="返货",U3531/(1+P3531),IF(O3531="返现",U3531,IF(O3531="折扣",U3531*P3531,IF(O3531="无",U3531))))</f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8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8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8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8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8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8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8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8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8"/>
        <v>0</v>
      </c>
      <c r="X3540" s="6"/>
      <c r="Y3540" s="7">
        <f t="shared" si="456"/>
        <v>0</v>
      </c>
      <c r="Z3540" s="7"/>
      <c r="AA3540" s="8">
        <f t="shared" ref="AA3540:AA3567" si="459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8"/>
        <v>0</v>
      </c>
      <c r="X3541" s="6"/>
      <c r="Y3541" s="7">
        <f t="shared" si="456"/>
        <v>0</v>
      </c>
      <c r="Z3541" s="7"/>
      <c r="AA3541" s="8">
        <f t="shared" si="459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8"/>
        <v>0</v>
      </c>
      <c r="X3542" s="6"/>
      <c r="Y3542" s="7">
        <f t="shared" si="456"/>
        <v>0</v>
      </c>
      <c r="Z3542" s="7"/>
      <c r="AA3542" s="8">
        <f t="shared" si="459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8"/>
        <v>0</v>
      </c>
      <c r="X3543" s="6"/>
      <c r="Y3543" s="7">
        <f t="shared" si="456"/>
        <v>0</v>
      </c>
      <c r="Z3543" s="7"/>
      <c r="AA3543" s="8">
        <f t="shared" si="459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8"/>
        <v>0</v>
      </c>
      <c r="X3544" s="6"/>
      <c r="Y3544" s="7">
        <f t="shared" si="456"/>
        <v>0</v>
      </c>
      <c r="Z3544" s="7"/>
      <c r="AA3544" s="8">
        <f t="shared" si="459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8"/>
        <v>5539.3</v>
      </c>
      <c r="X3545" s="6"/>
      <c r="Y3545" s="7">
        <f t="shared" si="456"/>
        <v>0</v>
      </c>
      <c r="Z3545" s="7"/>
      <c r="AA3545" s="8">
        <f t="shared" si="459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8"/>
        <v>0</v>
      </c>
      <c r="X3546" s="6"/>
      <c r="Y3546" s="7">
        <f t="shared" si="456"/>
        <v>0</v>
      </c>
      <c r="Z3546" s="7"/>
      <c r="AA3546" s="8">
        <f t="shared" si="459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8"/>
        <v>194334.32</v>
      </c>
      <c r="X3547" s="6"/>
      <c r="Y3547" s="7">
        <f t="shared" si="456"/>
        <v>0</v>
      </c>
      <c r="Z3547" s="7"/>
      <c r="AA3547" s="8">
        <f t="shared" si="459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8"/>
        <v>0</v>
      </c>
      <c r="X3548" s="6"/>
      <c r="Y3548" s="7">
        <f t="shared" si="456"/>
        <v>0</v>
      </c>
      <c r="Z3548" s="7"/>
      <c r="AA3548" s="8">
        <f t="shared" si="459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8"/>
        <v>76058</v>
      </c>
      <c r="X3549" s="6"/>
      <c r="Y3549" s="7">
        <f t="shared" si="456"/>
        <v>0</v>
      </c>
      <c r="Z3549" s="7"/>
      <c r="AA3549" s="8">
        <f t="shared" si="459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8"/>
        <v>0</v>
      </c>
      <c r="X3550" s="6"/>
      <c r="Y3550" s="7">
        <f t="shared" si="456"/>
        <v>0</v>
      </c>
      <c r="Z3550" s="7"/>
      <c r="AA3550" s="8">
        <f t="shared" si="459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8"/>
        <v>0</v>
      </c>
      <c r="X3551" s="6"/>
      <c r="Y3551" s="7">
        <f t="shared" si="456"/>
        <v>0</v>
      </c>
      <c r="Z3551" s="7"/>
      <c r="AA3551" s="8">
        <f t="shared" si="459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8"/>
        <v>0</v>
      </c>
      <c r="X3552" s="6"/>
      <c r="Y3552" s="7">
        <f t="shared" si="456"/>
        <v>0</v>
      </c>
      <c r="Z3552" s="7"/>
      <c r="AA3552" s="8">
        <f t="shared" si="459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8"/>
        <v>0</v>
      </c>
      <c r="X3553" s="6"/>
      <c r="Y3553" s="7">
        <f t="shared" si="456"/>
        <v>0</v>
      </c>
      <c r="Z3553" s="7"/>
      <c r="AA3553" s="8">
        <f t="shared" si="459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8"/>
        <v>0</v>
      </c>
      <c r="X3554" s="6"/>
      <c r="Y3554" s="7">
        <f t="shared" si="456"/>
        <v>0</v>
      </c>
      <c r="Z3554" s="7"/>
      <c r="AA3554" s="8">
        <f t="shared" si="459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8"/>
        <v>0</v>
      </c>
      <c r="X3555" s="6"/>
      <c r="Y3555" s="7">
        <f t="shared" si="456"/>
        <v>0</v>
      </c>
      <c r="Z3555" s="7"/>
      <c r="AA3555" s="8">
        <f t="shared" si="459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8"/>
        <v>0</v>
      </c>
      <c r="X3556" s="6"/>
      <c r="Y3556" s="7">
        <f t="shared" si="456"/>
        <v>0</v>
      </c>
      <c r="Z3556" s="7"/>
      <c r="AA3556" s="8">
        <f t="shared" si="459"/>
        <v>0</v>
      </c>
      <c r="AB3556" s="6">
        <f t="shared" ref="AB3556:AB3619" si="460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8"/>
        <v>0</v>
      </c>
      <c r="X3557" s="6"/>
      <c r="Y3557" s="7">
        <f t="shared" si="456"/>
        <v>0</v>
      </c>
      <c r="Z3557" s="7"/>
      <c r="AA3557" s="8">
        <f t="shared" si="459"/>
        <v>0</v>
      </c>
      <c r="AB3557" s="6">
        <f t="shared" si="460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8"/>
        <v>0</v>
      </c>
      <c r="X3558" s="6"/>
      <c r="Y3558" s="7">
        <f t="shared" si="456"/>
        <v>0</v>
      </c>
      <c r="Z3558" s="7"/>
      <c r="AA3558" s="8">
        <f t="shared" si="459"/>
        <v>0</v>
      </c>
      <c r="AB3558" s="6">
        <f t="shared" si="460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8"/>
        <v>956.4537037037037</v>
      </c>
      <c r="X3559" s="6"/>
      <c r="Y3559" s="7">
        <f t="shared" si="456"/>
        <v>0</v>
      </c>
      <c r="Z3559" s="7"/>
      <c r="AA3559" s="8">
        <f t="shared" si="459"/>
        <v>956.4537037037037</v>
      </c>
      <c r="AB3559" s="6">
        <f t="shared" si="460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8"/>
        <v>0</v>
      </c>
      <c r="X3560" s="6"/>
      <c r="Y3560" s="7">
        <f t="shared" si="456"/>
        <v>0</v>
      </c>
      <c r="Z3560" s="7"/>
      <c r="AA3560" s="8">
        <f t="shared" si="459"/>
        <v>0</v>
      </c>
      <c r="AB3560" s="6">
        <f t="shared" si="460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8"/>
        <v>111001.9801980198</v>
      </c>
      <c r="X3561" s="6"/>
      <c r="Y3561" s="7">
        <f t="shared" si="456"/>
        <v>0</v>
      </c>
      <c r="Z3561" s="7"/>
      <c r="AA3561" s="8">
        <f t="shared" si="459"/>
        <v>111001.9801980198</v>
      </c>
      <c r="AB3561" s="6">
        <f t="shared" si="460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8"/>
        <v>0</v>
      </c>
      <c r="X3562" s="6"/>
      <c r="Y3562" s="7">
        <f t="shared" si="456"/>
        <v>0</v>
      </c>
      <c r="Z3562" s="7"/>
      <c r="AA3562" s="8">
        <f t="shared" si="459"/>
        <v>0</v>
      </c>
      <c r="AB3562" s="6">
        <f t="shared" si="460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8"/>
        <v>0</v>
      </c>
      <c r="X3563" s="6"/>
      <c r="Y3563" s="7">
        <f t="shared" si="456"/>
        <v>0</v>
      </c>
      <c r="Z3563" s="7"/>
      <c r="AA3563" s="8">
        <f t="shared" si="459"/>
        <v>0</v>
      </c>
      <c r="AB3563" s="6">
        <f t="shared" si="460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8"/>
        <v>0</v>
      </c>
      <c r="X3564" s="6"/>
      <c r="Y3564" s="7">
        <f t="shared" si="456"/>
        <v>0</v>
      </c>
      <c r="Z3564" s="7"/>
      <c r="AA3564" s="8">
        <f t="shared" si="459"/>
        <v>0</v>
      </c>
      <c r="AB3564" s="6">
        <f t="shared" si="460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8"/>
        <v>0</v>
      </c>
      <c r="X3565" s="6"/>
      <c r="Y3565" s="7">
        <f t="shared" si="456"/>
        <v>0</v>
      </c>
      <c r="Z3565" s="7"/>
      <c r="AA3565" s="8">
        <f t="shared" si="459"/>
        <v>0</v>
      </c>
      <c r="AB3565" s="6">
        <f t="shared" si="460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1">S3566+T3566-U3566</f>
        <v>450.89999999998997</v>
      </c>
      <c r="W3566" s="8">
        <f t="shared" si="458"/>
        <v>0</v>
      </c>
      <c r="X3566" s="6"/>
      <c r="Y3566" s="7">
        <f t="shared" si="456"/>
        <v>0</v>
      </c>
      <c r="Z3566" s="7"/>
      <c r="AA3566" s="8">
        <f t="shared" si="459"/>
        <v>0</v>
      </c>
      <c r="AB3566" s="6">
        <f t="shared" si="460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1"/>
        <v>33271.5</v>
      </c>
      <c r="W3567" s="8">
        <f t="shared" si="458"/>
        <v>534.20000000000005</v>
      </c>
      <c r="X3567" s="6"/>
      <c r="Y3567" s="7">
        <f t="shared" si="456"/>
        <v>0</v>
      </c>
      <c r="Z3567" s="7"/>
      <c r="AA3567" s="8">
        <f t="shared" si="459"/>
        <v>534.20000000000005</v>
      </c>
      <c r="AB3567" s="6">
        <f t="shared" si="460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1"/>
        <v>1.00000000002183E-2</v>
      </c>
      <c r="W3568" s="8">
        <f t="shared" si="458"/>
        <v>0</v>
      </c>
      <c r="X3568" s="6"/>
      <c r="Y3568" s="7">
        <f t="shared" si="456"/>
        <v>0</v>
      </c>
      <c r="Z3568" s="7"/>
      <c r="AA3568" s="6"/>
      <c r="AB3568" s="6">
        <f t="shared" si="460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1"/>
        <v>8624.9600000000009</v>
      </c>
      <c r="W3569" s="8">
        <f t="shared" si="458"/>
        <v>13886.1</v>
      </c>
      <c r="X3569" s="6"/>
      <c r="Y3569" s="7">
        <f t="shared" si="456"/>
        <v>0</v>
      </c>
      <c r="Z3569" s="7"/>
      <c r="AA3569" s="8">
        <f t="shared" ref="AA3569:AA3571" si="462">W3569+X3569</f>
        <v>13886.1</v>
      </c>
      <c r="AB3569" s="6">
        <f t="shared" si="460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1"/>
        <v>4.9999999999954498E-2</v>
      </c>
      <c r="W3570" s="8">
        <f t="shared" si="458"/>
        <v>0</v>
      </c>
      <c r="X3570" s="6"/>
      <c r="Y3570" s="7">
        <f t="shared" si="456"/>
        <v>0</v>
      </c>
      <c r="Z3570" s="7"/>
      <c r="AA3570" s="8">
        <f t="shared" si="462"/>
        <v>0</v>
      </c>
      <c r="AB3570" s="6">
        <f t="shared" si="460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1"/>
        <v>6844.5</v>
      </c>
      <c r="W3571" s="8">
        <f t="shared" si="458"/>
        <v>0</v>
      </c>
      <c r="X3571" s="6"/>
      <c r="Y3571" s="7">
        <f t="shared" si="456"/>
        <v>0</v>
      </c>
      <c r="Z3571" s="7"/>
      <c r="AA3571" s="8">
        <f t="shared" si="462"/>
        <v>0</v>
      </c>
      <c r="AB3571" s="6">
        <f t="shared" si="460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1"/>
        <v>447.35000000001003</v>
      </c>
      <c r="W3572" s="8">
        <f t="shared" si="458"/>
        <v>0</v>
      </c>
      <c r="X3572" s="6"/>
      <c r="Y3572" s="7">
        <f t="shared" si="456"/>
        <v>0</v>
      </c>
      <c r="Z3572" s="7"/>
      <c r="AA3572" s="6"/>
      <c r="AB3572" s="6">
        <f t="shared" si="460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1"/>
        <v>2.9999999998835802E-2</v>
      </c>
      <c r="W3573" s="8">
        <f t="shared" si="458"/>
        <v>0</v>
      </c>
      <c r="X3573" s="6"/>
      <c r="Y3573" s="7">
        <f t="shared" si="456"/>
        <v>0</v>
      </c>
      <c r="Z3573" s="7"/>
      <c r="AA3573" s="8">
        <f t="shared" ref="AA3573:AA3598" si="463">W3573+X3573</f>
        <v>0</v>
      </c>
      <c r="AB3573" s="6">
        <f t="shared" si="460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1"/>
        <v>3627.9</v>
      </c>
      <c r="W3574" s="8">
        <f t="shared" si="458"/>
        <v>0</v>
      </c>
      <c r="X3574" s="6"/>
      <c r="Y3574" s="7">
        <f t="shared" si="456"/>
        <v>0</v>
      </c>
      <c r="Z3574" s="7"/>
      <c r="AA3574" s="8">
        <f t="shared" si="463"/>
        <v>0</v>
      </c>
      <c r="AB3574" s="6">
        <f t="shared" si="460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1"/>
        <v>-115327.98</v>
      </c>
      <c r="W3575" s="8">
        <f t="shared" si="458"/>
        <v>0</v>
      </c>
      <c r="X3575" s="6"/>
      <c r="Y3575" s="7">
        <f t="shared" si="456"/>
        <v>0</v>
      </c>
      <c r="Z3575" s="7"/>
      <c r="AA3575" s="8">
        <f t="shared" si="463"/>
        <v>0</v>
      </c>
      <c r="AB3575" s="6">
        <f t="shared" si="460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1"/>
        <v>-4350.87</v>
      </c>
      <c r="W3576" s="8">
        <f t="shared" si="458"/>
        <v>0</v>
      </c>
      <c r="X3576" s="6"/>
      <c r="Y3576" s="7">
        <f t="shared" si="456"/>
        <v>0</v>
      </c>
      <c r="Z3576" s="7"/>
      <c r="AA3576" s="8">
        <f t="shared" si="463"/>
        <v>0</v>
      </c>
      <c r="AB3576" s="6">
        <f t="shared" si="460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1"/>
        <v>2728.4</v>
      </c>
      <c r="W3577" s="8">
        <f t="shared" si="458"/>
        <v>0</v>
      </c>
      <c r="X3577" s="6"/>
      <c r="Y3577" s="7">
        <f t="shared" si="456"/>
        <v>0</v>
      </c>
      <c r="Z3577" s="7"/>
      <c r="AA3577" s="8">
        <f t="shared" si="463"/>
        <v>0</v>
      </c>
      <c r="AB3577" s="6">
        <f t="shared" si="460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1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3"/>
        <v>1869.5</v>
      </c>
      <c r="AB3578" s="6">
        <f t="shared" si="460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1"/>
        <v>6355.23</v>
      </c>
      <c r="W3579" s="8">
        <f t="shared" ref="W3579:W3597" si="464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3"/>
        <v>0</v>
      </c>
      <c r="AB3579" s="6">
        <f t="shared" si="460"/>
        <v>0</v>
      </c>
      <c r="AC3579" s="6">
        <f t="shared" ref="AC3579:AC3642" si="465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1"/>
        <v>5706.5</v>
      </c>
      <c r="W3580" s="8">
        <f t="shared" si="464"/>
        <v>0</v>
      </c>
      <c r="X3580" s="6"/>
      <c r="Y3580" s="7">
        <f t="shared" si="456"/>
        <v>0</v>
      </c>
      <c r="Z3580" s="7"/>
      <c r="AA3580" s="8">
        <f t="shared" si="463"/>
        <v>0</v>
      </c>
      <c r="AB3580" s="6">
        <f t="shared" si="460"/>
        <v>0</v>
      </c>
      <c r="AC3580" s="6">
        <f t="shared" si="465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1"/>
        <v>352.30000000000098</v>
      </c>
      <c r="W3581" s="8">
        <f t="shared" si="464"/>
        <v>0</v>
      </c>
      <c r="X3581" s="6"/>
      <c r="Y3581" s="7">
        <f t="shared" si="456"/>
        <v>0</v>
      </c>
      <c r="Z3581" s="7"/>
      <c r="AA3581" s="8">
        <f t="shared" si="463"/>
        <v>0</v>
      </c>
      <c r="AB3581" s="6">
        <f t="shared" si="460"/>
        <v>0</v>
      </c>
      <c r="AC3581" s="6">
        <f t="shared" si="465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1"/>
        <v>120.71</v>
      </c>
      <c r="W3582" s="8">
        <f t="shared" si="464"/>
        <v>0</v>
      </c>
      <c r="X3582" s="6"/>
      <c r="Y3582" s="7">
        <f t="shared" si="456"/>
        <v>0</v>
      </c>
      <c r="Z3582" s="7"/>
      <c r="AA3582" s="8">
        <f t="shared" si="463"/>
        <v>0</v>
      </c>
      <c r="AB3582" s="6">
        <f t="shared" si="460"/>
        <v>0</v>
      </c>
      <c r="AC3582" s="6">
        <f t="shared" si="465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1"/>
        <v>0.100000000000023</v>
      </c>
      <c r="W3583" s="8">
        <f t="shared" si="464"/>
        <v>0</v>
      </c>
      <c r="X3583" s="6"/>
      <c r="Y3583" s="7">
        <f t="shared" si="456"/>
        <v>0</v>
      </c>
      <c r="Z3583" s="7"/>
      <c r="AA3583" s="8">
        <f t="shared" si="463"/>
        <v>0</v>
      </c>
      <c r="AB3583" s="6">
        <f t="shared" si="460"/>
        <v>0</v>
      </c>
      <c r="AC3583" s="6">
        <f t="shared" si="465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1"/>
        <v>-492681.78683</v>
      </c>
      <c r="W3584" s="8">
        <f t="shared" si="464"/>
        <v>266942.71126666665</v>
      </c>
      <c r="X3584" s="6"/>
      <c r="Y3584" s="7">
        <f t="shared" si="456"/>
        <v>0</v>
      </c>
      <c r="Z3584" s="7"/>
      <c r="AA3584" s="8">
        <f t="shared" si="463"/>
        <v>266942.71126666665</v>
      </c>
      <c r="AB3584" s="6">
        <f t="shared" si="460"/>
        <v>13347.135563333344</v>
      </c>
      <c r="AC3584" s="6">
        <f t="shared" si="465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1"/>
        <v>-158963.81</v>
      </c>
      <c r="W3585" s="8">
        <f t="shared" si="464"/>
        <v>118410.22857142857</v>
      </c>
      <c r="X3585" s="6"/>
      <c r="Y3585" s="7">
        <f t="shared" si="456"/>
        <v>0</v>
      </c>
      <c r="Z3585" s="7"/>
      <c r="AA3585" s="8">
        <f t="shared" si="463"/>
        <v>118410.22857142857</v>
      </c>
      <c r="AB3585" s="6">
        <f t="shared" si="460"/>
        <v>5920.5114285714371</v>
      </c>
      <c r="AC3585" s="6">
        <f t="shared" si="465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     <v>0</v>
      </c>
      <c r="X3586" s="6"/>
      <c r="Y3586" s="7">
        <f t="shared" si="456"/>
        <v>0</v>
      </c>
      <c r="Z3586" s="7"/>
      <c r="AA3586" s="8">
        <f t="shared" si="463"/>
        <v>0</v>
      </c>
      <c r="AB3586" s="6">
        <f t="shared" si="460"/>
        <v>0</v>
      </c>
      <c r="AC3586" s="6">
        <f t="shared" si="465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1"/>
        <v>73906.899999999994</v>
      </c>
      <c r="W3587" s="8">
        <f t="shared" si="464"/>
        <v>0</v>
      </c>
      <c r="X3587" s="6"/>
      <c r="Y3587" s="7">
        <f t="shared" ref="Y3587:Y3650" si="466">IF(W3587-AC3587&lt;=0,0,IF(O3587="返现",MAX(W3587-AB3587-AC3587,0),MAX(W3587-AC3587,0)))</f>
        <v>0</v>
      </c>
      <c r="Z3587" s="7"/>
      <c r="AA3587" s="8">
        <f t="shared" si="463"/>
        <v>0</v>
      </c>
      <c r="AB3587" s="6">
        <f t="shared" si="460"/>
        <v>0</v>
      </c>
      <c r="AC3587" s="6">
        <f t="shared" si="465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1"/>
        <v>21552</v>
      </c>
      <c r="W3588" s="8">
        <f t="shared" si="464"/>
        <v>0</v>
      </c>
      <c r="X3588" s="6"/>
      <c r="Y3588" s="7">
        <f t="shared" si="466"/>
        <v>0</v>
      </c>
      <c r="Z3588" s="7"/>
      <c r="AA3588" s="8">
        <f t="shared" si="463"/>
        <v>0</v>
      </c>
      <c r="AB3588" s="6">
        <f t="shared" si="460"/>
        <v>0</v>
      </c>
      <c r="AC3588" s="6">
        <f t="shared" si="465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1"/>
        <v>388.5</v>
      </c>
      <c r="W3589" s="8">
        <f t="shared" si="464"/>
        <v>107.45098039215685</v>
      </c>
      <c r="X3589" s="6"/>
      <c r="Y3589" s="7">
        <f t="shared" si="466"/>
        <v>0</v>
      </c>
      <c r="Z3589" s="7"/>
      <c r="AA3589" s="8">
        <f t="shared" si="463"/>
        <v>107.45098039215685</v>
      </c>
      <c r="AB3589" s="6">
        <f t="shared" si="460"/>
        <v>2.1490196078431438</v>
      </c>
      <c r="AC3589" s="6">
        <f t="shared" si="465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1"/>
        <v>19939.8</v>
      </c>
      <c r="W3590" s="8">
        <f t="shared" si="464"/>
        <v>0</v>
      </c>
      <c r="X3590" s="6"/>
      <c r="Y3590" s="7">
        <f t="shared" si="466"/>
        <v>0</v>
      </c>
      <c r="Z3590" s="7"/>
      <c r="AA3590" s="8">
        <f t="shared" si="463"/>
        <v>0</v>
      </c>
      <c r="AB3590" s="6">
        <f t="shared" si="460"/>
        <v>0</v>
      </c>
      <c r="AC3590" s="6">
        <f t="shared" si="465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1"/>
        <v>0</v>
      </c>
      <c r="W3591" s="8">
        <f t="shared" si="464"/>
        <v>4202.63</v>
      </c>
      <c r="X3591" s="6"/>
      <c r="Y3591" s="7">
        <f t="shared" si="466"/>
        <v>0</v>
      </c>
      <c r="Z3591" s="7"/>
      <c r="AA3591" s="8">
        <f t="shared" si="463"/>
        <v>4202.63</v>
      </c>
      <c r="AB3591" s="6">
        <f t="shared" si="460"/>
        <v>0</v>
      </c>
      <c r="AC3591" s="6">
        <f t="shared" si="465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1"/>
        <v>-1265.5999999999999</v>
      </c>
      <c r="W3592" s="8">
        <f t="shared" si="464"/>
        <v>0</v>
      </c>
      <c r="X3592" s="6"/>
      <c r="Y3592" s="7">
        <f t="shared" si="466"/>
        <v>0</v>
      </c>
      <c r="Z3592" s="7"/>
      <c r="AA3592" s="8">
        <f t="shared" si="463"/>
        <v>0</v>
      </c>
      <c r="AB3592" s="6">
        <f t="shared" si="460"/>
        <v>0</v>
      </c>
      <c r="AC3592" s="6">
        <f t="shared" si="465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1"/>
        <v>2349.6799999999998</v>
      </c>
      <c r="W3593" s="8">
        <f t="shared" si="464"/>
        <v>0</v>
      </c>
      <c r="X3593" s="6"/>
      <c r="Y3593" s="7">
        <f t="shared" si="466"/>
        <v>0</v>
      </c>
      <c r="Z3593" s="7"/>
      <c r="AA3593" s="8">
        <f t="shared" si="463"/>
        <v>0</v>
      </c>
      <c r="AB3593" s="6">
        <f t="shared" si="460"/>
        <v>0</v>
      </c>
      <c r="AC3593" s="6">
        <f t="shared" si="465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1"/>
        <v>2381.0700000000002</v>
      </c>
      <c r="W3594" s="8">
        <f t="shared" si="464"/>
        <v>0</v>
      </c>
      <c r="X3594" s="6"/>
      <c r="Y3594" s="7">
        <f t="shared" si="466"/>
        <v>0</v>
      </c>
      <c r="Z3594" s="7"/>
      <c r="AA3594" s="8">
        <f t="shared" si="463"/>
        <v>0</v>
      </c>
      <c r="AB3594" s="6">
        <f t="shared" si="460"/>
        <v>0</v>
      </c>
      <c r="AC3594" s="6">
        <f t="shared" si="465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1"/>
        <v>0</v>
      </c>
      <c r="W3595" s="8">
        <f t="shared" si="464"/>
        <v>0</v>
      </c>
      <c r="X3595" s="6">
        <f t="shared" ref="X3595:X3597" si="467">W3595*R3595</f>
        <v>0</v>
      </c>
      <c r="Y3595" s="7">
        <f t="shared" si="466"/>
        <v>0</v>
      </c>
      <c r="Z3595" s="7"/>
      <c r="AA3595" s="8">
        <f t="shared" si="463"/>
        <v>0</v>
      </c>
      <c r="AB3595" s="6">
        <f t="shared" si="460"/>
        <v>0</v>
      </c>
      <c r="AC3595" s="6">
        <f t="shared" si="465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1"/>
        <v>0</v>
      </c>
      <c r="W3596" s="8">
        <f t="shared" si="464"/>
        <v>-836153.29411764711</v>
      </c>
      <c r="X3596" s="6">
        <f t="shared" si="467"/>
        <v>-41807.664705882358</v>
      </c>
      <c r="Y3596" s="7">
        <f t="shared" si="466"/>
        <v>16723.065882352996</v>
      </c>
      <c r="Z3596" s="7"/>
      <c r="AA3596" s="8">
        <f t="shared" si="463"/>
        <v>-877960.95882352942</v>
      </c>
      <c r="AB3596" s="6">
        <f t="shared" si="460"/>
        <v>-16723.065882352996</v>
      </c>
      <c r="AC3596" s="6">
        <f t="shared" si="465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1"/>
        <v>-623883.93999999994</v>
      </c>
      <c r="W3597" s="8">
        <f t="shared" si="464"/>
        <v>623883.93999999994</v>
      </c>
      <c r="X3597" s="6">
        <f t="shared" si="467"/>
        <v>31194.197</v>
      </c>
      <c r="Y3597" s="7">
        <f t="shared" si="466"/>
        <v>0</v>
      </c>
      <c r="Z3597" s="7"/>
      <c r="AA3597" s="8">
        <f t="shared" si="463"/>
        <v>655078.13699999999</v>
      </c>
      <c r="AB3597" s="6">
        <f t="shared" si="460"/>
        <v>0</v>
      </c>
      <c r="AC3597" s="6">
        <f t="shared" si="465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1"/>
        <v>63693.26</v>
      </c>
      <c r="W3598" s="8">
        <f>S3598/(1+P3598)</f>
        <v>62444.372549019608</v>
      </c>
      <c r="X3598" s="6"/>
      <c r="Y3598" s="7">
        <f t="shared" si="466"/>
        <v>0</v>
      </c>
      <c r="Z3598" s="7"/>
      <c r="AA3598" s="8">
        <f t="shared" si="463"/>
        <v>62444.372549019608</v>
      </c>
      <c r="AB3598" s="6">
        <f t="shared" si="460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1"/>
        <v>9.6800000000100699</v>
      </c>
      <c r="W3599" s="8">
        <f t="shared" ref="W3599:W3662" si="468">IF(O3599="返货",U3599/(1+P3599),IF(O3599="返现",U3599,IF(O3599="折扣",U3599*P3599,IF(O3599="无",U3599))))</f>
        <v>0</v>
      </c>
      <c r="X3599" s="6"/>
      <c r="Y3599" s="7">
        <f t="shared" si="466"/>
        <v>0</v>
      </c>
      <c r="Z3599" s="7"/>
      <c r="AA3599" s="6"/>
      <c r="AB3599" s="6">
        <f t="shared" si="460"/>
        <v>0</v>
      </c>
      <c r="AC3599" s="6">
        <f t="shared" si="465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1"/>
        <v>36089.199999999997</v>
      </c>
      <c r="W3600" s="8">
        <f t="shared" si="468"/>
        <v>0</v>
      </c>
      <c r="X3600" s="6"/>
      <c r="Y3600" s="7">
        <f t="shared" si="466"/>
        <v>0</v>
      </c>
      <c r="Z3600" s="7"/>
      <c r="AA3600" s="8">
        <f t="shared" ref="AA3600:AA3641" si="469">W3600+X3600</f>
        <v>0</v>
      </c>
      <c r="AB3600" s="6">
        <f t="shared" si="460"/>
        <v>0</v>
      </c>
      <c r="AC3600" s="6">
        <f t="shared" si="465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1"/>
        <v>68910.009999999995</v>
      </c>
      <c r="W3601" s="8">
        <f t="shared" si="468"/>
        <v>0</v>
      </c>
      <c r="X3601" s="6"/>
      <c r="Y3601" s="7">
        <f t="shared" si="466"/>
        <v>0</v>
      </c>
      <c r="Z3601" s="7"/>
      <c r="AA3601" s="8">
        <f t="shared" si="469"/>
        <v>0</v>
      </c>
      <c r="AB3601" s="6">
        <f t="shared" si="460"/>
        <v>0</v>
      </c>
      <c r="AC3601" s="6">
        <f t="shared" si="465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1"/>
        <v>1.00000000093132E-2</v>
      </c>
      <c r="W3602" s="8">
        <f t="shared" si="468"/>
        <v>0</v>
      </c>
      <c r="X3602" s="6"/>
      <c r="Y3602" s="7">
        <f t="shared" si="466"/>
        <v>0</v>
      </c>
      <c r="Z3602" s="7"/>
      <c r="AA3602" s="8">
        <f t="shared" si="469"/>
        <v>0</v>
      </c>
      <c r="AB3602" s="6">
        <f t="shared" si="460"/>
        <v>0</v>
      </c>
      <c r="AC3602" s="6">
        <f t="shared" si="465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1"/>
        <v>260.5</v>
      </c>
      <c r="W3603" s="8">
        <f t="shared" si="468"/>
        <v>68.446601941747574</v>
      </c>
      <c r="X3603" s="6"/>
      <c r="Y3603" s="7">
        <f t="shared" si="466"/>
        <v>0</v>
      </c>
      <c r="Z3603" s="7"/>
      <c r="AA3603" s="8">
        <f t="shared" si="469"/>
        <v>68.446601941747574</v>
      </c>
      <c r="AB3603" s="6">
        <f t="shared" si="460"/>
        <v>2.0533980582524265</v>
      </c>
      <c r="AC3603" s="6">
        <f t="shared" si="465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1"/>
        <v>13144.3</v>
      </c>
      <c r="W3604" s="8">
        <f t="shared" si="468"/>
        <v>16141.960784313724</v>
      </c>
      <c r="X3604" s="6"/>
      <c r="Y3604" s="7">
        <f t="shared" si="466"/>
        <v>0</v>
      </c>
      <c r="Z3604" s="7"/>
      <c r="AA3604" s="8">
        <f t="shared" si="469"/>
        <v>16141.960784313724</v>
      </c>
      <c r="AB3604" s="6">
        <f t="shared" si="460"/>
        <v>322.83921568627557</v>
      </c>
      <c r="AC3604" s="6">
        <f t="shared" si="465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1"/>
        <v>146314.81000000006</v>
      </c>
      <c r="W3605" s="8">
        <f t="shared" si="468"/>
        <v>0</v>
      </c>
      <c r="X3605" s="6"/>
      <c r="Y3605" s="7">
        <f t="shared" si="466"/>
        <v>0</v>
      </c>
      <c r="Z3605" s="7"/>
      <c r="AA3605" s="8">
        <f t="shared" si="469"/>
        <v>0</v>
      </c>
      <c r="AB3605" s="6">
        <f t="shared" si="460"/>
        <v>0</v>
      </c>
      <c r="AC3605" s="6">
        <f t="shared" si="465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1"/>
        <v>79590.960000000006</v>
      </c>
      <c r="W3606" s="8">
        <f t="shared" si="468"/>
        <v>8.0392156862745097</v>
      </c>
      <c r="X3606" s="6"/>
      <c r="Y3606" s="7">
        <f t="shared" si="466"/>
        <v>0</v>
      </c>
      <c r="Z3606" s="7"/>
      <c r="AA3606" s="8">
        <f t="shared" si="469"/>
        <v>8.0392156862745097</v>
      </c>
      <c r="AB3606" s="6">
        <f t="shared" si="460"/>
        <v>0.16078431372548962</v>
      </c>
      <c r="AC3606" s="6">
        <f t="shared" si="465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1"/>
        <v>0.50000000000102318</v>
      </c>
      <c r="W3607" s="8">
        <f t="shared" si="468"/>
        <v>455.09803921568624</v>
      </c>
      <c r="X3607" s="6"/>
      <c r="Y3607" s="7">
        <f t="shared" si="466"/>
        <v>0</v>
      </c>
      <c r="Z3607" s="7"/>
      <c r="AA3607" s="8">
        <f t="shared" si="469"/>
        <v>455.09803921568624</v>
      </c>
      <c r="AB3607" s="6">
        <f t="shared" si="460"/>
        <v>9.1019607843137464</v>
      </c>
      <c r="AC3607" s="6">
        <f t="shared" si="465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1"/>
        <v>-4.5</v>
      </c>
      <c r="W3608" s="8">
        <f t="shared" si="468"/>
        <v>0</v>
      </c>
      <c r="X3608" s="6"/>
      <c r="Y3608" s="7">
        <f t="shared" si="466"/>
        <v>0</v>
      </c>
      <c r="Z3608" s="7"/>
      <c r="AA3608" s="8">
        <f t="shared" si="469"/>
        <v>0</v>
      </c>
      <c r="AB3608" s="6">
        <f t="shared" si="460"/>
        <v>0</v>
      </c>
      <c r="AC3608" s="6">
        <f t="shared" si="465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1"/>
        <v>47706.5</v>
      </c>
      <c r="W3609" s="8">
        <f t="shared" si="468"/>
        <v>525.9</v>
      </c>
      <c r="X3609" s="6"/>
      <c r="Y3609" s="7">
        <f t="shared" si="466"/>
        <v>0</v>
      </c>
      <c r="Z3609" s="7"/>
      <c r="AA3609" s="8">
        <f t="shared" si="469"/>
        <v>525.9</v>
      </c>
      <c r="AB3609" s="6">
        <f t="shared" si="460"/>
        <v>0</v>
      </c>
      <c r="AC3609" s="6">
        <f t="shared" si="465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1"/>
        <v>-9650.35</v>
      </c>
      <c r="W3610" s="8">
        <f t="shared" si="468"/>
        <v>0</v>
      </c>
      <c r="X3610" s="6"/>
      <c r="Y3610" s="7">
        <f t="shared" si="466"/>
        <v>0</v>
      </c>
      <c r="Z3610" s="7"/>
      <c r="AA3610" s="8">
        <f t="shared" si="469"/>
        <v>0</v>
      </c>
      <c r="AB3610" s="6">
        <f t="shared" si="460"/>
        <v>0</v>
      </c>
      <c r="AC3610" s="6">
        <f t="shared" si="465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1"/>
        <v>5.0000000001034599E-2</v>
      </c>
      <c r="W3611" s="8">
        <f t="shared" si="468"/>
        <v>0</v>
      </c>
      <c r="X3611" s="6"/>
      <c r="Y3611" s="7">
        <f t="shared" si="466"/>
        <v>0</v>
      </c>
      <c r="Z3611" s="7"/>
      <c r="AA3611" s="8">
        <f t="shared" si="469"/>
        <v>0</v>
      </c>
      <c r="AB3611" s="6">
        <f t="shared" si="460"/>
        <v>0</v>
      </c>
      <c r="AC3611" s="6">
        <f t="shared" si="465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1"/>
        <v>6296.4900000000007</v>
      </c>
      <c r="W3612" s="8">
        <f t="shared" si="468"/>
        <v>3989.0196078431372</v>
      </c>
      <c r="X3612" s="6"/>
      <c r="Y3612" s="7">
        <f t="shared" si="466"/>
        <v>0</v>
      </c>
      <c r="Z3612" s="7"/>
      <c r="AA3612" s="8">
        <f t="shared" si="469"/>
        <v>3989.0196078431372</v>
      </c>
      <c r="AB3612" s="6">
        <f t="shared" si="460"/>
        <v>79.780392156862945</v>
      </c>
      <c r="AC3612" s="6">
        <f t="shared" si="465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1"/>
        <v>492.7</v>
      </c>
      <c r="W3613" s="8">
        <f t="shared" si="468"/>
        <v>0</v>
      </c>
      <c r="X3613" s="6"/>
      <c r="Y3613" s="7">
        <f t="shared" si="466"/>
        <v>0</v>
      </c>
      <c r="Z3613" s="7"/>
      <c r="AA3613" s="8">
        <f t="shared" si="469"/>
        <v>0</v>
      </c>
      <c r="AB3613" s="6">
        <f t="shared" si="460"/>
        <v>0</v>
      </c>
      <c r="AC3613" s="6">
        <f t="shared" si="465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1"/>
        <v>10958.6</v>
      </c>
      <c r="W3614" s="8">
        <f t="shared" si="468"/>
        <v>0</v>
      </c>
      <c r="X3614" s="6"/>
      <c r="Y3614" s="7">
        <f t="shared" si="466"/>
        <v>0</v>
      </c>
      <c r="Z3614" s="7"/>
      <c r="AA3614" s="8">
        <f t="shared" si="469"/>
        <v>0</v>
      </c>
      <c r="AB3614" s="6">
        <f t="shared" si="460"/>
        <v>0</v>
      </c>
      <c r="AC3614" s="6">
        <f t="shared" si="465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1"/>
        <v>944.44000000000199</v>
      </c>
      <c r="W3615" s="8">
        <f t="shared" si="468"/>
        <v>0</v>
      </c>
      <c r="X3615" s="6"/>
      <c r="Y3615" s="7">
        <f t="shared" si="466"/>
        <v>0</v>
      </c>
      <c r="Z3615" s="7"/>
      <c r="AA3615" s="8">
        <f t="shared" si="469"/>
        <v>0</v>
      </c>
      <c r="AB3615" s="6">
        <f t="shared" si="460"/>
        <v>0</v>
      </c>
      <c r="AC3615" s="6">
        <f t="shared" si="465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1"/>
        <v>5546.7000000000007</v>
      </c>
      <c r="W3616" s="8">
        <f t="shared" si="468"/>
        <v>26003.7</v>
      </c>
      <c r="X3616" s="6"/>
      <c r="Y3616" s="7">
        <f t="shared" si="466"/>
        <v>0</v>
      </c>
      <c r="Z3616" s="7"/>
      <c r="AA3616" s="8">
        <f t="shared" si="469"/>
        <v>26003.7</v>
      </c>
      <c r="AB3616" s="6">
        <f t="shared" si="460"/>
        <v>0</v>
      </c>
      <c r="AC3616" s="6">
        <f t="shared" si="465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1"/>
        <v>7.0000000001528007E-2</v>
      </c>
      <c r="W3617" s="8">
        <f t="shared" si="468"/>
        <v>0</v>
      </c>
      <c r="X3617" s="6"/>
      <c r="Y3617" s="7">
        <f t="shared" si="466"/>
        <v>0</v>
      </c>
      <c r="Z3617" s="7"/>
      <c r="AA3617" s="8">
        <f t="shared" si="469"/>
        <v>0</v>
      </c>
      <c r="AB3617" s="6">
        <f t="shared" si="460"/>
        <v>0</v>
      </c>
      <c r="AC3617" s="6">
        <f t="shared" si="465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1"/>
        <v>-1.9999999902211098E-2</v>
      </c>
      <c r="W3618" s="8">
        <f t="shared" si="468"/>
        <v>0</v>
      </c>
      <c r="X3618" s="6"/>
      <c r="Y3618" s="7">
        <f t="shared" si="466"/>
        <v>0</v>
      </c>
      <c r="Z3618" s="7"/>
      <c r="AA3618" s="8">
        <f t="shared" si="469"/>
        <v>0</v>
      </c>
      <c r="AB3618" s="6">
        <f t="shared" si="460"/>
        <v>0</v>
      </c>
      <c r="AC3618" s="6">
        <f t="shared" si="465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1"/>
        <v>0.40000000000145502</v>
      </c>
      <c r="W3619" s="8">
        <f t="shared" si="468"/>
        <v>0</v>
      </c>
      <c r="X3619" s="6"/>
      <c r="Y3619" s="7">
        <f t="shared" si="466"/>
        <v>0</v>
      </c>
      <c r="Z3619" s="7"/>
      <c r="AA3619" s="8">
        <f t="shared" si="469"/>
        <v>0</v>
      </c>
      <c r="AB3619" s="6">
        <f t="shared" si="460"/>
        <v>0</v>
      </c>
      <c r="AC3619" s="6">
        <f t="shared" si="465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1"/>
        <v>16886.5</v>
      </c>
      <c r="W3620" s="8">
        <f t="shared" si="468"/>
        <v>0</v>
      </c>
      <c r="X3620" s="6"/>
      <c r="Y3620" s="7">
        <f t="shared" si="466"/>
        <v>0</v>
      </c>
      <c r="Z3620" s="7"/>
      <c r="AA3620" s="8">
        <f t="shared" si="469"/>
        <v>0</v>
      </c>
      <c r="AB3620" s="6">
        <f t="shared" ref="AB3620:AB3651" si="470">U3620-W3620</f>
        <v>0</v>
      </c>
      <c r="AC3620" s="6">
        <f t="shared" si="465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1"/>
        <v>-131127.34268</v>
      </c>
      <c r="W3621" s="8">
        <f t="shared" si="468"/>
        <v>83925.277137254918</v>
      </c>
      <c r="X3621" s="6"/>
      <c r="Y3621" s="7">
        <f t="shared" si="466"/>
        <v>0</v>
      </c>
      <c r="Z3621" s="7"/>
      <c r="AA3621" s="8">
        <f t="shared" si="469"/>
        <v>83925.277137254918</v>
      </c>
      <c r="AB3621" s="6">
        <f t="shared" si="470"/>
        <v>1678.5055427451007</v>
      </c>
      <c r="AC3621" s="6">
        <f t="shared" si="465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1"/>
        <v>6910.04</v>
      </c>
      <c r="W3622" s="8">
        <f t="shared" si="468"/>
        <v>4439.1346153846152</v>
      </c>
      <c r="X3622" s="6"/>
      <c r="Y3622" s="7">
        <f t="shared" si="466"/>
        <v>0</v>
      </c>
      <c r="Z3622" s="7"/>
      <c r="AA3622" s="8">
        <f t="shared" si="469"/>
        <v>4439.1346153846152</v>
      </c>
      <c r="AB3622" s="6">
        <f t="shared" si="470"/>
        <v>177.56538461538457</v>
      </c>
      <c r="AC3622" s="6">
        <f t="shared" si="465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1"/>
        <v>184.39999999999998</v>
      </c>
      <c r="W3623" s="8">
        <f t="shared" si="468"/>
        <v>311.88118811881191</v>
      </c>
      <c r="X3623" s="6"/>
      <c r="Y3623" s="7">
        <f t="shared" si="466"/>
        <v>0</v>
      </c>
      <c r="Z3623" s="7"/>
      <c r="AA3623" s="8">
        <f t="shared" si="469"/>
        <v>311.88118811881191</v>
      </c>
      <c r="AB3623" s="6">
        <f t="shared" si="470"/>
        <v>3.118811881188094</v>
      </c>
      <c r="AC3623" s="6">
        <f t="shared" si="465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1"/>
        <v>-0.30000000000018201</v>
      </c>
      <c r="W3624" s="8">
        <f t="shared" si="468"/>
        <v>0</v>
      </c>
      <c r="X3624" s="6"/>
      <c r="Y3624" s="7">
        <f t="shared" si="466"/>
        <v>0</v>
      </c>
      <c r="Z3624" s="7"/>
      <c r="AA3624" s="8">
        <f t="shared" si="469"/>
        <v>0</v>
      </c>
      <c r="AB3624" s="6">
        <f t="shared" si="470"/>
        <v>0</v>
      </c>
      <c r="AC3624" s="6">
        <f t="shared" si="465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1"/>
        <v>-33.85</v>
      </c>
      <c r="W3625" s="8">
        <f t="shared" si="468"/>
        <v>0</v>
      </c>
      <c r="X3625" s="6"/>
      <c r="Y3625" s="7">
        <f t="shared" si="466"/>
        <v>0</v>
      </c>
      <c r="Z3625" s="7"/>
      <c r="AA3625" s="8">
        <f t="shared" si="469"/>
        <v>0</v>
      </c>
      <c r="AB3625" s="6">
        <f t="shared" si="470"/>
        <v>0</v>
      </c>
      <c r="AC3625" s="6">
        <f t="shared" si="465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1"/>
        <v>2.00000000186265E-2</v>
      </c>
      <c r="W3626" s="8">
        <f t="shared" si="468"/>
        <v>0</v>
      </c>
      <c r="X3626" s="6"/>
      <c r="Y3626" s="7">
        <f t="shared" si="466"/>
        <v>0</v>
      </c>
      <c r="Z3626" s="7"/>
      <c r="AA3626" s="8">
        <f t="shared" si="469"/>
        <v>0</v>
      </c>
      <c r="AB3626" s="6">
        <f t="shared" si="470"/>
        <v>0</v>
      </c>
      <c r="AC3626" s="6">
        <f t="shared" si="465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1"/>
        <v>57150.899999999994</v>
      </c>
      <c r="W3627" s="8">
        <f t="shared" si="468"/>
        <v>103694.23076923077</v>
      </c>
      <c r="X3627" s="6"/>
      <c r="Y3627" s="7">
        <f t="shared" si="466"/>
        <v>0</v>
      </c>
      <c r="Z3627" s="7"/>
      <c r="AA3627" s="8">
        <f t="shared" si="469"/>
        <v>103694.23076923077</v>
      </c>
      <c r="AB3627" s="6">
        <f t="shared" si="470"/>
        <v>4147.7692307692341</v>
      </c>
      <c r="AC3627" s="6">
        <f t="shared" si="465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1"/>
        <v>496.53999999999996</v>
      </c>
      <c r="W3628" s="8">
        <f t="shared" si="468"/>
        <v>3137.3</v>
      </c>
      <c r="X3628" s="6"/>
      <c r="Y3628" s="7">
        <f t="shared" si="466"/>
        <v>0</v>
      </c>
      <c r="Z3628" s="7"/>
      <c r="AA3628" s="8">
        <f t="shared" si="469"/>
        <v>3137.3</v>
      </c>
      <c r="AB3628" s="6">
        <f t="shared" si="470"/>
        <v>0</v>
      </c>
      <c r="AC3628" s="6">
        <f t="shared" si="465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1"/>
        <v>4123.72</v>
      </c>
      <c r="W3629" s="8">
        <f t="shared" si="468"/>
        <v>0</v>
      </c>
      <c r="X3629" s="6"/>
      <c r="Y3629" s="7">
        <f t="shared" si="466"/>
        <v>0</v>
      </c>
      <c r="Z3629" s="7"/>
      <c r="AA3629" s="8">
        <f t="shared" si="469"/>
        <v>0</v>
      </c>
      <c r="AB3629" s="6">
        <f t="shared" si="470"/>
        <v>0</v>
      </c>
      <c r="AC3629" s="6">
        <f t="shared" si="465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1">S3630+T3630-U3630</f>
        <v>80000</v>
      </c>
      <c r="W3630" s="8">
        <f t="shared" si="468"/>
        <v>0</v>
      </c>
      <c r="X3630" s="6"/>
      <c r="Y3630" s="7">
        <f t="shared" si="466"/>
        <v>0</v>
      </c>
      <c r="Z3630" s="7"/>
      <c r="AA3630" s="8">
        <f t="shared" si="469"/>
        <v>0</v>
      </c>
      <c r="AB3630" s="6">
        <f t="shared" si="470"/>
        <v>0</v>
      </c>
      <c r="AC3630" s="6">
        <f t="shared" si="465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1"/>
        <v>30000</v>
      </c>
      <c r="W3631" s="8">
        <f t="shared" si="468"/>
        <v>0</v>
      </c>
      <c r="X3631" s="6"/>
      <c r="Y3631" s="7">
        <f t="shared" si="466"/>
        <v>0</v>
      </c>
      <c r="Z3631" s="7"/>
      <c r="AA3631" s="8">
        <f t="shared" si="469"/>
        <v>0</v>
      </c>
      <c r="AB3631" s="6">
        <f t="shared" si="470"/>
        <v>0</v>
      </c>
      <c r="AC3631" s="6">
        <f t="shared" si="465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1"/>
        <v>494.7</v>
      </c>
      <c r="W3632" s="8">
        <f t="shared" si="468"/>
        <v>0</v>
      </c>
      <c r="X3632" s="6"/>
      <c r="Y3632" s="7">
        <f t="shared" si="466"/>
        <v>0</v>
      </c>
      <c r="Z3632" s="7"/>
      <c r="AA3632" s="8">
        <f t="shared" si="469"/>
        <v>0</v>
      </c>
      <c r="AB3632" s="6">
        <f t="shared" si="470"/>
        <v>0</v>
      </c>
      <c r="AC3632" s="6">
        <f t="shared" si="465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1"/>
        <v>-0.69999999999708995</v>
      </c>
      <c r="W3633" s="8">
        <f t="shared" si="468"/>
        <v>0</v>
      </c>
      <c r="X3633" s="6"/>
      <c r="Y3633" s="7">
        <f t="shared" si="466"/>
        <v>0</v>
      </c>
      <c r="Z3633" s="7"/>
      <c r="AA3633" s="8">
        <f t="shared" si="469"/>
        <v>0</v>
      </c>
      <c r="AB3633" s="6">
        <f t="shared" si="470"/>
        <v>0</v>
      </c>
      <c r="AC3633" s="6">
        <f t="shared" si="465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1"/>
        <v>5569.4000000000005</v>
      </c>
      <c r="W3634" s="8">
        <f t="shared" si="468"/>
        <v>3495.2941176470586</v>
      </c>
      <c r="X3634" s="6"/>
      <c r="Y3634" s="7">
        <f t="shared" si="466"/>
        <v>0</v>
      </c>
      <c r="Z3634" s="7"/>
      <c r="AA3634" s="8">
        <f t="shared" si="469"/>
        <v>3495.2941176470586</v>
      </c>
      <c r="AB3634" s="6">
        <f t="shared" si="470"/>
        <v>69.905882352941262</v>
      </c>
      <c r="AC3634" s="6">
        <f t="shared" si="465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1"/>
        <v>347042.05</v>
      </c>
      <c r="W3635" s="8">
        <f t="shared" si="468"/>
        <v>149134.00125</v>
      </c>
      <c r="X3635" s="6"/>
      <c r="Y3635" s="7">
        <f t="shared" si="466"/>
        <v>0</v>
      </c>
      <c r="Z3635" s="7"/>
      <c r="AA3635" s="8">
        <f t="shared" si="469"/>
        <v>149134.00125</v>
      </c>
      <c r="AB3635" s="6">
        <f t="shared" si="470"/>
        <v>3823.9487500000105</v>
      </c>
      <c r="AC3635" s="6">
        <f t="shared" si="465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1"/>
        <v>6530.62</v>
      </c>
      <c r="W3636" s="8">
        <f t="shared" si="468"/>
        <v>0</v>
      </c>
      <c r="X3636" s="6"/>
      <c r="Y3636" s="7">
        <f t="shared" si="466"/>
        <v>0</v>
      </c>
      <c r="Z3636" s="7"/>
      <c r="AA3636" s="8">
        <f t="shared" si="469"/>
        <v>0</v>
      </c>
      <c r="AB3636" s="6">
        <f t="shared" si="470"/>
        <v>0</v>
      </c>
      <c r="AC3636" s="6">
        <f t="shared" si="465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1"/>
        <v>422.63999999999942</v>
      </c>
      <c r="W3637" s="8">
        <f t="shared" si="468"/>
        <v>98368.7</v>
      </c>
      <c r="X3637" s="6"/>
      <c r="Y3637" s="7">
        <f t="shared" si="466"/>
        <v>0</v>
      </c>
      <c r="Z3637" s="7"/>
      <c r="AA3637" s="8">
        <f t="shared" si="469"/>
        <v>98368.7</v>
      </c>
      <c r="AB3637" s="6">
        <f t="shared" si="470"/>
        <v>0</v>
      </c>
      <c r="AC3637" s="6">
        <f t="shared" si="465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8"/>
        <v>26913.817307692309</v>
      </c>
      <c r="X3638" s="6"/>
      <c r="Y3638" s="7">
        <f t="shared" si="466"/>
        <v>0</v>
      </c>
      <c r="Z3638" s="7"/>
      <c r="AA3638" s="8">
        <f t="shared" si="469"/>
        <v>26913.817307692309</v>
      </c>
      <c r="AB3638" s="6">
        <f t="shared" si="470"/>
        <v>1076.5526923076941</v>
      </c>
      <c r="AC3638" s="6">
        <f t="shared" si="465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1"/>
        <v>0.24000000000523899</v>
      </c>
      <c r="W3639" s="8">
        <f t="shared" si="468"/>
        <v>0</v>
      </c>
      <c r="X3639" s="6"/>
      <c r="Y3639" s="7">
        <f t="shared" si="466"/>
        <v>0</v>
      </c>
      <c r="Z3639" s="7"/>
      <c r="AA3639" s="8">
        <f t="shared" si="469"/>
        <v>0</v>
      </c>
      <c r="AB3639" s="6">
        <f t="shared" si="470"/>
        <v>0</v>
      </c>
      <c r="AC3639" s="6">
        <f t="shared" si="465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8"/>
        <v>0</v>
      </c>
      <c r="X3640" s="6"/>
      <c r="Y3640" s="7">
        <f t="shared" si="466"/>
        <v>0</v>
      </c>
      <c r="Z3640" s="7"/>
      <c r="AA3640" s="8">
        <f t="shared" si="469"/>
        <v>0</v>
      </c>
      <c r="AB3640" s="6">
        <f t="shared" si="470"/>
        <v>0</v>
      </c>
      <c r="AC3640" s="6">
        <f t="shared" si="465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1"/>
        <v>0.59999999999945397</v>
      </c>
      <c r="W3641" s="8">
        <f t="shared" si="468"/>
        <v>0</v>
      </c>
      <c r="X3641" s="6"/>
      <c r="Y3641" s="7">
        <f t="shared" si="466"/>
        <v>0</v>
      </c>
      <c r="Z3641" s="7"/>
      <c r="AA3641" s="8">
        <f t="shared" si="469"/>
        <v>0</v>
      </c>
      <c r="AB3641" s="6">
        <f t="shared" si="470"/>
        <v>0</v>
      </c>
      <c r="AC3641" s="6">
        <f t="shared" si="465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1"/>
        <v>5.3500000000301497</v>
      </c>
      <c r="W3642" s="8">
        <f t="shared" si="468"/>
        <v>0</v>
      </c>
      <c r="X3642" s="6"/>
      <c r="Y3642" s="7">
        <f t="shared" si="466"/>
        <v>0</v>
      </c>
      <c r="Z3642" s="7"/>
      <c r="AA3642" s="6"/>
      <c r="AB3642" s="6">
        <f t="shared" si="470"/>
        <v>0</v>
      </c>
      <c r="AC3642" s="6">
        <f t="shared" si="465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1"/>
        <v>12058.57</v>
      </c>
      <c r="W3643" s="8">
        <f t="shared" si="468"/>
        <v>0</v>
      </c>
      <c r="X3643" s="6"/>
      <c r="Y3643" s="7">
        <f t="shared" si="466"/>
        <v>0</v>
      </c>
      <c r="Z3643" s="7"/>
      <c r="AA3643" s="8">
        <f t="shared" ref="AA3643:AA3651" si="472">W3643+X3643</f>
        <v>0</v>
      </c>
      <c r="AB3643" s="6">
        <f t="shared" si="470"/>
        <v>0</v>
      </c>
      <c r="AC3643" s="6">
        <f t="shared" ref="AC3643:AC3706" si="473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1"/>
        <v>205185.55</v>
      </c>
      <c r="V3644" s="6">
        <f t="shared" si="471"/>
        <v>0</v>
      </c>
      <c r="W3644" s="8">
        <f t="shared" si="468"/>
        <v>205185.55</v>
      </c>
      <c r="X3644" s="6"/>
      <c r="Y3644" s="7">
        <f t="shared" si="466"/>
        <v>0</v>
      </c>
      <c r="Z3644" s="7"/>
      <c r="AA3644" s="8">
        <f t="shared" si="472"/>
        <v>205185.55</v>
      </c>
      <c r="AB3644" s="6">
        <f t="shared" si="470"/>
        <v>0</v>
      </c>
      <c r="AC3644" s="6">
        <f t="shared" si="473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1"/>
        <v>5541.4</v>
      </c>
      <c r="W3645" s="8">
        <f t="shared" si="468"/>
        <v>0</v>
      </c>
      <c r="X3645" s="6"/>
      <c r="Y3645" s="7">
        <f t="shared" si="466"/>
        <v>0</v>
      </c>
      <c r="Z3645" s="7"/>
      <c r="AA3645" s="8">
        <f t="shared" si="472"/>
        <v>0</v>
      </c>
      <c r="AB3645" s="6">
        <f t="shared" si="470"/>
        <v>0</v>
      </c>
      <c r="AC3645" s="6">
        <f t="shared" si="473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1"/>
        <v>14905.35</v>
      </c>
      <c r="W3646" s="8">
        <f t="shared" si="468"/>
        <v>0</v>
      </c>
      <c r="X3646" s="6"/>
      <c r="Y3646" s="7">
        <f t="shared" si="466"/>
        <v>0</v>
      </c>
      <c r="Z3646" s="7"/>
      <c r="AA3646" s="8">
        <f t="shared" si="472"/>
        <v>0</v>
      </c>
      <c r="AB3646" s="6">
        <f t="shared" si="470"/>
        <v>0</v>
      </c>
      <c r="AC3646" s="6">
        <f t="shared" si="473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1"/>
        <v>0.59999999999854503</v>
      </c>
      <c r="W3647" s="8">
        <f t="shared" si="468"/>
        <v>0</v>
      </c>
      <c r="X3647" s="6"/>
      <c r="Y3647" s="7">
        <f t="shared" si="466"/>
        <v>0</v>
      </c>
      <c r="Z3647" s="7"/>
      <c r="AA3647" s="8">
        <f t="shared" si="472"/>
        <v>0</v>
      </c>
      <c r="AB3647" s="6">
        <f t="shared" si="470"/>
        <v>0</v>
      </c>
      <c r="AC3647" s="6">
        <f t="shared" si="473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1"/>
        <v>6365.8600000000006</v>
      </c>
      <c r="W3648" s="8">
        <f t="shared" si="468"/>
        <v>11124.7</v>
      </c>
      <c r="X3648" s="6"/>
      <c r="Y3648" s="7">
        <f t="shared" si="466"/>
        <v>0</v>
      </c>
      <c r="Z3648" s="7"/>
      <c r="AA3648" s="8">
        <f t="shared" si="472"/>
        <v>11124.7</v>
      </c>
      <c r="AB3648" s="6">
        <f t="shared" si="470"/>
        <v>0</v>
      </c>
      <c r="AC3648" s="6">
        <f t="shared" si="473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1"/>
        <v>589.11</v>
      </c>
      <c r="W3649" s="8">
        <f t="shared" si="468"/>
        <v>0</v>
      </c>
      <c r="X3649" s="6"/>
      <c r="Y3649" s="7">
        <f t="shared" si="466"/>
        <v>0</v>
      </c>
      <c r="Z3649" s="7"/>
      <c r="AA3649" s="8">
        <f t="shared" si="472"/>
        <v>0</v>
      </c>
      <c r="AB3649" s="6">
        <f t="shared" si="470"/>
        <v>0</v>
      </c>
      <c r="AC3649" s="6">
        <f t="shared" si="473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1"/>
        <v>17624.5</v>
      </c>
      <c r="W3650" s="8">
        <f t="shared" si="468"/>
        <v>8143.5</v>
      </c>
      <c r="X3650" s="6"/>
      <c r="Y3650" s="7">
        <f t="shared" si="466"/>
        <v>0</v>
      </c>
      <c r="Z3650" s="7"/>
      <c r="AA3650" s="8">
        <f t="shared" si="472"/>
        <v>8143.5</v>
      </c>
      <c r="AB3650" s="6">
        <f t="shared" si="470"/>
        <v>0</v>
      </c>
      <c r="AC3650" s="6">
        <f t="shared" si="473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1"/>
        <v>593.24</v>
      </c>
      <c r="W3651" s="8">
        <f t="shared" si="468"/>
        <v>0</v>
      </c>
      <c r="X3651" s="6"/>
      <c r="Y3651" s="7">
        <f t="shared" ref="Y3651:Y3714" si="474">IF(W3651-AC3651&lt;=0,0,IF(O3651="返现",MAX(W3651-AB3651-AC3651,0),MAX(W3651-AC3651,0)))</f>
        <v>0</v>
      </c>
      <c r="Z3651" s="7"/>
      <c r="AA3651" s="8">
        <f t="shared" si="472"/>
        <v>0</v>
      </c>
      <c r="AB3651" s="6">
        <f t="shared" si="470"/>
        <v>0</v>
      </c>
      <c r="AC3651" s="6">
        <f t="shared" si="473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1"/>
        <v>10.049999999999301</v>
      </c>
      <c r="W3652" s="8">
        <f t="shared" si="468"/>
        <v>0</v>
      </c>
      <c r="X3652" s="6"/>
      <c r="Y3652" s="7">
        <f t="shared" si="474"/>
        <v>0</v>
      </c>
      <c r="Z3652" s="7"/>
      <c r="AA3652" s="6"/>
      <c r="AB3652" s="6">
        <f>W3652*P3652</f>
        <v>0</v>
      </c>
      <c r="AC3652" s="6">
        <f t="shared" si="473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1"/>
        <v>9.8799999998882395</v>
      </c>
      <c r="W3653" s="8">
        <f t="shared" si="468"/>
        <v>0</v>
      </c>
      <c r="X3653" s="6"/>
      <c r="Y3653" s="7">
        <f t="shared" si="474"/>
        <v>0</v>
      </c>
      <c r="Z3653" s="7"/>
      <c r="AA3653" s="6"/>
      <c r="AB3653" s="6">
        <f>W3653*P3653</f>
        <v>0</v>
      </c>
      <c r="AC3653" s="6">
        <f t="shared" si="473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1"/>
        <v>0</v>
      </c>
      <c r="W3654" s="8">
        <f t="shared" si="468"/>
        <v>8368</v>
      </c>
      <c r="X3654" s="6"/>
      <c r="Y3654" s="7">
        <f t="shared" si="474"/>
        <v>0</v>
      </c>
      <c r="Z3654" s="7"/>
      <c r="AA3654" s="8">
        <f t="shared" ref="AA3654:AA3712" si="475">W3654+X3654</f>
        <v>8368</v>
      </c>
      <c r="AB3654" s="6">
        <f t="shared" ref="AB3654:AB3717" si="476">U3654-W3654</f>
        <v>0</v>
      </c>
      <c r="AC3654" s="6">
        <f t="shared" si="473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1"/>
        <v>-3.7000000000116402</v>
      </c>
      <c r="W3655" s="8">
        <f t="shared" si="468"/>
        <v>0</v>
      </c>
      <c r="X3655" s="6"/>
      <c r="Y3655" s="7">
        <f t="shared" si="474"/>
        <v>0</v>
      </c>
      <c r="Z3655" s="7"/>
      <c r="AA3655" s="8">
        <f t="shared" si="475"/>
        <v>0</v>
      </c>
      <c r="AB3655" s="6">
        <f t="shared" si="476"/>
        <v>0</v>
      </c>
      <c r="AC3655" s="6">
        <f t="shared" si="473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1"/>
        <v>9.65</v>
      </c>
      <c r="W3656" s="8">
        <f t="shared" si="468"/>
        <v>0</v>
      </c>
      <c r="X3656" s="6"/>
      <c r="Y3656" s="7">
        <f t="shared" si="474"/>
        <v>0</v>
      </c>
      <c r="Z3656" s="7"/>
      <c r="AA3656" s="8">
        <f t="shared" si="475"/>
        <v>0</v>
      </c>
      <c r="AB3656" s="6">
        <f t="shared" si="476"/>
        <v>0</v>
      </c>
      <c r="AC3656" s="6">
        <f t="shared" si="473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1"/>
        <v>-1.00000000002183E-2</v>
      </c>
      <c r="W3657" s="8">
        <f t="shared" si="468"/>
        <v>0</v>
      </c>
      <c r="X3657" s="6"/>
      <c r="Y3657" s="7">
        <f t="shared" si="474"/>
        <v>0</v>
      </c>
      <c r="Z3657" s="7"/>
      <c r="AA3657" s="8">
        <f t="shared" si="475"/>
        <v>0</v>
      </c>
      <c r="AB3657" s="6">
        <f t="shared" si="476"/>
        <v>0</v>
      </c>
      <c r="AC3657" s="6">
        <f t="shared" si="473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1"/>
        <v>16197.029999999999</v>
      </c>
      <c r="W3658" s="8">
        <f t="shared" si="468"/>
        <v>29991.5</v>
      </c>
      <c r="X3658" s="6"/>
      <c r="Y3658" s="7">
        <f t="shared" si="474"/>
        <v>0</v>
      </c>
      <c r="Z3658" s="7"/>
      <c r="AA3658" s="8">
        <f t="shared" si="475"/>
        <v>29991.5</v>
      </c>
      <c r="AB3658" s="6">
        <f t="shared" si="476"/>
        <v>0</v>
      </c>
      <c r="AC3658" s="6">
        <f t="shared" si="473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1"/>
        <v>108000</v>
      </c>
      <c r="W3659" s="8">
        <f t="shared" si="468"/>
        <v>0</v>
      </c>
      <c r="X3659" s="6"/>
      <c r="Y3659" s="7">
        <f t="shared" si="474"/>
        <v>0</v>
      </c>
      <c r="Z3659" s="7"/>
      <c r="AA3659" s="8">
        <f t="shared" si="475"/>
        <v>0</v>
      </c>
      <c r="AB3659" s="6">
        <f t="shared" si="476"/>
        <v>0</v>
      </c>
      <c r="AC3659" s="6">
        <f t="shared" si="473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1"/>
        <v>-77222.460000000006</v>
      </c>
      <c r="W3660" s="8">
        <f t="shared" si="468"/>
        <v>0</v>
      </c>
      <c r="X3660" s="6"/>
      <c r="Y3660" s="7">
        <f t="shared" si="474"/>
        <v>0</v>
      </c>
      <c r="Z3660" s="7"/>
      <c r="AA3660" s="8">
        <f t="shared" si="475"/>
        <v>0</v>
      </c>
      <c r="AB3660" s="6">
        <f t="shared" si="476"/>
        <v>0</v>
      </c>
      <c r="AC3660" s="6">
        <f t="shared" si="473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1"/>
        <v>3015.2</v>
      </c>
      <c r="W3661" s="8">
        <f t="shared" si="468"/>
        <v>0</v>
      </c>
      <c r="X3661" s="6"/>
      <c r="Y3661" s="7">
        <f t="shared" si="474"/>
        <v>0</v>
      </c>
      <c r="Z3661" s="7"/>
      <c r="AA3661" s="8">
        <f t="shared" si="475"/>
        <v>0</v>
      </c>
      <c r="AB3661" s="6">
        <f t="shared" si="476"/>
        <v>0</v>
      </c>
      <c r="AC3661" s="6">
        <f t="shared" si="473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1"/>
        <v>84721.33</v>
      </c>
      <c r="W3662" s="8">
        <f t="shared" si="468"/>
        <v>0</v>
      </c>
      <c r="X3662" s="6"/>
      <c r="Y3662" s="7">
        <f t="shared" si="474"/>
        <v>0</v>
      </c>
      <c r="Z3662" s="7"/>
      <c r="AA3662" s="8">
        <f t="shared" si="475"/>
        <v>0</v>
      </c>
      <c r="AB3662" s="6">
        <f t="shared" si="476"/>
        <v>0</v>
      </c>
      <c r="AC3662" s="6">
        <f t="shared" si="473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1"/>
        <v>-62267.65</v>
      </c>
      <c r="W3663" s="8">
        <f t="shared" ref="W3663:W3726" si="477">IF(O3663="返货",U3663/(1+P3663),IF(O3663="返现",U3663,IF(O3663="折扣",U3663*P3663,IF(O3663="无",U3663))))</f>
        <v>0</v>
      </c>
      <c r="X3663" s="6"/>
      <c r="Y3663" s="7">
        <f t="shared" si="474"/>
        <v>0</v>
      </c>
      <c r="Z3663" s="7"/>
      <c r="AA3663" s="8">
        <f t="shared" si="475"/>
        <v>0</v>
      </c>
      <c r="AB3663" s="8">
        <f t="shared" si="476"/>
        <v>0</v>
      </c>
      <c r="AC3663" s="8">
        <f t="shared" si="473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1"/>
        <v>61359.33</v>
      </c>
      <c r="W3664" s="8">
        <f t="shared" si="477"/>
        <v>306.15384615384613</v>
      </c>
      <c r="X3664" s="6"/>
      <c r="Y3664" s="7">
        <f t="shared" si="474"/>
        <v>0</v>
      </c>
      <c r="Z3664" s="7"/>
      <c r="AA3664" s="8">
        <f t="shared" si="475"/>
        <v>306.15384615384613</v>
      </c>
      <c r="AB3664" s="8">
        <f t="shared" si="476"/>
        <v>12.246153846153845</v>
      </c>
      <c r="AC3664" s="8">
        <f t="shared" si="473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1"/>
        <v>482.29</v>
      </c>
      <c r="W3665" s="8">
        <f t="shared" si="477"/>
        <v>0</v>
      </c>
      <c r="X3665" s="6"/>
      <c r="Y3665" s="7">
        <f t="shared" si="474"/>
        <v>0</v>
      </c>
      <c r="Z3665" s="7"/>
      <c r="AA3665" s="8">
        <f t="shared" si="475"/>
        <v>0</v>
      </c>
      <c r="AB3665" s="6">
        <f t="shared" si="476"/>
        <v>0</v>
      </c>
      <c r="AC3665" s="6">
        <f t="shared" si="473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1"/>
        <v>21012.89</v>
      </c>
      <c r="W3666" s="8">
        <f t="shared" si="477"/>
        <v>0</v>
      </c>
      <c r="X3666" s="6"/>
      <c r="Y3666" s="7">
        <f t="shared" si="474"/>
        <v>0</v>
      </c>
      <c r="Z3666" s="7"/>
      <c r="AA3666" s="8">
        <f t="shared" si="475"/>
        <v>0</v>
      </c>
      <c r="AB3666" s="6">
        <f t="shared" si="476"/>
        <v>0</v>
      </c>
      <c r="AC3666" s="6">
        <f t="shared" si="473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1"/>
        <v>20021.52</v>
      </c>
      <c r="W3667" s="8">
        <f t="shared" si="477"/>
        <v>0</v>
      </c>
      <c r="X3667" s="6"/>
      <c r="Y3667" s="7">
        <f t="shared" si="474"/>
        <v>0</v>
      </c>
      <c r="Z3667" s="7"/>
      <c r="AA3667" s="8">
        <f t="shared" si="475"/>
        <v>0</v>
      </c>
      <c r="AB3667" s="6">
        <f t="shared" si="476"/>
        <v>0</v>
      </c>
      <c r="AC3667" s="6">
        <f t="shared" si="473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1"/>
        <v>434.58</v>
      </c>
      <c r="W3668" s="8">
        <f t="shared" si="477"/>
        <v>0</v>
      </c>
      <c r="X3668" s="6"/>
      <c r="Y3668" s="7">
        <f t="shared" si="474"/>
        <v>0</v>
      </c>
      <c r="Z3668" s="7"/>
      <c r="AA3668" s="8">
        <f t="shared" si="475"/>
        <v>0</v>
      </c>
      <c r="AB3668" s="6">
        <f t="shared" si="476"/>
        <v>0</v>
      </c>
      <c r="AC3668" s="6">
        <f t="shared" si="473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1"/>
        <v>14573</v>
      </c>
      <c r="W3669" s="8">
        <f t="shared" si="477"/>
        <v>27187.1</v>
      </c>
      <c r="X3669" s="6"/>
      <c r="Y3669" s="7">
        <f t="shared" si="474"/>
        <v>0</v>
      </c>
      <c r="Z3669" s="7"/>
      <c r="AA3669" s="8">
        <f t="shared" si="475"/>
        <v>27187.1</v>
      </c>
      <c r="AB3669" s="6">
        <f t="shared" si="476"/>
        <v>0</v>
      </c>
      <c r="AC3669" s="6">
        <f t="shared" si="473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1"/>
        <v>0</v>
      </c>
      <c r="W3670" s="8">
        <f t="shared" si="477"/>
        <v>0</v>
      </c>
      <c r="X3670" s="6"/>
      <c r="Y3670" s="7">
        <f t="shared" si="474"/>
        <v>0</v>
      </c>
      <c r="Z3670" s="7"/>
      <c r="AA3670" s="8">
        <f t="shared" si="475"/>
        <v>0</v>
      </c>
      <c r="AB3670" s="6">
        <f t="shared" si="476"/>
        <v>0</v>
      </c>
      <c r="AC3670" s="6">
        <f t="shared" si="473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1"/>
        <v>-36674.520000000004</v>
      </c>
      <c r="W3671" s="8">
        <f t="shared" si="477"/>
        <v>23301.701923076922</v>
      </c>
      <c r="X3671" s="6"/>
      <c r="Y3671" s="7">
        <f t="shared" si="474"/>
        <v>0</v>
      </c>
      <c r="Z3671" s="7"/>
      <c r="AA3671" s="8">
        <f t="shared" si="475"/>
        <v>23301.701923076922</v>
      </c>
      <c r="AB3671" s="6">
        <f t="shared" si="476"/>
        <v>932.06807692307848</v>
      </c>
      <c r="AC3671" s="6">
        <f t="shared" si="473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1"/>
        <v>440.79999999998802</v>
      </c>
      <c r="W3672" s="8">
        <f t="shared" si="477"/>
        <v>0</v>
      </c>
      <c r="X3672" s="6"/>
      <c r="Y3672" s="7">
        <f t="shared" si="474"/>
        <v>0</v>
      </c>
      <c r="Z3672" s="7"/>
      <c r="AA3672" s="8">
        <f t="shared" si="475"/>
        <v>0</v>
      </c>
      <c r="AB3672" s="6">
        <f t="shared" si="476"/>
        <v>0</v>
      </c>
      <c r="AC3672" s="6">
        <f t="shared" si="473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1"/>
        <v>9.9999999993087806E-3</v>
      </c>
      <c r="W3673" s="8">
        <f t="shared" si="477"/>
        <v>0</v>
      </c>
      <c r="X3673" s="6"/>
      <c r="Y3673" s="7">
        <f t="shared" si="474"/>
        <v>0</v>
      </c>
      <c r="Z3673" s="7"/>
      <c r="AA3673" s="8">
        <f t="shared" si="475"/>
        <v>0</v>
      </c>
      <c r="AB3673" s="6">
        <f t="shared" si="476"/>
        <v>0</v>
      </c>
      <c r="AC3673" s="6">
        <f t="shared" si="473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1"/>
        <v>4033.89</v>
      </c>
      <c r="W3674" s="8">
        <f t="shared" si="477"/>
        <v>0</v>
      </c>
      <c r="X3674" s="6"/>
      <c r="Y3674" s="7">
        <f t="shared" si="474"/>
        <v>0</v>
      </c>
      <c r="Z3674" s="7"/>
      <c r="AA3674" s="8">
        <f t="shared" si="475"/>
        <v>0</v>
      </c>
      <c r="AB3674" s="6">
        <f t="shared" si="476"/>
        <v>0</v>
      </c>
      <c r="AC3674" s="6">
        <f t="shared" si="473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1"/>
        <v>-420</v>
      </c>
      <c r="W3675" s="8">
        <f t="shared" si="477"/>
        <v>0</v>
      </c>
      <c r="X3675" s="6"/>
      <c r="Y3675" s="7">
        <f t="shared" si="474"/>
        <v>0</v>
      </c>
      <c r="Z3675" s="7"/>
      <c r="AA3675" s="8">
        <f t="shared" si="475"/>
        <v>0</v>
      </c>
      <c r="AB3675" s="6">
        <f t="shared" si="476"/>
        <v>0</v>
      </c>
      <c r="AC3675" s="6">
        <f t="shared" si="473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1"/>
        <v>43732.9</v>
      </c>
      <c r="W3676" s="8">
        <f t="shared" si="477"/>
        <v>0</v>
      </c>
      <c r="X3676" s="6"/>
      <c r="Y3676" s="7">
        <f t="shared" si="474"/>
        <v>0</v>
      </c>
      <c r="Z3676" s="7"/>
      <c r="AA3676" s="8">
        <f t="shared" si="475"/>
        <v>0</v>
      </c>
      <c r="AB3676" s="6">
        <f t="shared" si="476"/>
        <v>0</v>
      </c>
      <c r="AC3676" s="6">
        <f t="shared" si="473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1"/>
        <v>31200</v>
      </c>
      <c r="W3677" s="8">
        <f t="shared" si="477"/>
        <v>0</v>
      </c>
      <c r="X3677" s="6"/>
      <c r="Y3677" s="7">
        <f t="shared" si="474"/>
        <v>0</v>
      </c>
      <c r="Z3677" s="7"/>
      <c r="AA3677" s="8">
        <f t="shared" si="475"/>
        <v>0</v>
      </c>
      <c r="AB3677" s="6">
        <f t="shared" si="476"/>
        <v>0</v>
      </c>
      <c r="AC3677" s="6">
        <f t="shared" si="473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1"/>
        <v>-503.3</v>
      </c>
      <c r="W3678" s="8">
        <f t="shared" si="477"/>
        <v>0</v>
      </c>
      <c r="X3678" s="6"/>
      <c r="Y3678" s="7">
        <f t="shared" si="474"/>
        <v>0</v>
      </c>
      <c r="Z3678" s="7"/>
      <c r="AA3678" s="8">
        <f t="shared" si="475"/>
        <v>0</v>
      </c>
      <c r="AB3678" s="6">
        <f t="shared" si="476"/>
        <v>0</v>
      </c>
      <c r="AC3678" s="6">
        <f t="shared" si="473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1"/>
        <v>18770.099999999999</v>
      </c>
      <c r="W3679" s="8">
        <f t="shared" si="477"/>
        <v>0</v>
      </c>
      <c r="X3679" s="6"/>
      <c r="Y3679" s="7">
        <f t="shared" si="474"/>
        <v>0</v>
      </c>
      <c r="Z3679" s="7"/>
      <c r="AA3679" s="8">
        <f t="shared" si="475"/>
        <v>0</v>
      </c>
      <c r="AB3679" s="6">
        <f t="shared" si="476"/>
        <v>0</v>
      </c>
      <c r="AC3679" s="6">
        <f t="shared" si="473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1"/>
        <v>15.6999999999998</v>
      </c>
      <c r="W3680" s="8">
        <f t="shared" si="477"/>
        <v>0</v>
      </c>
      <c r="X3680" s="6"/>
      <c r="Y3680" s="7">
        <f t="shared" si="474"/>
        <v>0</v>
      </c>
      <c r="Z3680" s="7"/>
      <c r="AA3680" s="8">
        <f t="shared" si="475"/>
        <v>0</v>
      </c>
      <c r="AB3680" s="6">
        <f t="shared" si="476"/>
        <v>0</v>
      </c>
      <c r="AC3680" s="6">
        <f t="shared" si="473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1"/>
        <v>67.989999999999995</v>
      </c>
      <c r="W3681" s="8">
        <f t="shared" si="477"/>
        <v>0</v>
      </c>
      <c r="X3681" s="6"/>
      <c r="Y3681" s="7">
        <f t="shared" si="474"/>
        <v>0</v>
      </c>
      <c r="Z3681" s="7"/>
      <c r="AA3681" s="8">
        <f t="shared" si="475"/>
        <v>0</v>
      </c>
      <c r="AB3681" s="6">
        <f t="shared" si="476"/>
        <v>0</v>
      </c>
      <c r="AC3681" s="6">
        <f t="shared" si="473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1"/>
        <v>1475.2</v>
      </c>
      <c r="W3682" s="8">
        <f t="shared" si="477"/>
        <v>0</v>
      </c>
      <c r="X3682" s="6"/>
      <c r="Y3682" s="7">
        <f t="shared" si="474"/>
        <v>0</v>
      </c>
      <c r="Z3682" s="7"/>
      <c r="AA3682" s="8">
        <f t="shared" si="475"/>
        <v>0</v>
      </c>
      <c r="AB3682" s="6">
        <f t="shared" si="476"/>
        <v>0</v>
      </c>
      <c r="AC3682" s="6">
        <f t="shared" si="473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1"/>
        <v>15488.6</v>
      </c>
      <c r="W3683" s="8">
        <f t="shared" si="477"/>
        <v>0</v>
      </c>
      <c r="X3683" s="6"/>
      <c r="Y3683" s="7">
        <f t="shared" si="474"/>
        <v>0</v>
      </c>
      <c r="Z3683" s="7"/>
      <c r="AA3683" s="8">
        <f t="shared" si="475"/>
        <v>0</v>
      </c>
      <c r="AB3683" s="6">
        <f t="shared" si="476"/>
        <v>0</v>
      </c>
      <c r="AC3683" s="6">
        <f t="shared" si="473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1"/>
        <v>10400</v>
      </c>
      <c r="W3684" s="8">
        <f t="shared" si="477"/>
        <v>0</v>
      </c>
      <c r="X3684" s="6"/>
      <c r="Y3684" s="7">
        <f t="shared" si="474"/>
        <v>0</v>
      </c>
      <c r="Z3684" s="7"/>
      <c r="AA3684" s="8">
        <f t="shared" si="475"/>
        <v>0</v>
      </c>
      <c r="AB3684" s="6">
        <f t="shared" si="476"/>
        <v>0</v>
      </c>
      <c r="AC3684" s="6">
        <f t="shared" si="473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1"/>
        <v>6672.85</v>
      </c>
      <c r="W3685" s="8">
        <f t="shared" si="477"/>
        <v>0</v>
      </c>
      <c r="X3685" s="6"/>
      <c r="Y3685" s="7">
        <f t="shared" si="474"/>
        <v>0</v>
      </c>
      <c r="Z3685" s="7"/>
      <c r="AA3685" s="8">
        <f t="shared" si="475"/>
        <v>0</v>
      </c>
      <c r="AB3685" s="6">
        <f t="shared" si="476"/>
        <v>0</v>
      </c>
      <c r="AC3685" s="6">
        <f t="shared" si="473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1"/>
        <v>4896.26</v>
      </c>
      <c r="W3686" s="8">
        <f t="shared" si="477"/>
        <v>1545.5882352941176</v>
      </c>
      <c r="X3686" s="6"/>
      <c r="Y3686" s="7">
        <f t="shared" si="474"/>
        <v>0</v>
      </c>
      <c r="Z3686" s="7"/>
      <c r="AA3686" s="8">
        <f t="shared" si="475"/>
        <v>1545.5882352941176</v>
      </c>
      <c r="AB3686" s="6">
        <f t="shared" si="476"/>
        <v>30.911764705882433</v>
      </c>
      <c r="AC3686" s="6">
        <f t="shared" si="473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1"/>
        <v>13578.09</v>
      </c>
      <c r="W3687" s="8">
        <f t="shared" si="477"/>
        <v>0</v>
      </c>
      <c r="X3687" s="6"/>
      <c r="Y3687" s="7">
        <f t="shared" si="474"/>
        <v>0</v>
      </c>
      <c r="Z3687" s="7"/>
      <c r="AA3687" s="8">
        <f t="shared" si="475"/>
        <v>0</v>
      </c>
      <c r="AB3687" s="6">
        <f t="shared" si="476"/>
        <v>0</v>
      </c>
      <c r="AC3687" s="6">
        <f t="shared" si="473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1"/>
        <v>-13960.444790000001</v>
      </c>
      <c r="W3688" s="8">
        <f t="shared" si="477"/>
        <v>13960.444790000001</v>
      </c>
      <c r="X3688" s="6"/>
      <c r="Y3688" s="7">
        <f t="shared" si="474"/>
        <v>0</v>
      </c>
      <c r="Z3688" s="7"/>
      <c r="AA3688" s="8">
        <f t="shared" si="475"/>
        <v>13960.444790000001</v>
      </c>
      <c r="AB3688" s="6">
        <f t="shared" si="476"/>
        <v>0</v>
      </c>
      <c r="AC3688" s="6">
        <f t="shared" si="473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1"/>
        <v>31666.6</v>
      </c>
      <c r="W3689" s="8">
        <f t="shared" si="477"/>
        <v>1122</v>
      </c>
      <c r="X3689" s="6"/>
      <c r="Y3689" s="7">
        <f t="shared" si="474"/>
        <v>0</v>
      </c>
      <c r="Z3689" s="7"/>
      <c r="AA3689" s="8">
        <f t="shared" si="475"/>
        <v>1122</v>
      </c>
      <c r="AB3689" s="6">
        <f t="shared" si="476"/>
        <v>0</v>
      </c>
      <c r="AC3689" s="6">
        <f t="shared" si="473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1"/>
        <v>495.19999999999982</v>
      </c>
      <c r="W3690" s="8">
        <f t="shared" si="477"/>
        <v>4488.1000000000004</v>
      </c>
      <c r="X3690" s="6"/>
      <c r="Y3690" s="7">
        <f t="shared" si="474"/>
        <v>0</v>
      </c>
      <c r="Z3690" s="7"/>
      <c r="AA3690" s="8">
        <f t="shared" si="475"/>
        <v>4488.1000000000004</v>
      </c>
      <c r="AB3690" s="6">
        <f t="shared" si="476"/>
        <v>0</v>
      </c>
      <c r="AC3690" s="6">
        <f t="shared" si="473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1"/>
        <v>464.3</v>
      </c>
      <c r="W3691" s="8">
        <f t="shared" si="477"/>
        <v>0</v>
      </c>
      <c r="X3691" s="6"/>
      <c r="Y3691" s="7">
        <f t="shared" si="474"/>
        <v>0</v>
      </c>
      <c r="Z3691" s="7"/>
      <c r="AA3691" s="8">
        <f t="shared" si="475"/>
        <v>0</v>
      </c>
      <c r="AB3691" s="6">
        <f t="shared" si="476"/>
        <v>0</v>
      </c>
      <c r="AC3691" s="6">
        <f t="shared" si="473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1"/>
        <v>-26.8000000000001</v>
      </c>
      <c r="W3692" s="8">
        <f t="shared" si="477"/>
        <v>0</v>
      </c>
      <c r="X3692" s="6"/>
      <c r="Y3692" s="7">
        <f t="shared" si="474"/>
        <v>0</v>
      </c>
      <c r="Z3692" s="7"/>
      <c r="AA3692" s="8">
        <f t="shared" si="475"/>
        <v>0</v>
      </c>
      <c r="AB3692" s="6">
        <f t="shared" si="476"/>
        <v>0</v>
      </c>
      <c r="AC3692" s="6">
        <f t="shared" si="473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1"/>
        <v>67213.7</v>
      </c>
      <c r="W3693" s="8">
        <f t="shared" si="477"/>
        <v>9713</v>
      </c>
      <c r="X3693" s="6"/>
      <c r="Y3693" s="7">
        <f t="shared" si="474"/>
        <v>0</v>
      </c>
      <c r="Z3693" s="7"/>
      <c r="AA3693" s="8">
        <f t="shared" si="475"/>
        <v>9713</v>
      </c>
      <c r="AB3693" s="6">
        <f t="shared" si="476"/>
        <v>0</v>
      </c>
      <c r="AC3693" s="6">
        <f t="shared" si="473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8">S3694+T3694-U3694</f>
        <v>-1.1000000000000201</v>
      </c>
      <c r="W3694" s="8">
        <f t="shared" si="477"/>
        <v>0</v>
      </c>
      <c r="X3694" s="6"/>
      <c r="Y3694" s="7">
        <f t="shared" si="474"/>
        <v>0</v>
      </c>
      <c r="Z3694" s="7"/>
      <c r="AA3694" s="8">
        <f t="shared" si="475"/>
        <v>0</v>
      </c>
      <c r="AB3694" s="6">
        <f t="shared" si="476"/>
        <v>0</v>
      </c>
      <c r="AC3694" s="6">
        <f t="shared" si="473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8"/>
        <v>32251.5</v>
      </c>
      <c r="W3695" s="8">
        <f t="shared" si="477"/>
        <v>0</v>
      </c>
      <c r="X3695" s="6"/>
      <c r="Y3695" s="7">
        <f t="shared" si="474"/>
        <v>0</v>
      </c>
      <c r="Z3695" s="7"/>
      <c r="AA3695" s="8">
        <f t="shared" si="475"/>
        <v>0</v>
      </c>
      <c r="AB3695" s="6">
        <f t="shared" si="476"/>
        <v>0</v>
      </c>
      <c r="AC3695" s="6">
        <f t="shared" si="473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7"/>
        <v>0</v>
      </c>
      <c r="X3696" s="6"/>
      <c r="Y3696" s="7">
        <f t="shared" si="474"/>
        <v>0</v>
      </c>
      <c r="Z3696" s="7"/>
      <c r="AA3696" s="8">
        <f t="shared" si="475"/>
        <v>0</v>
      </c>
      <c r="AB3696" s="6">
        <f t="shared" si="476"/>
        <v>0</v>
      </c>
      <c r="AC3696" s="6">
        <f t="shared" si="473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8"/>
        <v>0.60000000000013598</v>
      </c>
      <c r="W3697" s="8">
        <f t="shared" si="477"/>
        <v>0</v>
      </c>
      <c r="X3697" s="6"/>
      <c r="Y3697" s="7">
        <f t="shared" si="474"/>
        <v>0</v>
      </c>
      <c r="Z3697" s="7"/>
      <c r="AA3697" s="8">
        <f t="shared" si="475"/>
        <v>0</v>
      </c>
      <c r="AB3697" s="6">
        <f t="shared" si="476"/>
        <v>0</v>
      </c>
      <c r="AC3697" s="6">
        <f t="shared" si="473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8"/>
        <v>0.60000000000036402</v>
      </c>
      <c r="W3698" s="8">
        <f t="shared" si="477"/>
        <v>0</v>
      </c>
      <c r="X3698" s="6"/>
      <c r="Y3698" s="7">
        <f t="shared" si="474"/>
        <v>0</v>
      </c>
      <c r="Z3698" s="7"/>
      <c r="AA3698" s="8">
        <f t="shared" si="475"/>
        <v>0</v>
      </c>
      <c r="AB3698" s="6">
        <f t="shared" si="476"/>
        <v>0</v>
      </c>
      <c r="AC3698" s="6">
        <f t="shared" si="473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8"/>
        <v>360.6</v>
      </c>
      <c r="W3699" s="8">
        <f t="shared" si="477"/>
        <v>0</v>
      </c>
      <c r="X3699" s="6"/>
      <c r="Y3699" s="7">
        <f t="shared" si="474"/>
        <v>0</v>
      </c>
      <c r="Z3699" s="7"/>
      <c r="AA3699" s="8">
        <f t="shared" si="475"/>
        <v>0</v>
      </c>
      <c r="AB3699" s="6">
        <f t="shared" si="476"/>
        <v>0</v>
      </c>
      <c r="AC3699" s="6">
        <f t="shared" si="473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8"/>
        <v>483.22</v>
      </c>
      <c r="W3700" s="8">
        <f t="shared" si="477"/>
        <v>0</v>
      </c>
      <c r="X3700" s="6"/>
      <c r="Y3700" s="7">
        <f t="shared" si="474"/>
        <v>0</v>
      </c>
      <c r="Z3700" s="7"/>
      <c r="AA3700" s="8">
        <f t="shared" si="475"/>
        <v>0</v>
      </c>
      <c r="AB3700" s="6">
        <f t="shared" si="476"/>
        <v>0</v>
      </c>
      <c r="AC3700" s="6">
        <f t="shared" si="473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8"/>
        <v>225208.4</v>
      </c>
      <c r="W3701" s="8">
        <f t="shared" si="477"/>
        <v>60907.1</v>
      </c>
      <c r="X3701" s="6"/>
      <c r="Y3701" s="7">
        <f t="shared" si="474"/>
        <v>0</v>
      </c>
      <c r="Z3701" s="7"/>
      <c r="AA3701" s="8">
        <f t="shared" si="475"/>
        <v>60907.1</v>
      </c>
      <c r="AB3701" s="6">
        <f t="shared" si="476"/>
        <v>0</v>
      </c>
      <c r="AC3701" s="6">
        <f t="shared" si="473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8"/>
        <v>61.709999999999098</v>
      </c>
      <c r="W3702" s="8">
        <f t="shared" si="477"/>
        <v>0</v>
      </c>
      <c r="X3702" s="6"/>
      <c r="Y3702" s="7">
        <f t="shared" si="474"/>
        <v>0</v>
      </c>
      <c r="Z3702" s="7"/>
      <c r="AA3702" s="8">
        <f t="shared" si="475"/>
        <v>0</v>
      </c>
      <c r="AB3702" s="6">
        <f t="shared" si="476"/>
        <v>0</v>
      </c>
      <c r="AC3702" s="6">
        <f t="shared" si="473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8"/>
        <v>6.9999999992433004E-2</v>
      </c>
      <c r="W3703" s="8">
        <f t="shared" si="477"/>
        <v>0</v>
      </c>
      <c r="X3703" s="6"/>
      <c r="Y3703" s="7">
        <f t="shared" si="474"/>
        <v>0</v>
      </c>
      <c r="Z3703" s="7"/>
      <c r="AA3703" s="8">
        <f t="shared" si="475"/>
        <v>0</v>
      </c>
      <c r="AB3703" s="6">
        <f t="shared" si="476"/>
        <v>0</v>
      </c>
      <c r="AC3703" s="6">
        <f t="shared" si="473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8"/>
        <v>2.5599999999976699</v>
      </c>
      <c r="W3704" s="8">
        <f t="shared" si="477"/>
        <v>0</v>
      </c>
      <c r="X3704" s="6"/>
      <c r="Y3704" s="7">
        <f t="shared" si="474"/>
        <v>0</v>
      </c>
      <c r="Z3704" s="7"/>
      <c r="AA3704" s="8">
        <f t="shared" si="475"/>
        <v>0</v>
      </c>
      <c r="AB3704" s="6">
        <f t="shared" si="476"/>
        <v>0</v>
      </c>
      <c r="AC3704" s="6">
        <f t="shared" si="473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8"/>
        <v>302</v>
      </c>
      <c r="W3705" s="8">
        <f t="shared" si="477"/>
        <v>14319.215686274511</v>
      </c>
      <c r="X3705" s="6"/>
      <c r="Y3705" s="7">
        <f t="shared" si="474"/>
        <v>0</v>
      </c>
      <c r="Z3705" s="7"/>
      <c r="AA3705" s="8">
        <f t="shared" si="475"/>
        <v>14319.215686274511</v>
      </c>
      <c r="AB3705" s="6">
        <f t="shared" si="476"/>
        <v>286.38431372548985</v>
      </c>
      <c r="AC3705" s="6">
        <f t="shared" si="473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8"/>
        <v>5518.78</v>
      </c>
      <c r="W3706" s="8">
        <f t="shared" si="477"/>
        <v>0</v>
      </c>
      <c r="X3706" s="6"/>
      <c r="Y3706" s="7">
        <f t="shared" si="474"/>
        <v>0</v>
      </c>
      <c r="Z3706" s="7"/>
      <c r="AA3706" s="8">
        <f t="shared" si="475"/>
        <v>0</v>
      </c>
      <c r="AB3706" s="6">
        <f t="shared" si="476"/>
        <v>0</v>
      </c>
      <c r="AC3706" s="6">
        <f t="shared" si="473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8"/>
        <v>461.29999999999899</v>
      </c>
      <c r="W3707" s="8">
        <f t="shared" si="477"/>
        <v>0</v>
      </c>
      <c r="X3707" s="6"/>
      <c r="Y3707" s="7">
        <f t="shared" si="474"/>
        <v>0</v>
      </c>
      <c r="Z3707" s="7"/>
      <c r="AA3707" s="8">
        <f t="shared" si="475"/>
        <v>0</v>
      </c>
      <c r="AB3707" s="6">
        <f t="shared" si="476"/>
        <v>0</v>
      </c>
      <c r="AC3707" s="6">
        <f t="shared" ref="AC3707:AC3770" si="479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8"/>
        <v>472</v>
      </c>
      <c r="W3708" s="8">
        <f t="shared" si="477"/>
        <v>0</v>
      </c>
      <c r="X3708" s="6"/>
      <c r="Y3708" s="7">
        <f t="shared" si="474"/>
        <v>0</v>
      </c>
      <c r="Z3708" s="7"/>
      <c r="AA3708" s="8">
        <f t="shared" si="475"/>
        <v>0</v>
      </c>
      <c r="AB3708" s="6">
        <f t="shared" si="476"/>
        <v>0</v>
      </c>
      <c r="AC3708" s="6">
        <f t="shared" si="479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8"/>
        <v>0.40000000000145502</v>
      </c>
      <c r="W3709" s="8">
        <f t="shared" si="477"/>
        <v>0</v>
      </c>
      <c r="X3709" s="6"/>
      <c r="Y3709" s="7">
        <f t="shared" si="474"/>
        <v>0</v>
      </c>
      <c r="Z3709" s="7"/>
      <c r="AA3709" s="8">
        <f t="shared" si="475"/>
        <v>0</v>
      </c>
      <c r="AB3709" s="6">
        <f t="shared" si="476"/>
        <v>0</v>
      </c>
      <c r="AC3709" s="6">
        <f t="shared" si="479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8"/>
        <v>-64779.96299</v>
      </c>
      <c r="W3710" s="8">
        <f t="shared" si="477"/>
        <v>64779.96299</v>
      </c>
      <c r="X3710" s="6"/>
      <c r="Y3710" s="7">
        <f t="shared" si="474"/>
        <v>0</v>
      </c>
      <c r="Z3710" s="7"/>
      <c r="AA3710" s="8">
        <f t="shared" si="475"/>
        <v>64779.96299</v>
      </c>
      <c r="AB3710" s="6">
        <f t="shared" si="476"/>
        <v>0</v>
      </c>
      <c r="AC3710" s="6">
        <f t="shared" si="479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8"/>
        <v>-47188.09</v>
      </c>
      <c r="W3711" s="8">
        <f t="shared" si="477"/>
        <v>47188.09</v>
      </c>
      <c r="X3711" s="6"/>
      <c r="Y3711" s="7">
        <f t="shared" si="474"/>
        <v>0</v>
      </c>
      <c r="Z3711" s="7"/>
      <c r="AA3711" s="8">
        <f t="shared" si="475"/>
        <v>47188.09</v>
      </c>
      <c r="AB3711" s="6">
        <f t="shared" si="476"/>
        <v>0</v>
      </c>
      <c r="AC3711" s="6">
        <f t="shared" si="479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8"/>
        <v>0</v>
      </c>
      <c r="W3712" s="8">
        <f t="shared" si="477"/>
        <v>-223277.77227722778</v>
      </c>
      <c r="X3712" s="6"/>
      <c r="Y3712" s="7">
        <f t="shared" si="474"/>
        <v>2232.777722772269</v>
      </c>
      <c r="Z3712" s="7"/>
      <c r="AA3712" s="8">
        <f t="shared" si="475"/>
        <v>-223277.77227722778</v>
      </c>
      <c r="AB3712" s="6">
        <f t="shared" si="476"/>
        <v>-2232.777722772269</v>
      </c>
      <c r="AC3712" s="6">
        <f t="shared" si="479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8"/>
        <v>29740.7</v>
      </c>
      <c r="W3713" s="8">
        <f t="shared" si="477"/>
        <v>0</v>
      </c>
      <c r="X3713" s="6"/>
      <c r="Y3713" s="7">
        <f t="shared" si="474"/>
        <v>0</v>
      </c>
      <c r="Z3713" s="7"/>
      <c r="AA3713" s="6"/>
      <c r="AB3713" s="6">
        <f t="shared" si="476"/>
        <v>0</v>
      </c>
      <c r="AC3713" s="6">
        <f t="shared" si="479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8"/>
        <v>0</v>
      </c>
      <c r="W3714" s="8">
        <f t="shared" si="477"/>
        <v>-170000</v>
      </c>
      <c r="X3714" s="6"/>
      <c r="Y3714" s="7">
        <f t="shared" si="474"/>
        <v>3400</v>
      </c>
      <c r="Z3714" s="7"/>
      <c r="AA3714" s="8">
        <f t="shared" ref="AA3714:AA3718" si="480">W3714+X3714</f>
        <v>-170000</v>
      </c>
      <c r="AB3714" s="6">
        <f t="shared" si="476"/>
        <v>-3400</v>
      </c>
      <c r="AC3714" s="6">
        <f t="shared" si="479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8"/>
        <v>8914.1000000000058</v>
      </c>
      <c r="W3715" s="8">
        <f t="shared" si="477"/>
        <v>51085.899999999994</v>
      </c>
      <c r="X3715" s="6"/>
      <c r="Y3715" s="7">
        <f t="shared" ref="Y3715:Y3778" si="481">IF(W3715-AC3715&lt;=0,0,IF(O3715="返现",MAX(W3715-AB3715-AC3715,0),MAX(W3715-AC3715,0)))</f>
        <v>0</v>
      </c>
      <c r="Z3715" s="7"/>
      <c r="AA3715" s="8">
        <f t="shared" si="480"/>
        <v>51085.899999999994</v>
      </c>
      <c r="AB3715" s="6">
        <f t="shared" si="476"/>
        <v>0</v>
      </c>
      <c r="AC3715" s="6">
        <f t="shared" si="479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8"/>
        <v>0</v>
      </c>
      <c r="W3716" s="8">
        <f t="shared" si="477"/>
        <v>0</v>
      </c>
      <c r="X3716" s="6"/>
      <c r="Y3716" s="7">
        <f t="shared" si="481"/>
        <v>0</v>
      </c>
      <c r="Z3716" s="7"/>
      <c r="AA3716" s="8">
        <f t="shared" si="480"/>
        <v>0</v>
      </c>
      <c r="AB3716" s="6">
        <f t="shared" si="476"/>
        <v>0</v>
      </c>
      <c r="AC3716" s="6">
        <f t="shared" si="479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8"/>
        <v>6.4</v>
      </c>
      <c r="W3717" s="8">
        <f t="shared" si="477"/>
        <v>0</v>
      </c>
      <c r="X3717" s="6"/>
      <c r="Y3717" s="7">
        <f t="shared" si="481"/>
        <v>0</v>
      </c>
      <c r="Z3717" s="7"/>
      <c r="AA3717" s="8">
        <f t="shared" si="480"/>
        <v>0</v>
      </c>
      <c r="AB3717" s="6">
        <f t="shared" si="476"/>
        <v>0</v>
      </c>
      <c r="AC3717" s="6">
        <f t="shared" si="479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8"/>
        <v>-9.9999999947613105E-3</v>
      </c>
      <c r="W3718" s="8">
        <f t="shared" si="477"/>
        <v>0</v>
      </c>
      <c r="X3718" s="6"/>
      <c r="Y3718" s="7">
        <f t="shared" si="481"/>
        <v>0</v>
      </c>
      <c r="Z3718" s="7"/>
      <c r="AA3718" s="8">
        <f t="shared" si="480"/>
        <v>0</v>
      </c>
      <c r="AB3718" s="6">
        <f t="shared" ref="AB3718:AB3781" si="482">U3718-W3718</f>
        <v>0</v>
      </c>
      <c r="AC3718" s="6">
        <f t="shared" si="479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8"/>
        <v>0</v>
      </c>
      <c r="W3719" s="8">
        <f t="shared" si="477"/>
        <v>-5.5769230769118847</v>
      </c>
      <c r="X3719" s="6"/>
      <c r="Y3719" s="7">
        <f t="shared" si="481"/>
        <v>0.22307692307647553</v>
      </c>
      <c r="Z3719" s="7"/>
      <c r="AA3719" s="6"/>
      <c r="AB3719" s="6">
        <f t="shared" si="482"/>
        <v>-0.22307692307647553</v>
      </c>
      <c r="AC3719" s="6">
        <f t="shared" si="479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8"/>
        <v>497.39999999999964</v>
      </c>
      <c r="W3720" s="8">
        <f t="shared" si="477"/>
        <v>5926.5</v>
      </c>
      <c r="X3720" s="6"/>
      <c r="Y3720" s="7">
        <f t="shared" si="481"/>
        <v>0</v>
      </c>
      <c r="Z3720" s="7"/>
      <c r="AA3720" s="8">
        <f t="shared" ref="AA3720:AA3728" si="483">W3720+X3720</f>
        <v>5926.5</v>
      </c>
      <c r="AB3720" s="6">
        <f t="shared" si="482"/>
        <v>0</v>
      </c>
      <c r="AC3720" s="6">
        <f t="shared" si="479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8"/>
        <v>24</v>
      </c>
      <c r="W3721" s="8">
        <f t="shared" si="477"/>
        <v>0</v>
      </c>
      <c r="X3721" s="6"/>
      <c r="Y3721" s="7">
        <f t="shared" si="481"/>
        <v>0</v>
      </c>
      <c r="Z3721" s="7"/>
      <c r="AA3721" s="8">
        <f t="shared" si="483"/>
        <v>0</v>
      </c>
      <c r="AB3721" s="6">
        <f t="shared" si="482"/>
        <v>0</v>
      </c>
      <c r="AC3721" s="6">
        <f t="shared" si="479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8"/>
        <v>6955.74</v>
      </c>
      <c r="W3722" s="8">
        <f t="shared" si="477"/>
        <v>584</v>
      </c>
      <c r="X3722" s="6"/>
      <c r="Y3722" s="7">
        <f t="shared" si="481"/>
        <v>0</v>
      </c>
      <c r="Z3722" s="7"/>
      <c r="AA3722" s="8">
        <f t="shared" si="483"/>
        <v>584</v>
      </c>
      <c r="AB3722" s="6">
        <f t="shared" si="482"/>
        <v>0</v>
      </c>
      <c r="AC3722" s="6">
        <f t="shared" si="479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8"/>
        <v>24109.4</v>
      </c>
      <c r="W3723" s="8">
        <f t="shared" si="477"/>
        <v>0</v>
      </c>
      <c r="X3723" s="6"/>
      <c r="Y3723" s="7">
        <f t="shared" si="481"/>
        <v>0</v>
      </c>
      <c r="Z3723" s="7"/>
      <c r="AA3723" s="8">
        <f t="shared" si="483"/>
        <v>0</v>
      </c>
      <c r="AB3723" s="6">
        <f t="shared" si="482"/>
        <v>0</v>
      </c>
      <c r="AC3723" s="6">
        <f t="shared" si="479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8"/>
        <v>486.70000000000101</v>
      </c>
      <c r="W3724" s="8">
        <f t="shared" si="477"/>
        <v>0</v>
      </c>
      <c r="X3724" s="6"/>
      <c r="Y3724" s="7">
        <f t="shared" si="481"/>
        <v>0</v>
      </c>
      <c r="Z3724" s="7"/>
      <c r="AA3724" s="8">
        <f t="shared" si="483"/>
        <v>0</v>
      </c>
      <c r="AB3724" s="6">
        <f t="shared" si="482"/>
        <v>0</v>
      </c>
      <c r="AC3724" s="6">
        <f t="shared" si="479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8"/>
        <v>628.40999999999894</v>
      </c>
      <c r="W3725" s="8">
        <f t="shared" si="477"/>
        <v>0</v>
      </c>
      <c r="X3725" s="6"/>
      <c r="Y3725" s="7">
        <f t="shared" si="481"/>
        <v>0</v>
      </c>
      <c r="Z3725" s="7"/>
      <c r="AA3725" s="8">
        <f t="shared" si="483"/>
        <v>0</v>
      </c>
      <c r="AB3725" s="6">
        <f t="shared" si="482"/>
        <v>0</v>
      </c>
      <c r="AC3725" s="6">
        <f t="shared" si="479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8"/>
        <v>1603.1200000000008</v>
      </c>
      <c r="W3726" s="8">
        <f t="shared" si="477"/>
        <v>7708.08</v>
      </c>
      <c r="X3726" s="6"/>
      <c r="Y3726" s="7">
        <f t="shared" si="481"/>
        <v>0</v>
      </c>
      <c r="Z3726" s="7"/>
      <c r="AA3726" s="8">
        <f t="shared" si="483"/>
        <v>7708.08</v>
      </c>
      <c r="AB3726" s="6">
        <f t="shared" si="482"/>
        <v>0</v>
      </c>
      <c r="AC3726" s="6">
        <f t="shared" si="479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8"/>
        <v>9481.92</v>
      </c>
      <c r="W3727" s="8">
        <f t="shared" ref="W3727:W3790" si="484">IF(O3727="返货",U3727/(1+P3727),IF(O3727="返现",U3727,IF(O3727="折扣",U3727*P3727,IF(O3727="无",U3727))))</f>
        <v>0</v>
      </c>
      <c r="X3727" s="6"/>
      <c r="Y3727" s="7">
        <f t="shared" si="481"/>
        <v>0</v>
      </c>
      <c r="Z3727" s="7"/>
      <c r="AA3727" s="8">
        <f t="shared" si="483"/>
        <v>0</v>
      </c>
      <c r="AB3727" s="6">
        <f t="shared" si="482"/>
        <v>0</v>
      </c>
      <c r="AC3727" s="6">
        <f t="shared" si="479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8"/>
        <v>10200</v>
      </c>
      <c r="W3728" s="8">
        <f t="shared" si="484"/>
        <v>0</v>
      </c>
      <c r="X3728" s="6"/>
      <c r="Y3728" s="7">
        <f t="shared" si="481"/>
        <v>0</v>
      </c>
      <c r="Z3728" s="7"/>
      <c r="AA3728" s="8">
        <f t="shared" si="483"/>
        <v>0</v>
      </c>
      <c r="AB3728" s="6">
        <f t="shared" si="482"/>
        <v>0</v>
      </c>
      <c r="AC3728" s="6">
        <f t="shared" si="479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8"/>
        <v>-13.5</v>
      </c>
      <c r="W3729" s="8">
        <f t="shared" si="484"/>
        <v>0</v>
      </c>
      <c r="X3729" s="6"/>
      <c r="Y3729" s="7">
        <f t="shared" si="481"/>
        <v>0</v>
      </c>
      <c r="Z3729" s="7"/>
      <c r="AA3729" s="6"/>
      <c r="AB3729" s="6">
        <f t="shared" si="482"/>
        <v>0</v>
      </c>
      <c r="AC3729" s="6">
        <f t="shared" si="479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8"/>
        <v>3.8000000000000114</v>
      </c>
      <c r="W3730" s="8">
        <f t="shared" si="484"/>
        <v>467.378640776699</v>
      </c>
      <c r="X3730" s="6"/>
      <c r="Y3730" s="7">
        <f t="shared" si="481"/>
        <v>0</v>
      </c>
      <c r="Z3730" s="7"/>
      <c r="AA3730" s="8">
        <f t="shared" ref="AA3730:AA3733" si="485">W3730+X3730</f>
        <v>467.378640776699</v>
      </c>
      <c r="AB3730" s="6">
        <f t="shared" si="482"/>
        <v>14.021359223300976</v>
      </c>
      <c r="AC3730" s="6">
        <f t="shared" si="479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8"/>
        <v>49990.1</v>
      </c>
      <c r="W3731" s="8">
        <f t="shared" si="484"/>
        <v>0</v>
      </c>
      <c r="X3731" s="6"/>
      <c r="Y3731" s="7">
        <f t="shared" si="481"/>
        <v>0</v>
      </c>
      <c r="Z3731" s="7"/>
      <c r="AA3731" s="8">
        <f t="shared" si="485"/>
        <v>0</v>
      </c>
      <c r="AB3731" s="6">
        <f t="shared" si="482"/>
        <v>0</v>
      </c>
      <c r="AC3731" s="6">
        <f t="shared" si="479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8"/>
        <v>495.8</v>
      </c>
      <c r="W3732" s="8">
        <f t="shared" si="484"/>
        <v>0</v>
      </c>
      <c r="X3732" s="6"/>
      <c r="Y3732" s="7">
        <f t="shared" si="481"/>
        <v>0</v>
      </c>
      <c r="Z3732" s="7"/>
      <c r="AA3732" s="8">
        <f t="shared" si="485"/>
        <v>0</v>
      </c>
      <c r="AB3732" s="6">
        <f t="shared" si="482"/>
        <v>0</v>
      </c>
      <c r="AC3732" s="6">
        <f t="shared" si="479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8"/>
        <v>3704.22</v>
      </c>
      <c r="W3733" s="8">
        <f t="shared" si="484"/>
        <v>0</v>
      </c>
      <c r="X3733" s="6"/>
      <c r="Y3733" s="7">
        <f t="shared" si="481"/>
        <v>0</v>
      </c>
      <c r="Z3733" s="7"/>
      <c r="AA3733" s="8">
        <f t="shared" si="485"/>
        <v>0</v>
      </c>
      <c r="AB3733" s="6">
        <f t="shared" si="482"/>
        <v>0</v>
      </c>
      <c r="AC3733" s="6">
        <f t="shared" si="479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8"/>
        <v>-9.5999999999767205</v>
      </c>
      <c r="W3734" s="8">
        <f t="shared" si="484"/>
        <v>0</v>
      </c>
      <c r="X3734" s="6"/>
      <c r="Y3734" s="7">
        <f t="shared" si="481"/>
        <v>0</v>
      </c>
      <c r="Z3734" s="7"/>
      <c r="AA3734" s="6"/>
      <c r="AB3734" s="6">
        <f t="shared" si="482"/>
        <v>0</v>
      </c>
      <c r="AC3734" s="6">
        <f t="shared" si="479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8"/>
        <v>2.93</v>
      </c>
      <c r="W3735" s="8">
        <f t="shared" si="484"/>
        <v>0</v>
      </c>
      <c r="X3735" s="6"/>
      <c r="Y3735" s="7">
        <f t="shared" si="481"/>
        <v>0</v>
      </c>
      <c r="Z3735" s="7"/>
      <c r="AA3735" s="8">
        <f t="shared" ref="AA3735:AA3786" si="486">W3735+X3735</f>
        <v>0</v>
      </c>
      <c r="AB3735" s="6">
        <f t="shared" si="482"/>
        <v>0</v>
      </c>
      <c r="AC3735" s="6">
        <f t="shared" si="479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8"/>
        <v>12580.600000000002</v>
      </c>
      <c r="W3736" s="8">
        <f t="shared" si="484"/>
        <v>5853.7254901960787</v>
      </c>
      <c r="X3736" s="6"/>
      <c r="Y3736" s="7">
        <f t="shared" si="481"/>
        <v>0</v>
      </c>
      <c r="Z3736" s="7"/>
      <c r="AA3736" s="8">
        <f t="shared" si="486"/>
        <v>5853.7254901960787</v>
      </c>
      <c r="AB3736" s="6">
        <f t="shared" si="482"/>
        <v>117.0745098039215</v>
      </c>
      <c r="AC3736" s="6">
        <f t="shared" si="479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8"/>
        <v>7195</v>
      </c>
      <c r="W3737" s="8">
        <f t="shared" si="484"/>
        <v>0</v>
      </c>
      <c r="X3737" s="6"/>
      <c r="Y3737" s="7">
        <f t="shared" si="481"/>
        <v>0</v>
      </c>
      <c r="Z3737" s="7"/>
      <c r="AA3737" s="8">
        <f t="shared" si="486"/>
        <v>0</v>
      </c>
      <c r="AB3737" s="6">
        <f t="shared" si="482"/>
        <v>0</v>
      </c>
      <c r="AC3737" s="6">
        <f t="shared" si="479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8"/>
        <v>0</v>
      </c>
      <c r="W3738" s="8">
        <f t="shared" si="484"/>
        <v>119915.7843137255</v>
      </c>
      <c r="X3738" s="6"/>
      <c r="Y3738" s="7">
        <f t="shared" si="481"/>
        <v>0</v>
      </c>
      <c r="Z3738" s="7"/>
      <c r="AA3738" s="8">
        <f t="shared" si="486"/>
        <v>119915.7843137255</v>
      </c>
      <c r="AB3738" s="6">
        <f t="shared" si="482"/>
        <v>2398.3156862745091</v>
      </c>
      <c r="AC3738" s="6">
        <f t="shared" si="479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8"/>
        <v>1166.5999999999999</v>
      </c>
      <c r="W3739" s="8">
        <f t="shared" si="484"/>
        <v>0</v>
      </c>
      <c r="X3739" s="6"/>
      <c r="Y3739" s="7">
        <f t="shared" si="481"/>
        <v>0</v>
      </c>
      <c r="Z3739" s="7"/>
      <c r="AA3739" s="8">
        <f t="shared" si="486"/>
        <v>0</v>
      </c>
      <c r="AB3739" s="6">
        <f t="shared" si="482"/>
        <v>0</v>
      </c>
      <c r="AC3739" s="6">
        <f t="shared" si="479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8"/>
        <v>4759</v>
      </c>
      <c r="W3740" s="8">
        <f t="shared" si="484"/>
        <v>0</v>
      </c>
      <c r="X3740" s="6"/>
      <c r="Y3740" s="7">
        <f t="shared" si="481"/>
        <v>0</v>
      </c>
      <c r="Z3740" s="7"/>
      <c r="AA3740" s="8">
        <f t="shared" si="486"/>
        <v>0</v>
      </c>
      <c r="AB3740" s="6">
        <f t="shared" si="482"/>
        <v>0</v>
      </c>
      <c r="AC3740" s="6">
        <f t="shared" si="479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8"/>
        <v>3139.3</v>
      </c>
      <c r="W3741" s="8">
        <f t="shared" si="484"/>
        <v>0</v>
      </c>
      <c r="X3741" s="6"/>
      <c r="Y3741" s="7">
        <f t="shared" si="481"/>
        <v>0</v>
      </c>
      <c r="Z3741" s="7"/>
      <c r="AA3741" s="8">
        <f t="shared" si="486"/>
        <v>0</v>
      </c>
      <c r="AB3741" s="6">
        <f t="shared" si="482"/>
        <v>0</v>
      </c>
      <c r="AC3741" s="6">
        <f t="shared" si="479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8"/>
        <v>1</v>
      </c>
      <c r="W3742" s="8">
        <f t="shared" si="484"/>
        <v>452.42718446601941</v>
      </c>
      <c r="X3742" s="6"/>
      <c r="Y3742" s="7">
        <f t="shared" si="481"/>
        <v>0</v>
      </c>
      <c r="Z3742" s="7"/>
      <c r="AA3742" s="8">
        <f t="shared" si="486"/>
        <v>452.42718446601941</v>
      </c>
      <c r="AB3742" s="6">
        <f t="shared" si="482"/>
        <v>13.572815533980588</v>
      </c>
      <c r="AC3742" s="6">
        <f t="shared" si="479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8"/>
        <v>4940.3999999999996</v>
      </c>
      <c r="W3743" s="8">
        <f t="shared" si="484"/>
        <v>1732.3</v>
      </c>
      <c r="X3743" s="6"/>
      <c r="Y3743" s="7">
        <f t="shared" si="481"/>
        <v>0</v>
      </c>
      <c r="Z3743" s="7"/>
      <c r="AA3743" s="8">
        <f t="shared" si="486"/>
        <v>1732.3</v>
      </c>
      <c r="AB3743" s="6">
        <f t="shared" si="482"/>
        <v>0</v>
      </c>
      <c r="AC3743" s="6">
        <f t="shared" si="479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8"/>
        <v>8412.8000000000011</v>
      </c>
      <c r="W3744" s="8">
        <f t="shared" si="484"/>
        <v>15902.058823529413</v>
      </c>
      <c r="X3744" s="6"/>
      <c r="Y3744" s="7">
        <f t="shared" si="481"/>
        <v>0</v>
      </c>
      <c r="Z3744" s="7"/>
      <c r="AA3744" s="8">
        <f t="shared" si="486"/>
        <v>15902.058823529413</v>
      </c>
      <c r="AB3744" s="6">
        <f t="shared" si="482"/>
        <v>318.04117647058774</v>
      </c>
      <c r="AC3744" s="6">
        <f t="shared" si="479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8"/>
        <v>500</v>
      </c>
      <c r="W3745" s="8">
        <f t="shared" si="484"/>
        <v>0</v>
      </c>
      <c r="X3745" s="6"/>
      <c r="Y3745" s="7">
        <f t="shared" si="481"/>
        <v>0</v>
      </c>
      <c r="Z3745" s="7"/>
      <c r="AA3745" s="8">
        <f t="shared" si="486"/>
        <v>0</v>
      </c>
      <c r="AB3745" s="6">
        <f t="shared" si="482"/>
        <v>0</v>
      </c>
      <c r="AC3745" s="6">
        <f t="shared" si="479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8"/>
        <v>19785.8</v>
      </c>
      <c r="W3746" s="8">
        <f t="shared" si="484"/>
        <v>4642.1568627450979</v>
      </c>
      <c r="X3746" s="6"/>
      <c r="Y3746" s="7">
        <f t="shared" si="481"/>
        <v>0</v>
      </c>
      <c r="Z3746" s="7"/>
      <c r="AA3746" s="8">
        <f t="shared" si="486"/>
        <v>4642.1568627450979</v>
      </c>
      <c r="AB3746" s="6">
        <f t="shared" si="482"/>
        <v>92.843137254902103</v>
      </c>
      <c r="AC3746" s="6">
        <f t="shared" si="479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8"/>
        <v>-129305.61228</v>
      </c>
      <c r="W3747" s="8">
        <f t="shared" si="484"/>
        <v>12722.49228</v>
      </c>
      <c r="X3747" s="6"/>
      <c r="Y3747" s="7">
        <f t="shared" si="481"/>
        <v>0</v>
      </c>
      <c r="Z3747" s="7"/>
      <c r="AA3747" s="8">
        <f t="shared" si="486"/>
        <v>12722.49228</v>
      </c>
      <c r="AB3747" s="6">
        <f t="shared" si="482"/>
        <v>0</v>
      </c>
      <c r="AC3747" s="6">
        <f t="shared" si="479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8"/>
        <v>54.699999999999903</v>
      </c>
      <c r="W3748" s="8">
        <f t="shared" si="484"/>
        <v>0</v>
      </c>
      <c r="X3748" s="6"/>
      <c r="Y3748" s="7">
        <f t="shared" si="481"/>
        <v>0</v>
      </c>
      <c r="Z3748" s="7"/>
      <c r="AA3748" s="8">
        <f t="shared" si="486"/>
        <v>0</v>
      </c>
      <c r="AB3748" s="6">
        <f t="shared" si="482"/>
        <v>0</v>
      </c>
      <c r="AC3748" s="6">
        <f t="shared" si="479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8"/>
        <v>-594818.11</v>
      </c>
      <c r="W3749" s="8">
        <f t="shared" si="484"/>
        <v>57160.24509803921</v>
      </c>
      <c r="X3749" s="6"/>
      <c r="Y3749" s="7">
        <f t="shared" si="481"/>
        <v>0</v>
      </c>
      <c r="Z3749" s="7"/>
      <c r="AA3749" s="8">
        <f t="shared" si="486"/>
        <v>57160.24509803921</v>
      </c>
      <c r="AB3749" s="6">
        <f t="shared" si="482"/>
        <v>1143.2049019607875</v>
      </c>
      <c r="AC3749" s="6">
        <f t="shared" si="479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8"/>
        <v>71639.259999999995</v>
      </c>
      <c r="W3750" s="8">
        <f t="shared" si="484"/>
        <v>0</v>
      </c>
      <c r="X3750" s="6"/>
      <c r="Y3750" s="7">
        <f t="shared" si="481"/>
        <v>0</v>
      </c>
      <c r="Z3750" s="7"/>
      <c r="AA3750" s="8">
        <f t="shared" si="486"/>
        <v>0</v>
      </c>
      <c r="AB3750" s="6">
        <f t="shared" si="482"/>
        <v>0</v>
      </c>
      <c r="AC3750" s="6">
        <f t="shared" si="479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8"/>
        <v>-98995.41</v>
      </c>
      <c r="W3751" s="8">
        <f t="shared" si="484"/>
        <v>0</v>
      </c>
      <c r="X3751" s="6"/>
      <c r="Y3751" s="7">
        <f t="shared" si="481"/>
        <v>0</v>
      </c>
      <c r="Z3751" s="7"/>
      <c r="AA3751" s="8">
        <f t="shared" si="486"/>
        <v>0</v>
      </c>
      <c r="AB3751" s="6">
        <f t="shared" si="482"/>
        <v>0</v>
      </c>
      <c r="AC3751" s="6">
        <f t="shared" si="479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8"/>
        <v>49926.6</v>
      </c>
      <c r="W3752" s="8">
        <f t="shared" si="484"/>
        <v>0</v>
      </c>
      <c r="X3752" s="6"/>
      <c r="Y3752" s="7">
        <f t="shared" si="481"/>
        <v>0</v>
      </c>
      <c r="Z3752" s="7"/>
      <c r="AA3752" s="8">
        <f t="shared" si="486"/>
        <v>0</v>
      </c>
      <c r="AB3752" s="6">
        <f t="shared" si="482"/>
        <v>0</v>
      </c>
      <c r="AC3752" s="6">
        <f t="shared" si="479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8"/>
        <v>135026</v>
      </c>
      <c r="W3753" s="8">
        <f t="shared" si="484"/>
        <v>0</v>
      </c>
      <c r="X3753" s="6"/>
      <c r="Y3753" s="7">
        <f t="shared" si="481"/>
        <v>0</v>
      </c>
      <c r="Z3753" s="7"/>
      <c r="AA3753" s="8">
        <f t="shared" si="486"/>
        <v>0</v>
      </c>
      <c r="AB3753" s="6">
        <f t="shared" si="482"/>
        <v>0</v>
      </c>
      <c r="AC3753" s="6">
        <f t="shared" si="479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8"/>
        <v>3.0000001002918001E-2</v>
      </c>
      <c r="W3754" s="8">
        <f t="shared" si="484"/>
        <v>0</v>
      </c>
      <c r="X3754" s="6"/>
      <c r="Y3754" s="7">
        <f t="shared" si="481"/>
        <v>0</v>
      </c>
      <c r="Z3754" s="7"/>
      <c r="AA3754" s="8">
        <f t="shared" si="486"/>
        <v>0</v>
      </c>
      <c r="AB3754" s="6">
        <f t="shared" si="482"/>
        <v>0</v>
      </c>
      <c r="AC3754" s="6">
        <f t="shared" si="479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8"/>
        <v>5957.5</v>
      </c>
      <c r="W3755" s="8">
        <f t="shared" si="484"/>
        <v>0</v>
      </c>
      <c r="X3755" s="6"/>
      <c r="Y3755" s="7">
        <f t="shared" si="481"/>
        <v>0</v>
      </c>
      <c r="Z3755" s="7"/>
      <c r="AA3755" s="8">
        <f t="shared" si="486"/>
        <v>0</v>
      </c>
      <c r="AB3755" s="6">
        <f t="shared" si="482"/>
        <v>0</v>
      </c>
      <c r="AC3755" s="6">
        <f t="shared" si="479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8"/>
        <v>8603.76</v>
      </c>
      <c r="W3756" s="8">
        <f t="shared" si="484"/>
        <v>0</v>
      </c>
      <c r="X3756" s="6"/>
      <c r="Y3756" s="7">
        <f t="shared" si="481"/>
        <v>0</v>
      </c>
      <c r="Z3756" s="7"/>
      <c r="AA3756" s="8">
        <f t="shared" si="486"/>
        <v>0</v>
      </c>
      <c r="AB3756" s="6">
        <f t="shared" si="482"/>
        <v>0</v>
      </c>
      <c r="AC3756" s="6">
        <f t="shared" si="479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8"/>
        <v>9.9500000000007294</v>
      </c>
      <c r="W3757" s="8">
        <f t="shared" si="484"/>
        <v>0</v>
      </c>
      <c r="X3757" s="6"/>
      <c r="Y3757" s="7">
        <f t="shared" si="481"/>
        <v>0</v>
      </c>
      <c r="Z3757" s="7"/>
      <c r="AA3757" s="8">
        <f t="shared" si="486"/>
        <v>0</v>
      </c>
      <c r="AB3757" s="6">
        <f t="shared" si="482"/>
        <v>0</v>
      </c>
      <c r="AC3757" s="6">
        <f t="shared" si="479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7">S3758+T3758-U3758</f>
        <v>5157.2</v>
      </c>
      <c r="W3758" s="8">
        <f t="shared" si="484"/>
        <v>0</v>
      </c>
      <c r="X3758" s="6"/>
      <c r="Y3758" s="7">
        <f t="shared" si="481"/>
        <v>0</v>
      </c>
      <c r="Z3758" s="7"/>
      <c r="AA3758" s="8">
        <f t="shared" si="486"/>
        <v>0</v>
      </c>
      <c r="AB3758" s="6">
        <f t="shared" si="482"/>
        <v>0</v>
      </c>
      <c r="AC3758" s="6">
        <f t="shared" si="479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7"/>
        <v>0</v>
      </c>
      <c r="W3759" s="8">
        <f t="shared" si="484"/>
        <v>-61580.623762376235</v>
      </c>
      <c r="X3759" s="6"/>
      <c r="Y3759" s="7">
        <f t="shared" si="481"/>
        <v>615.8062376237649</v>
      </c>
      <c r="Z3759" s="7"/>
      <c r="AA3759" s="8">
        <f t="shared" si="486"/>
        <v>-61580.623762376235</v>
      </c>
      <c r="AB3759" s="6">
        <f t="shared" si="482"/>
        <v>-615.8062376237649</v>
      </c>
      <c r="AC3759" s="6">
        <f t="shared" si="479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7"/>
        <v>0</v>
      </c>
      <c r="W3760" s="8">
        <f t="shared" si="484"/>
        <v>19801.980198019803</v>
      </c>
      <c r="X3760" s="6"/>
      <c r="Y3760" s="7">
        <f t="shared" si="481"/>
        <v>0</v>
      </c>
      <c r="Z3760" s="7"/>
      <c r="AA3760" s="8">
        <f t="shared" si="486"/>
        <v>19801.980198019803</v>
      </c>
      <c r="AB3760" s="6">
        <f t="shared" si="482"/>
        <v>198.01980198019737</v>
      </c>
      <c r="AC3760" s="6">
        <f t="shared" si="479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7"/>
        <v>-728745.18372999993</v>
      </c>
      <c r="W3761" s="8">
        <f t="shared" si="484"/>
        <v>441373.61755445541</v>
      </c>
      <c r="X3761" s="6"/>
      <c r="Y3761" s="7">
        <f t="shared" si="481"/>
        <v>0</v>
      </c>
      <c r="Z3761" s="7"/>
      <c r="AA3761" s="8">
        <f t="shared" si="486"/>
        <v>441373.61755445541</v>
      </c>
      <c r="AB3761" s="6">
        <f t="shared" si="482"/>
        <v>4413.73617554456</v>
      </c>
      <c r="AC3761" s="6">
        <f t="shared" si="479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7"/>
        <v>-68514</v>
      </c>
      <c r="W3762" s="8">
        <f t="shared" si="484"/>
        <v>67835.643564356433</v>
      </c>
      <c r="X3762" s="6"/>
      <c r="Y3762" s="7">
        <f t="shared" si="481"/>
        <v>0</v>
      </c>
      <c r="Z3762" s="7"/>
      <c r="AA3762" s="8">
        <f t="shared" si="486"/>
        <v>67835.643564356433</v>
      </c>
      <c r="AB3762" s="6">
        <f t="shared" si="482"/>
        <v>678.35643564356724</v>
      </c>
      <c r="AC3762" s="6">
        <f t="shared" si="479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7"/>
        <v>0</v>
      </c>
      <c r="W3763" s="8">
        <f t="shared" si="484"/>
        <v>-62283.778846153844</v>
      </c>
      <c r="X3763" s="6"/>
      <c r="Y3763" s="7">
        <f t="shared" si="481"/>
        <v>2491.3511538461535</v>
      </c>
      <c r="Z3763" s="7"/>
      <c r="AA3763" s="8">
        <f t="shared" si="486"/>
        <v>-62283.778846153844</v>
      </c>
      <c r="AB3763" s="6">
        <f t="shared" si="482"/>
        <v>-2491.3511538461535</v>
      </c>
      <c r="AC3763" s="6">
        <f t="shared" si="479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7"/>
        <v>0</v>
      </c>
      <c r="W3764" s="8">
        <f t="shared" si="484"/>
        <v>-210462.59615384616</v>
      </c>
      <c r="X3764" s="6"/>
      <c r="Y3764" s="7">
        <f t="shared" si="481"/>
        <v>8418.5038461538497</v>
      </c>
      <c r="Z3764" s="7"/>
      <c r="AA3764" s="8">
        <f t="shared" si="486"/>
        <v>-210462.59615384616</v>
      </c>
      <c r="AB3764" s="6">
        <f t="shared" si="482"/>
        <v>-8418.5038461538497</v>
      </c>
      <c r="AC3764" s="6">
        <f t="shared" si="479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7"/>
        <v>13652.3</v>
      </c>
      <c r="W3765" s="8">
        <f t="shared" si="484"/>
        <v>0</v>
      </c>
      <c r="X3765" s="6"/>
      <c r="Y3765" s="7">
        <f t="shared" si="481"/>
        <v>0</v>
      </c>
      <c r="Z3765" s="7"/>
      <c r="AA3765" s="8">
        <f t="shared" si="486"/>
        <v>0</v>
      </c>
      <c r="AB3765" s="6">
        <f t="shared" si="482"/>
        <v>0</v>
      </c>
      <c r="AC3765" s="6">
        <f t="shared" si="479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7"/>
        <v>8895.2999999999993</v>
      </c>
      <c r="W3766" s="8">
        <f t="shared" si="484"/>
        <v>0</v>
      </c>
      <c r="X3766" s="6"/>
      <c r="Y3766" s="7">
        <f t="shared" si="481"/>
        <v>0</v>
      </c>
      <c r="Z3766" s="7"/>
      <c r="AA3766" s="8">
        <f t="shared" si="486"/>
        <v>0</v>
      </c>
      <c r="AB3766" s="6">
        <f t="shared" si="482"/>
        <v>0</v>
      </c>
      <c r="AC3766" s="6">
        <f t="shared" si="479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7"/>
        <v>19192.7</v>
      </c>
      <c r="W3767" s="8">
        <f t="shared" si="484"/>
        <v>0</v>
      </c>
      <c r="X3767" s="6"/>
      <c r="Y3767" s="7">
        <f t="shared" si="481"/>
        <v>0</v>
      </c>
      <c r="Z3767" s="7"/>
      <c r="AA3767" s="8">
        <f t="shared" si="486"/>
        <v>0</v>
      </c>
      <c r="AB3767" s="6">
        <f t="shared" si="482"/>
        <v>0</v>
      </c>
      <c r="AC3767" s="6">
        <f t="shared" si="479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7"/>
        <v>0.16000000000349199</v>
      </c>
      <c r="W3768" s="8">
        <f t="shared" si="484"/>
        <v>0</v>
      </c>
      <c r="X3768" s="6"/>
      <c r="Y3768" s="7">
        <f t="shared" si="481"/>
        <v>0</v>
      </c>
      <c r="Z3768" s="7"/>
      <c r="AA3768" s="8">
        <f t="shared" si="486"/>
        <v>0</v>
      </c>
      <c r="AB3768" s="6">
        <f t="shared" si="482"/>
        <v>0</v>
      </c>
      <c r="AC3768" s="6">
        <f t="shared" si="479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7"/>
        <v>5753.57</v>
      </c>
      <c r="W3769" s="8">
        <f t="shared" si="484"/>
        <v>0</v>
      </c>
      <c r="X3769" s="6"/>
      <c r="Y3769" s="7">
        <f t="shared" si="481"/>
        <v>0</v>
      </c>
      <c r="Z3769" s="7"/>
      <c r="AA3769" s="8">
        <f t="shared" si="486"/>
        <v>0</v>
      </c>
      <c r="AB3769" s="6">
        <f t="shared" si="482"/>
        <v>0</v>
      </c>
      <c r="AC3769" s="6">
        <f t="shared" si="479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7"/>
        <v>489.4</v>
      </c>
      <c r="W3770" s="8">
        <f t="shared" si="484"/>
        <v>0</v>
      </c>
      <c r="X3770" s="6"/>
      <c r="Y3770" s="7">
        <f t="shared" si="481"/>
        <v>0</v>
      </c>
      <c r="Z3770" s="7"/>
      <c r="AA3770" s="8">
        <f t="shared" si="486"/>
        <v>0</v>
      </c>
      <c r="AB3770" s="6">
        <f t="shared" si="482"/>
        <v>0</v>
      </c>
      <c r="AC3770" s="6">
        <f t="shared" si="479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7"/>
        <v>-37020.97</v>
      </c>
      <c r="W3771" s="8">
        <f t="shared" si="484"/>
        <v>10845.392156862745</v>
      </c>
      <c r="X3771" s="6"/>
      <c r="Y3771" s="7">
        <f t="shared" si="481"/>
        <v>0</v>
      </c>
      <c r="Z3771" s="7"/>
      <c r="AA3771" s="8">
        <f t="shared" si="486"/>
        <v>10845.392156862745</v>
      </c>
      <c r="AB3771" s="6">
        <f t="shared" si="482"/>
        <v>216.90784313725453</v>
      </c>
      <c r="AC3771" s="6">
        <f t="shared" ref="AC3771:AC3834" si="488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7"/>
        <v>32452.54</v>
      </c>
      <c r="W3772" s="8">
        <f t="shared" si="484"/>
        <v>8270.5</v>
      </c>
      <c r="X3772" s="6"/>
      <c r="Y3772" s="7">
        <f t="shared" si="481"/>
        <v>0</v>
      </c>
      <c r="Z3772" s="7"/>
      <c r="AA3772" s="8">
        <f t="shared" si="486"/>
        <v>8270.5</v>
      </c>
      <c r="AB3772" s="6">
        <f t="shared" si="482"/>
        <v>0</v>
      </c>
      <c r="AC3772" s="6">
        <f t="shared" si="488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7"/>
        <v>3640.2000000000098</v>
      </c>
      <c r="W3773" s="8">
        <f t="shared" si="484"/>
        <v>0</v>
      </c>
      <c r="X3773" s="6"/>
      <c r="Y3773" s="7">
        <f t="shared" si="481"/>
        <v>0</v>
      </c>
      <c r="Z3773" s="7"/>
      <c r="AA3773" s="8">
        <f t="shared" si="486"/>
        <v>0</v>
      </c>
      <c r="AB3773" s="6">
        <f t="shared" si="482"/>
        <v>0</v>
      </c>
      <c r="AC3773" s="6">
        <f t="shared" si="488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7"/>
        <v>318.46000000000004</v>
      </c>
      <c r="W3774" s="8">
        <f t="shared" si="484"/>
        <v>1941.8653846153845</v>
      </c>
      <c r="X3774" s="6"/>
      <c r="Y3774" s="7">
        <f t="shared" si="481"/>
        <v>0</v>
      </c>
      <c r="Z3774" s="7"/>
      <c r="AA3774" s="8">
        <f t="shared" si="486"/>
        <v>1941.8653846153845</v>
      </c>
      <c r="AB3774" s="6">
        <f t="shared" si="482"/>
        <v>77.674615384615436</v>
      </c>
      <c r="AC3774" s="6">
        <f t="shared" si="488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7"/>
        <v>7206.97</v>
      </c>
      <c r="W3775" s="8">
        <f t="shared" si="484"/>
        <v>0</v>
      </c>
      <c r="X3775" s="6"/>
      <c r="Y3775" s="7">
        <f t="shared" si="481"/>
        <v>0</v>
      </c>
      <c r="Z3775" s="7"/>
      <c r="AA3775" s="8">
        <f t="shared" si="486"/>
        <v>0</v>
      </c>
      <c r="AB3775" s="6">
        <f t="shared" si="482"/>
        <v>0</v>
      </c>
      <c r="AC3775" s="6">
        <f t="shared" si="488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7"/>
        <v>-6242</v>
      </c>
      <c r="W3776" s="8">
        <f t="shared" si="484"/>
        <v>0</v>
      </c>
      <c r="X3776" s="6"/>
      <c r="Y3776" s="7">
        <f t="shared" si="481"/>
        <v>0</v>
      </c>
      <c r="Z3776" s="7"/>
      <c r="AA3776" s="8">
        <f t="shared" si="486"/>
        <v>0</v>
      </c>
      <c r="AB3776" s="6">
        <f t="shared" si="482"/>
        <v>0</v>
      </c>
      <c r="AC3776" s="6">
        <f t="shared" si="488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7"/>
        <v>-513.77</v>
      </c>
      <c r="W3777" s="8">
        <f t="shared" si="484"/>
        <v>0</v>
      </c>
      <c r="X3777" s="6"/>
      <c r="Y3777" s="7">
        <f t="shared" si="481"/>
        <v>0</v>
      </c>
      <c r="Z3777" s="7"/>
      <c r="AA3777" s="8">
        <f t="shared" si="486"/>
        <v>0</v>
      </c>
      <c r="AB3777" s="6">
        <f t="shared" si="482"/>
        <v>0</v>
      </c>
      <c r="AC3777" s="6">
        <f t="shared" si="488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7"/>
        <v>0</v>
      </c>
      <c r="W3778" s="8">
        <f t="shared" si="484"/>
        <v>18545.533333333333</v>
      </c>
      <c r="X3778" s="6"/>
      <c r="Y3778" s="7">
        <f t="shared" si="481"/>
        <v>0</v>
      </c>
      <c r="Z3778" s="7"/>
      <c r="AA3778" s="8">
        <f t="shared" si="486"/>
        <v>18545.533333333333</v>
      </c>
      <c r="AB3778" s="6">
        <f t="shared" si="482"/>
        <v>927.27666666666846</v>
      </c>
      <c r="AC3778" s="6">
        <f t="shared" si="488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7"/>
        <v>-4.5</v>
      </c>
      <c r="W3779" s="8">
        <f t="shared" si="484"/>
        <v>0</v>
      </c>
      <c r="X3779" s="6"/>
      <c r="Y3779" s="7">
        <f t="shared" ref="Y3779:Y3842" si="489">IF(W3779-AC3779&lt;=0,0,IF(O3779="返现",MAX(W3779-AB3779-AC3779,0),MAX(W3779-AC3779,0)))</f>
        <v>0</v>
      </c>
      <c r="Z3779" s="7"/>
      <c r="AA3779" s="8">
        <f t="shared" si="486"/>
        <v>0</v>
      </c>
      <c r="AB3779" s="6">
        <f t="shared" si="482"/>
        <v>0</v>
      </c>
      <c r="AC3779" s="6">
        <f t="shared" si="488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7"/>
        <v>0</v>
      </c>
      <c r="W3780" s="8">
        <f t="shared" si="484"/>
        <v>21292.971153846152</v>
      </c>
      <c r="X3780" s="6"/>
      <c r="Y3780" s="7">
        <f t="shared" si="489"/>
        <v>0</v>
      </c>
      <c r="Z3780" s="7"/>
      <c r="AA3780" s="8">
        <f t="shared" si="486"/>
        <v>21292.971153846152</v>
      </c>
      <c r="AB3780" s="6">
        <f t="shared" si="482"/>
        <v>851.71884615384624</v>
      </c>
      <c r="AC3780" s="6">
        <f t="shared" si="488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7"/>
        <v>6817.26</v>
      </c>
      <c r="W3781" s="8">
        <f t="shared" si="484"/>
        <v>0</v>
      </c>
      <c r="X3781" s="6"/>
      <c r="Y3781" s="7">
        <f t="shared" si="489"/>
        <v>0</v>
      </c>
      <c r="Z3781" s="7"/>
      <c r="AA3781" s="8">
        <f t="shared" si="486"/>
        <v>0</v>
      </c>
      <c r="AB3781" s="6">
        <f t="shared" si="482"/>
        <v>0</v>
      </c>
      <c r="AC3781" s="6">
        <f t="shared" si="488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7"/>
        <v>0.229999999999563</v>
      </c>
      <c r="W3782" s="8">
        <f t="shared" si="484"/>
        <v>0</v>
      </c>
      <c r="X3782" s="6"/>
      <c r="Y3782" s="7">
        <f t="shared" si="489"/>
        <v>0</v>
      </c>
      <c r="Z3782" s="7"/>
      <c r="AA3782" s="8">
        <f t="shared" si="486"/>
        <v>0</v>
      </c>
      <c r="AB3782" s="6">
        <f t="shared" ref="AB3782:AB3845" si="490">U3782-W3782</f>
        <v>0</v>
      </c>
      <c r="AC3782" s="6">
        <f t="shared" si="488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7"/>
        <v>257.39999999999998</v>
      </c>
      <c r="W3783" s="8">
        <f t="shared" si="484"/>
        <v>0</v>
      </c>
      <c r="X3783" s="6"/>
      <c r="Y3783" s="7">
        <f t="shared" si="489"/>
        <v>0</v>
      </c>
      <c r="Z3783" s="7"/>
      <c r="AA3783" s="8">
        <f t="shared" si="486"/>
        <v>0</v>
      </c>
      <c r="AB3783" s="6">
        <f t="shared" si="490"/>
        <v>0</v>
      </c>
      <c r="AC3783" s="6">
        <f t="shared" si="488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7"/>
        <v>3632.3</v>
      </c>
      <c r="W3784" s="8">
        <f t="shared" si="484"/>
        <v>0</v>
      </c>
      <c r="X3784" s="6"/>
      <c r="Y3784" s="7">
        <f t="shared" si="489"/>
        <v>0</v>
      </c>
      <c r="Z3784" s="7"/>
      <c r="AA3784" s="8">
        <f t="shared" si="486"/>
        <v>0</v>
      </c>
      <c r="AB3784" s="6">
        <f t="shared" si="490"/>
        <v>0</v>
      </c>
      <c r="AC3784" s="6">
        <f t="shared" si="488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7"/>
        <v>10000</v>
      </c>
      <c r="W3785" s="8">
        <f t="shared" si="484"/>
        <v>0</v>
      </c>
      <c r="X3785" s="6"/>
      <c r="Y3785" s="7">
        <f t="shared" si="489"/>
        <v>0</v>
      </c>
      <c r="Z3785" s="7"/>
      <c r="AA3785" s="8">
        <f t="shared" si="486"/>
        <v>0</v>
      </c>
      <c r="AB3785" s="6">
        <f t="shared" si="490"/>
        <v>0</v>
      </c>
      <c r="AC3785" s="6">
        <f t="shared" si="488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7"/>
        <v>-6228.89</v>
      </c>
      <c r="W3786" s="8">
        <f t="shared" si="484"/>
        <v>0</v>
      </c>
      <c r="X3786" s="6"/>
      <c r="Y3786" s="7">
        <f t="shared" si="489"/>
        <v>0</v>
      </c>
      <c r="Z3786" s="7"/>
      <c r="AA3786" s="8">
        <f t="shared" si="486"/>
        <v>0</v>
      </c>
      <c r="AB3786" s="6">
        <f t="shared" si="490"/>
        <v>0</v>
      </c>
      <c r="AC3786" s="6">
        <f t="shared" si="488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7"/>
        <v>9924.5900000000092</v>
      </c>
      <c r="W3787" s="8">
        <f t="shared" si="484"/>
        <v>0</v>
      </c>
      <c r="X3787" s="6"/>
      <c r="Y3787" s="7">
        <f t="shared" si="489"/>
        <v>0</v>
      </c>
      <c r="Z3787" s="7"/>
      <c r="AA3787" s="6"/>
      <c r="AB3787" s="6">
        <f t="shared" si="490"/>
        <v>0</v>
      </c>
      <c r="AC3787" s="6">
        <f t="shared" si="488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7"/>
        <v>8.7400000000006894</v>
      </c>
      <c r="W3788" s="8">
        <f t="shared" si="484"/>
        <v>0</v>
      </c>
      <c r="X3788" s="6"/>
      <c r="Y3788" s="7">
        <f t="shared" si="489"/>
        <v>0</v>
      </c>
      <c r="Z3788" s="7"/>
      <c r="AA3788" s="8">
        <f t="shared" ref="AA3788:AA3829" si="491">W3788+X3788</f>
        <v>0</v>
      </c>
      <c r="AB3788" s="6">
        <f t="shared" si="490"/>
        <v>0</v>
      </c>
      <c r="AC3788" s="6">
        <f t="shared" si="488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7"/>
        <v>0.5</v>
      </c>
      <c r="W3789" s="8">
        <f t="shared" si="484"/>
        <v>489.21568627450978</v>
      </c>
      <c r="X3789" s="6"/>
      <c r="Y3789" s="7">
        <f t="shared" si="489"/>
        <v>0</v>
      </c>
      <c r="Z3789" s="7"/>
      <c r="AA3789" s="8">
        <f t="shared" si="491"/>
        <v>489.21568627450978</v>
      </c>
      <c r="AB3789" s="6">
        <f t="shared" si="490"/>
        <v>9.7843137254902217</v>
      </c>
      <c r="AC3789" s="6">
        <f t="shared" si="488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7"/>
        <v>84.229999999999606</v>
      </c>
      <c r="W3790" s="8">
        <f t="shared" si="484"/>
        <v>0</v>
      </c>
      <c r="X3790" s="6"/>
      <c r="Y3790" s="7">
        <f t="shared" si="489"/>
        <v>0</v>
      </c>
      <c r="Z3790" s="7"/>
      <c r="AA3790" s="8">
        <f t="shared" si="491"/>
        <v>0</v>
      </c>
      <c r="AB3790" s="6">
        <f t="shared" si="490"/>
        <v>0</v>
      </c>
      <c r="AC3790" s="6">
        <f t="shared" si="488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2">IF(O3791="返货",U3791/(1+P3791),IF(O3791="返现",U3791,IF(O3791="折扣",U3791*P3791,IF(O3791="无",U3791))))</f>
        <v>0</v>
      </c>
      <c r="X3791" s="6"/>
      <c r="Y3791" s="7">
        <f t="shared" si="489"/>
        <v>0</v>
      </c>
      <c r="Z3791" s="7"/>
      <c r="AA3791" s="8">
        <f t="shared" si="491"/>
        <v>0</v>
      </c>
      <c r="AB3791" s="6">
        <f t="shared" si="490"/>
        <v>0</v>
      </c>
      <c r="AC3791" s="6">
        <f t="shared" si="488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7"/>
        <v>-327288.64</v>
      </c>
      <c r="W3792" s="8">
        <f t="shared" si="492"/>
        <v>80017.490000000005</v>
      </c>
      <c r="X3792" s="6"/>
      <c r="Y3792" s="7">
        <f t="shared" si="489"/>
        <v>0</v>
      </c>
      <c r="Z3792" s="7"/>
      <c r="AA3792" s="8">
        <f t="shared" si="491"/>
        <v>80017.490000000005</v>
      </c>
      <c r="AB3792" s="6">
        <f t="shared" si="490"/>
        <v>0</v>
      </c>
      <c r="AC3792" s="6">
        <f t="shared" si="488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7"/>
        <v>-685889.37</v>
      </c>
      <c r="W3793" s="8">
        <f t="shared" si="492"/>
        <v>0</v>
      </c>
      <c r="X3793" s="6"/>
      <c r="Y3793" s="7">
        <f t="shared" si="489"/>
        <v>0</v>
      </c>
      <c r="Z3793" s="7"/>
      <c r="AA3793" s="8">
        <f t="shared" si="491"/>
        <v>0</v>
      </c>
      <c r="AB3793" s="6">
        <f t="shared" si="490"/>
        <v>0</v>
      </c>
      <c r="AC3793" s="6">
        <f t="shared" si="488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7"/>
        <v>383308.79999999999</v>
      </c>
      <c r="W3794" s="8">
        <f t="shared" si="492"/>
        <v>0</v>
      </c>
      <c r="X3794" s="6"/>
      <c r="Y3794" s="7">
        <f t="shared" si="489"/>
        <v>0</v>
      </c>
      <c r="Z3794" s="7"/>
      <c r="AA3794" s="8">
        <f t="shared" si="491"/>
        <v>0</v>
      </c>
      <c r="AB3794" s="6">
        <f t="shared" si="490"/>
        <v>0</v>
      </c>
      <c r="AC3794" s="6">
        <f t="shared" si="488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7"/>
        <v>-688805.45672999998</v>
      </c>
      <c r="W3795" s="8">
        <f t="shared" si="492"/>
        <v>127747.48672999998</v>
      </c>
      <c r="X3795" s="6"/>
      <c r="Y3795" s="7">
        <f t="shared" si="489"/>
        <v>0</v>
      </c>
      <c r="Z3795" s="7"/>
      <c r="AA3795" s="8">
        <f t="shared" si="491"/>
        <v>127747.48672999998</v>
      </c>
      <c r="AB3795" s="6">
        <f t="shared" si="490"/>
        <v>0</v>
      </c>
      <c r="AC3795" s="6">
        <f t="shared" si="488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2"/>
        <v>5106.2671800000007</v>
      </c>
      <c r="X3796" s="6"/>
      <c r="Y3796" s="7">
        <f t="shared" si="489"/>
        <v>0</v>
      </c>
      <c r="Z3796" s="7"/>
      <c r="AA3796" s="8">
        <f t="shared" si="491"/>
        <v>5106.2671800000007</v>
      </c>
      <c r="AB3796" s="6">
        <f t="shared" si="490"/>
        <v>0</v>
      </c>
      <c r="AC3796" s="6">
        <f t="shared" si="488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2"/>
        <v>0</v>
      </c>
      <c r="X3797" s="6"/>
      <c r="Y3797" s="7">
        <f t="shared" si="489"/>
        <v>0</v>
      </c>
      <c r="Z3797" s="7"/>
      <c r="AA3797" s="8">
        <f t="shared" si="491"/>
        <v>0</v>
      </c>
      <c r="AB3797" s="6">
        <f t="shared" si="490"/>
        <v>0</v>
      </c>
      <c r="AC3797" s="6">
        <f t="shared" si="488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7"/>
        <v>-60204.99</v>
      </c>
      <c r="W3798" s="8">
        <f t="shared" si="492"/>
        <v>0</v>
      </c>
      <c r="X3798" s="6"/>
      <c r="Y3798" s="7">
        <f t="shared" si="489"/>
        <v>0</v>
      </c>
      <c r="Z3798" s="7"/>
      <c r="AA3798" s="8">
        <f t="shared" si="491"/>
        <v>0</v>
      </c>
      <c r="AB3798" s="6">
        <f t="shared" si="490"/>
        <v>0</v>
      </c>
      <c r="AC3798" s="6">
        <f t="shared" si="488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7"/>
        <v>-112616.54</v>
      </c>
      <c r="W3799" s="8">
        <f t="shared" si="492"/>
        <v>29205.89</v>
      </c>
      <c r="X3799" s="6"/>
      <c r="Y3799" s="7">
        <f t="shared" si="489"/>
        <v>0</v>
      </c>
      <c r="Z3799" s="7"/>
      <c r="AA3799" s="8">
        <f t="shared" si="491"/>
        <v>29205.89</v>
      </c>
      <c r="AB3799" s="6">
        <f t="shared" si="490"/>
        <v>0</v>
      </c>
      <c r="AC3799" s="6">
        <f t="shared" si="488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7"/>
        <v>2896.5065900000009</v>
      </c>
      <c r="W3800" s="8">
        <f t="shared" si="492"/>
        <v>22321.363409999998</v>
      </c>
      <c r="X3800" s="6"/>
      <c r="Y3800" s="7">
        <f t="shared" si="489"/>
        <v>0</v>
      </c>
      <c r="Z3800" s="7"/>
      <c r="AA3800" s="8">
        <f t="shared" si="491"/>
        <v>22321.363409999998</v>
      </c>
      <c r="AB3800" s="6">
        <f t="shared" si="490"/>
        <v>0</v>
      </c>
      <c r="AC3800" s="6">
        <f t="shared" si="488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7"/>
        <v>1.4039499999989857</v>
      </c>
      <c r="W3801" s="8">
        <f t="shared" si="492"/>
        <v>5353.5360500000006</v>
      </c>
      <c r="X3801" s="6"/>
      <c r="Y3801" s="7">
        <f t="shared" si="489"/>
        <v>0</v>
      </c>
      <c r="Z3801" s="7"/>
      <c r="AA3801" s="8">
        <f t="shared" si="491"/>
        <v>5353.5360500000006</v>
      </c>
      <c r="AB3801" s="6">
        <f t="shared" si="490"/>
        <v>0</v>
      </c>
      <c r="AC3801" s="6">
        <f t="shared" si="488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7"/>
        <v>17163.179999999993</v>
      </c>
      <c r="W3802" s="8">
        <f t="shared" si="492"/>
        <v>384210.2</v>
      </c>
      <c r="X3802" s="6"/>
      <c r="Y3802" s="7">
        <f t="shared" si="489"/>
        <v>0</v>
      </c>
      <c r="Z3802" s="7"/>
      <c r="AA3802" s="8">
        <f t="shared" si="491"/>
        <v>384210.2</v>
      </c>
      <c r="AB3802" s="6">
        <f t="shared" si="490"/>
        <v>0</v>
      </c>
      <c r="AC3802" s="6">
        <f t="shared" si="488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7"/>
        <v>-2.0000000004074502E-2</v>
      </c>
      <c r="W3803" s="8">
        <f t="shared" si="492"/>
        <v>0</v>
      </c>
      <c r="X3803" s="6"/>
      <c r="Y3803" s="7">
        <f t="shared" si="489"/>
        <v>0</v>
      </c>
      <c r="Z3803" s="7"/>
      <c r="AA3803" s="8">
        <f t="shared" si="491"/>
        <v>0</v>
      </c>
      <c r="AB3803" s="6">
        <f t="shared" si="490"/>
        <v>0</v>
      </c>
      <c r="AC3803" s="6">
        <f t="shared" si="488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7"/>
        <v>15465.78</v>
      </c>
      <c r="W3804" s="8">
        <f t="shared" si="492"/>
        <v>0</v>
      </c>
      <c r="X3804" s="6"/>
      <c r="Y3804" s="7">
        <f t="shared" si="489"/>
        <v>0</v>
      </c>
      <c r="Z3804" s="7"/>
      <c r="AA3804" s="8">
        <f t="shared" si="491"/>
        <v>0</v>
      </c>
      <c r="AB3804" s="6">
        <f t="shared" si="490"/>
        <v>0</v>
      </c>
      <c r="AC3804" s="6">
        <f t="shared" si="488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7"/>
        <v>20392.66</v>
      </c>
      <c r="W3805" s="8">
        <f t="shared" si="492"/>
        <v>0</v>
      </c>
      <c r="X3805" s="6"/>
      <c r="Y3805" s="7">
        <f t="shared" si="489"/>
        <v>0</v>
      </c>
      <c r="Z3805" s="7"/>
      <c r="AA3805" s="8">
        <f t="shared" si="491"/>
        <v>0</v>
      </c>
      <c r="AB3805" s="6">
        <f t="shared" si="490"/>
        <v>0</v>
      </c>
      <c r="AC3805" s="6">
        <f t="shared" si="488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7"/>
        <v>164</v>
      </c>
      <c r="W3806" s="8">
        <f t="shared" si="492"/>
        <v>0</v>
      </c>
      <c r="X3806" s="6"/>
      <c r="Y3806" s="7">
        <f t="shared" si="489"/>
        <v>0</v>
      </c>
      <c r="Z3806" s="7"/>
      <c r="AA3806" s="8">
        <f t="shared" si="491"/>
        <v>0</v>
      </c>
      <c r="AB3806" s="6">
        <f t="shared" si="490"/>
        <v>0</v>
      </c>
      <c r="AC3806" s="6">
        <f t="shared" si="488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7"/>
        <v>8429.0300000000007</v>
      </c>
      <c r="W3807" s="8">
        <f t="shared" si="492"/>
        <v>0</v>
      </c>
      <c r="X3807" s="6"/>
      <c r="Y3807" s="7">
        <f t="shared" si="489"/>
        <v>0</v>
      </c>
      <c r="Z3807" s="7"/>
      <c r="AA3807" s="8">
        <f t="shared" si="491"/>
        <v>0</v>
      </c>
      <c r="AB3807" s="6">
        <f t="shared" si="490"/>
        <v>0</v>
      </c>
      <c r="AC3807" s="6">
        <f t="shared" si="488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7"/>
        <v>96.779999999998793</v>
      </c>
      <c r="W3808" s="8">
        <f t="shared" si="492"/>
        <v>0</v>
      </c>
      <c r="X3808" s="6"/>
      <c r="Y3808" s="7">
        <f t="shared" si="489"/>
        <v>0</v>
      </c>
      <c r="Z3808" s="7"/>
      <c r="AA3808" s="8">
        <f t="shared" si="491"/>
        <v>0</v>
      </c>
      <c r="AB3808" s="6">
        <f t="shared" si="490"/>
        <v>0</v>
      </c>
      <c r="AC3808" s="6">
        <f t="shared" si="488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7"/>
        <v>5801</v>
      </c>
      <c r="W3809" s="8">
        <f t="shared" si="492"/>
        <v>0</v>
      </c>
      <c r="X3809" s="6"/>
      <c r="Y3809" s="7">
        <f t="shared" si="489"/>
        <v>0</v>
      </c>
      <c r="Z3809" s="7"/>
      <c r="AA3809" s="8">
        <f t="shared" si="491"/>
        <v>0</v>
      </c>
      <c r="AB3809" s="6">
        <f t="shared" si="490"/>
        <v>0</v>
      </c>
      <c r="AC3809" s="6">
        <f t="shared" si="488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7"/>
        <v>489.46</v>
      </c>
      <c r="W3810" s="8">
        <f t="shared" si="492"/>
        <v>0</v>
      </c>
      <c r="X3810" s="6"/>
      <c r="Y3810" s="7">
        <f t="shared" si="489"/>
        <v>0</v>
      </c>
      <c r="Z3810" s="7"/>
      <c r="AA3810" s="8">
        <f t="shared" si="491"/>
        <v>0</v>
      </c>
      <c r="AB3810" s="6">
        <f t="shared" si="490"/>
        <v>0</v>
      </c>
      <c r="AC3810" s="6">
        <f t="shared" si="488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7"/>
        <v>-24.400000000001</v>
      </c>
      <c r="W3811" s="8">
        <f t="shared" si="492"/>
        <v>357.35294117647061</v>
      </c>
      <c r="X3811" s="6"/>
      <c r="Y3811" s="7">
        <f t="shared" si="489"/>
        <v>0</v>
      </c>
      <c r="Z3811" s="7"/>
      <c r="AA3811" s="8">
        <f t="shared" si="491"/>
        <v>357.35294117647061</v>
      </c>
      <c r="AB3811" s="6">
        <f t="shared" si="490"/>
        <v>7.1470588235293917</v>
      </c>
      <c r="AC3811" s="6">
        <f t="shared" si="488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7"/>
        <v>457</v>
      </c>
      <c r="W3812" s="8">
        <f t="shared" si="492"/>
        <v>0</v>
      </c>
      <c r="X3812" s="6"/>
      <c r="Y3812" s="7">
        <f t="shared" si="489"/>
        <v>0</v>
      </c>
      <c r="Z3812" s="7"/>
      <c r="AA3812" s="8">
        <f t="shared" si="491"/>
        <v>0</v>
      </c>
      <c r="AB3812" s="6">
        <f t="shared" si="490"/>
        <v>0</v>
      </c>
      <c r="AC3812" s="6">
        <f t="shared" si="488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7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9"/>
        <v>0</v>
      </c>
      <c r="Z3813" s="7"/>
      <c r="AA3813" s="8">
        <f t="shared" si="491"/>
        <v>15545.9</v>
      </c>
      <c r="AB3813" s="6">
        <f t="shared" si="490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7"/>
        <v>31601.200000000001</v>
      </c>
      <c r="W3814" s="8">
        <f t="shared" ref="W3814:W3877" si="493">IF(O3814="返货",U3814/(1+P3814),IF(O3814="返现",U3814,IF(O3814="折扣",U3814*P3814,IF(O3814="无",U3814))))</f>
        <v>0</v>
      </c>
      <c r="X3814" s="6"/>
      <c r="Y3814" s="7">
        <f t="shared" si="489"/>
        <v>0</v>
      </c>
      <c r="Z3814" s="7"/>
      <c r="AA3814" s="8">
        <f t="shared" si="491"/>
        <v>0</v>
      </c>
      <c r="AB3814" s="6">
        <f t="shared" si="490"/>
        <v>0</v>
      </c>
      <c r="AC3814" s="6">
        <f t="shared" si="488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7"/>
        <v>302.09999999999098</v>
      </c>
      <c r="W3815" s="8">
        <f t="shared" si="493"/>
        <v>0</v>
      </c>
      <c r="X3815" s="6"/>
      <c r="Y3815" s="7">
        <f t="shared" si="489"/>
        <v>0</v>
      </c>
      <c r="Z3815" s="7"/>
      <c r="AA3815" s="8">
        <f t="shared" si="491"/>
        <v>0</v>
      </c>
      <c r="AB3815" s="6">
        <f t="shared" si="490"/>
        <v>0</v>
      </c>
      <c r="AC3815" s="6">
        <f t="shared" si="488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7"/>
        <v>13176</v>
      </c>
      <c r="W3816" s="8">
        <f t="shared" si="493"/>
        <v>0</v>
      </c>
      <c r="X3816" s="6"/>
      <c r="Y3816" s="7">
        <f t="shared" si="489"/>
        <v>0</v>
      </c>
      <c r="Z3816" s="7"/>
      <c r="AA3816" s="8">
        <f t="shared" si="491"/>
        <v>0</v>
      </c>
      <c r="AB3816" s="6">
        <f t="shared" si="490"/>
        <v>0</v>
      </c>
      <c r="AC3816" s="6">
        <f t="shared" si="488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7"/>
        <v>10708.31</v>
      </c>
      <c r="W3817" s="8">
        <f t="shared" si="493"/>
        <v>0</v>
      </c>
      <c r="X3817" s="6"/>
      <c r="Y3817" s="7">
        <f t="shared" si="489"/>
        <v>0</v>
      </c>
      <c r="Z3817" s="7"/>
      <c r="AA3817" s="8">
        <f t="shared" si="491"/>
        <v>0</v>
      </c>
      <c r="AB3817" s="6">
        <f t="shared" si="490"/>
        <v>0</v>
      </c>
      <c r="AC3817" s="6">
        <f t="shared" si="488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7"/>
        <v>7428.92</v>
      </c>
      <c r="W3818" s="8">
        <f t="shared" si="493"/>
        <v>0</v>
      </c>
      <c r="X3818" s="6"/>
      <c r="Y3818" s="7">
        <f t="shared" si="489"/>
        <v>0</v>
      </c>
      <c r="Z3818" s="7"/>
      <c r="AA3818" s="8">
        <f t="shared" si="491"/>
        <v>0</v>
      </c>
      <c r="AB3818" s="6">
        <f t="shared" si="490"/>
        <v>0</v>
      </c>
      <c r="AC3818" s="6">
        <f t="shared" si="488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7"/>
        <v>9.9999999997635296E-3</v>
      </c>
      <c r="W3819" s="8">
        <v>500</v>
      </c>
      <c r="X3819" s="6"/>
      <c r="Y3819" s="7">
        <f t="shared" si="489"/>
        <v>500</v>
      </c>
      <c r="Z3819" s="7"/>
      <c r="AA3819" s="8">
        <f t="shared" si="491"/>
        <v>500</v>
      </c>
      <c r="AB3819" s="6">
        <f t="shared" si="490"/>
        <v>-500</v>
      </c>
      <c r="AC3819" s="6">
        <f t="shared" si="488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7"/>
        <v>487.4</v>
      </c>
      <c r="W3820" s="8">
        <f t="shared" si="493"/>
        <v>0</v>
      </c>
      <c r="X3820" s="6"/>
      <c r="Y3820" s="7">
        <f t="shared" si="489"/>
        <v>0</v>
      </c>
      <c r="Z3820" s="7"/>
      <c r="AA3820" s="8">
        <f t="shared" si="491"/>
        <v>0</v>
      </c>
      <c r="AB3820" s="6">
        <f t="shared" si="490"/>
        <v>0</v>
      </c>
      <c r="AC3820" s="6">
        <f t="shared" si="488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7"/>
        <v>5.9999999999490697E-2</v>
      </c>
      <c r="W3821" s="8">
        <f t="shared" si="493"/>
        <v>0</v>
      </c>
      <c r="X3821" s="6"/>
      <c r="Y3821" s="7">
        <f t="shared" si="489"/>
        <v>0</v>
      </c>
      <c r="Z3821" s="7"/>
      <c r="AA3821" s="8">
        <f t="shared" si="491"/>
        <v>0</v>
      </c>
      <c r="AB3821" s="6">
        <f t="shared" si="490"/>
        <v>0</v>
      </c>
      <c r="AC3821" s="6">
        <f t="shared" si="488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4">S3822+T3822-U3822</f>
        <v>7385.2199999999993</v>
      </c>
      <c r="W3822" s="8">
        <f t="shared" si="493"/>
        <v>6773.5</v>
      </c>
      <c r="X3822" s="6"/>
      <c r="Y3822" s="7">
        <f t="shared" si="489"/>
        <v>0</v>
      </c>
      <c r="Z3822" s="7"/>
      <c r="AA3822" s="8">
        <f t="shared" si="491"/>
        <v>6773.5</v>
      </c>
      <c r="AB3822" s="6">
        <f t="shared" si="490"/>
        <v>0</v>
      </c>
      <c r="AC3822" s="6">
        <f t="shared" si="488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4"/>
        <v>6189.5</v>
      </c>
      <c r="W3823" s="8">
        <f t="shared" si="493"/>
        <v>0</v>
      </c>
      <c r="X3823" s="6"/>
      <c r="Y3823" s="7">
        <f t="shared" si="489"/>
        <v>0</v>
      </c>
      <c r="Z3823" s="7"/>
      <c r="AA3823" s="8">
        <f t="shared" si="491"/>
        <v>0</v>
      </c>
      <c r="AB3823" s="6">
        <f t="shared" si="490"/>
        <v>0</v>
      </c>
      <c r="AC3823" s="6">
        <f t="shared" si="488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4"/>
        <v>1.8599999999900101</v>
      </c>
      <c r="W3824" s="8">
        <f t="shared" si="493"/>
        <v>0</v>
      </c>
      <c r="X3824" s="6"/>
      <c r="Y3824" s="7">
        <f t="shared" si="489"/>
        <v>0</v>
      </c>
      <c r="Z3824" s="7"/>
      <c r="AA3824" s="8">
        <f t="shared" si="491"/>
        <v>0</v>
      </c>
      <c r="AB3824" s="6">
        <f t="shared" si="490"/>
        <v>0</v>
      </c>
      <c r="AC3824" s="6">
        <f t="shared" si="488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4"/>
        <v>0.100000000009004</v>
      </c>
      <c r="W3825" s="8">
        <f t="shared" si="493"/>
        <v>274.50980392156862</v>
      </c>
      <c r="X3825" s="6"/>
      <c r="Y3825" s="7">
        <f t="shared" si="489"/>
        <v>0</v>
      </c>
      <c r="Z3825" s="7"/>
      <c r="AA3825" s="8">
        <f t="shared" si="491"/>
        <v>274.50980392156862</v>
      </c>
      <c r="AB3825" s="6">
        <f t="shared" si="490"/>
        <v>5.4901960784313815</v>
      </c>
      <c r="AC3825" s="6">
        <f t="shared" si="488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4"/>
        <v>484</v>
      </c>
      <c r="W3826" s="8">
        <f t="shared" si="493"/>
        <v>0</v>
      </c>
      <c r="X3826" s="6"/>
      <c r="Y3826" s="7">
        <f t="shared" si="489"/>
        <v>0</v>
      </c>
      <c r="Z3826" s="7"/>
      <c r="AA3826" s="8">
        <f t="shared" si="491"/>
        <v>0</v>
      </c>
      <c r="AB3826" s="6">
        <f t="shared" si="490"/>
        <v>0</v>
      </c>
      <c r="AC3826" s="6">
        <f t="shared" si="488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4"/>
        <v>1902.1</v>
      </c>
      <c r="W3827" s="8">
        <f t="shared" si="493"/>
        <v>0</v>
      </c>
      <c r="X3827" s="6"/>
      <c r="Y3827" s="7">
        <f t="shared" si="489"/>
        <v>0</v>
      </c>
      <c r="Z3827" s="7"/>
      <c r="AA3827" s="8">
        <f t="shared" si="491"/>
        <v>0</v>
      </c>
      <c r="AB3827" s="6">
        <f t="shared" si="490"/>
        <v>0</v>
      </c>
      <c r="AC3827" s="6">
        <f t="shared" si="488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4"/>
        <v>142.44999999999999</v>
      </c>
      <c r="W3828" s="8">
        <f t="shared" si="493"/>
        <v>0</v>
      </c>
      <c r="X3828" s="6"/>
      <c r="Y3828" s="7">
        <f t="shared" si="489"/>
        <v>0</v>
      </c>
      <c r="Z3828" s="7"/>
      <c r="AA3828" s="8">
        <f t="shared" si="491"/>
        <v>0</v>
      </c>
      <c r="AB3828" s="6">
        <f t="shared" si="490"/>
        <v>0</v>
      </c>
      <c r="AC3828" s="6">
        <f t="shared" si="488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4"/>
        <v>3.1000000000003598</v>
      </c>
      <c r="W3829" s="8">
        <f t="shared" si="493"/>
        <v>0</v>
      </c>
      <c r="X3829" s="6"/>
      <c r="Y3829" s="7">
        <f t="shared" si="489"/>
        <v>0</v>
      </c>
      <c r="Z3829" s="7"/>
      <c r="AA3829" s="8">
        <f t="shared" si="491"/>
        <v>0</v>
      </c>
      <c r="AB3829" s="6">
        <f t="shared" si="490"/>
        <v>0</v>
      </c>
      <c r="AC3829" s="6">
        <f t="shared" si="488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4"/>
        <v>464.88000000000102</v>
      </c>
      <c r="W3830" s="8">
        <f t="shared" si="493"/>
        <v>0</v>
      </c>
      <c r="X3830" s="6"/>
      <c r="Y3830" s="7">
        <f t="shared" si="489"/>
        <v>0</v>
      </c>
      <c r="Z3830" s="7"/>
      <c r="AA3830" s="6"/>
      <c r="AB3830" s="6">
        <f t="shared" si="490"/>
        <v>0</v>
      </c>
      <c r="AC3830" s="6">
        <f t="shared" si="488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4"/>
        <v>347.59000000002601</v>
      </c>
      <c r="W3831" s="8">
        <f t="shared" si="493"/>
        <v>0</v>
      </c>
      <c r="X3831" s="6"/>
      <c r="Y3831" s="7">
        <f t="shared" si="489"/>
        <v>0</v>
      </c>
      <c r="Z3831" s="7"/>
      <c r="AA3831" s="6"/>
      <c r="AB3831" s="6">
        <f t="shared" si="490"/>
        <v>0</v>
      </c>
      <c r="AC3831" s="6">
        <f t="shared" si="488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4"/>
        <v>9103.4</v>
      </c>
      <c r="W3832" s="8">
        <f t="shared" si="493"/>
        <v>0</v>
      </c>
      <c r="X3832" s="6"/>
      <c r="Y3832" s="7">
        <f t="shared" si="489"/>
        <v>0</v>
      </c>
      <c r="Z3832" s="7"/>
      <c r="AA3832" s="8">
        <f t="shared" ref="AA3832:AA3835" si="495">W3832+X3832</f>
        <v>0</v>
      </c>
      <c r="AB3832" s="6">
        <f t="shared" si="490"/>
        <v>0</v>
      </c>
      <c r="AC3832" s="6">
        <f t="shared" si="488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4"/>
        <v>2374.2600000000002</v>
      </c>
      <c r="W3833" s="8">
        <f t="shared" si="493"/>
        <v>0</v>
      </c>
      <c r="X3833" s="6"/>
      <c r="Y3833" s="7">
        <f t="shared" si="489"/>
        <v>0</v>
      </c>
      <c r="Z3833" s="7"/>
      <c r="AA3833" s="8">
        <f t="shared" si="495"/>
        <v>0</v>
      </c>
      <c r="AB3833" s="6">
        <f t="shared" si="490"/>
        <v>0</v>
      </c>
      <c r="AC3833" s="6">
        <f t="shared" si="488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4"/>
        <v>1959.5</v>
      </c>
      <c r="W3834" s="8">
        <f t="shared" si="493"/>
        <v>0</v>
      </c>
      <c r="X3834" s="6"/>
      <c r="Y3834" s="7">
        <f t="shared" si="489"/>
        <v>0</v>
      </c>
      <c r="Z3834" s="7"/>
      <c r="AA3834" s="8">
        <f t="shared" si="495"/>
        <v>0</v>
      </c>
      <c r="AB3834" s="6">
        <f t="shared" si="490"/>
        <v>0</v>
      </c>
      <c r="AC3834" s="6">
        <f t="shared" si="488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4"/>
        <v>-31310.400000000001</v>
      </c>
      <c r="W3835" s="8">
        <f t="shared" si="493"/>
        <v>0</v>
      </c>
      <c r="X3835" s="6"/>
      <c r="Y3835" s="7">
        <f t="shared" si="489"/>
        <v>0</v>
      </c>
      <c r="Z3835" s="7"/>
      <c r="AA3835" s="8">
        <f t="shared" si="495"/>
        <v>0</v>
      </c>
      <c r="AB3835" s="6">
        <f t="shared" si="490"/>
        <v>0</v>
      </c>
      <c r="AC3835" s="6">
        <f t="shared" ref="AC3835:AC3854" si="496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3"/>
        <v>0</v>
      </c>
      <c r="X3836" s="6"/>
      <c r="Y3836" s="7">
        <f t="shared" si="489"/>
        <v>0</v>
      </c>
      <c r="Z3836" s="7"/>
      <c r="AA3836" s="6"/>
      <c r="AB3836" s="6">
        <f t="shared" si="490"/>
        <v>0</v>
      </c>
      <c r="AC3836" s="6">
        <f t="shared" si="496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3"/>
        <v>0</v>
      </c>
      <c r="X3837" s="6"/>
      <c r="Y3837" s="7">
        <f t="shared" si="489"/>
        <v>0</v>
      </c>
      <c r="Z3837" s="7"/>
      <c r="AA3837" s="6"/>
      <c r="AB3837" s="6">
        <f t="shared" si="490"/>
        <v>0</v>
      </c>
      <c r="AC3837" s="6">
        <f t="shared" si="496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4"/>
        <v>338.3</v>
      </c>
      <c r="W3838" s="8">
        <f t="shared" si="493"/>
        <v>0</v>
      </c>
      <c r="X3838" s="6"/>
      <c r="Y3838" s="7">
        <f t="shared" si="489"/>
        <v>0</v>
      </c>
      <c r="Z3838" s="7"/>
      <c r="AA3838" s="8">
        <f t="shared" ref="AA3838:AA3901" si="497">W3838+X3838</f>
        <v>0</v>
      </c>
      <c r="AB3838" s="6">
        <f t="shared" si="490"/>
        <v>0</v>
      </c>
      <c r="AC3838" s="6">
        <f t="shared" si="496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4"/>
        <v>5860.7999999999993</v>
      </c>
      <c r="W3839" s="8">
        <f t="shared" si="493"/>
        <v>18058</v>
      </c>
      <c r="X3839" s="6"/>
      <c r="Y3839" s="7">
        <f t="shared" si="489"/>
        <v>0</v>
      </c>
      <c r="Z3839" s="7"/>
      <c r="AA3839" s="8">
        <f t="shared" si="497"/>
        <v>18058</v>
      </c>
      <c r="AB3839" s="6">
        <f t="shared" si="490"/>
        <v>0</v>
      </c>
      <c r="AC3839" s="6">
        <f t="shared" si="496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4"/>
        <v>9993</v>
      </c>
      <c r="W3840" s="8">
        <f t="shared" si="493"/>
        <v>0</v>
      </c>
      <c r="X3840" s="6"/>
      <c r="Y3840" s="7">
        <f t="shared" si="489"/>
        <v>0</v>
      </c>
      <c r="Z3840" s="7"/>
      <c r="AA3840" s="8">
        <f t="shared" si="497"/>
        <v>0</v>
      </c>
      <c r="AB3840" s="6">
        <f t="shared" si="490"/>
        <v>0</v>
      </c>
      <c r="AC3840" s="6">
        <f t="shared" si="496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4"/>
        <v>622.82000000000005</v>
      </c>
      <c r="W3841" s="8">
        <f t="shared" si="493"/>
        <v>0</v>
      </c>
      <c r="X3841" s="6"/>
      <c r="Y3841" s="7">
        <f t="shared" si="489"/>
        <v>0</v>
      </c>
      <c r="Z3841" s="7"/>
      <c r="AA3841" s="8">
        <f t="shared" si="497"/>
        <v>0</v>
      </c>
      <c r="AB3841" s="6">
        <f t="shared" si="490"/>
        <v>0</v>
      </c>
      <c r="AC3841" s="6">
        <f t="shared" si="496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4"/>
        <v>495.69999999999982</v>
      </c>
      <c r="W3842" s="8">
        <f t="shared" si="493"/>
        <v>3035.2941176470586</v>
      </c>
      <c r="X3842" s="6"/>
      <c r="Y3842" s="7">
        <f t="shared" si="489"/>
        <v>0</v>
      </c>
      <c r="Z3842" s="7"/>
      <c r="AA3842" s="8">
        <f t="shared" si="497"/>
        <v>3035.2941176470586</v>
      </c>
      <c r="AB3842" s="6">
        <f t="shared" si="490"/>
        <v>60.705882352941444</v>
      </c>
      <c r="AC3842" s="6">
        <f t="shared" si="496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4"/>
        <v>3204.3</v>
      </c>
      <c r="W3843" s="8">
        <f t="shared" si="493"/>
        <v>0</v>
      </c>
      <c r="X3843" s="6"/>
      <c r="Y3843" s="7">
        <f t="shared" ref="Y3843:Y3906" si="498">IF(W3843-AC3843&lt;=0,0,IF(O3843="返现",MAX(W3843-AB3843-AC3843,0),MAX(W3843-AC3843,0)))</f>
        <v>0</v>
      </c>
      <c r="Z3843" s="7"/>
      <c r="AA3843" s="8">
        <f t="shared" si="497"/>
        <v>0</v>
      </c>
      <c r="AB3843" s="6">
        <f t="shared" si="490"/>
        <v>0</v>
      </c>
      <c r="AC3843" s="6">
        <f t="shared" si="496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4"/>
        <v>3.0000000000654801E-2</v>
      </c>
      <c r="W3844" s="8">
        <f t="shared" si="493"/>
        <v>0</v>
      </c>
      <c r="X3844" s="6"/>
      <c r="Y3844" s="7">
        <f t="shared" si="498"/>
        <v>0</v>
      </c>
      <c r="Z3844" s="7"/>
      <c r="AA3844" s="8">
        <f t="shared" si="497"/>
        <v>0</v>
      </c>
      <c r="AB3844" s="6">
        <f t="shared" si="490"/>
        <v>0</v>
      </c>
      <c r="AC3844" s="6">
        <f t="shared" si="496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4"/>
        <v>169.4</v>
      </c>
      <c r="W3845" s="8">
        <f t="shared" si="493"/>
        <v>0</v>
      </c>
      <c r="X3845" s="6"/>
      <c r="Y3845" s="7">
        <f t="shared" si="498"/>
        <v>0</v>
      </c>
      <c r="Z3845" s="7"/>
      <c r="AA3845" s="8">
        <f t="shared" si="497"/>
        <v>0</v>
      </c>
      <c r="AB3845" s="6">
        <f t="shared" si="490"/>
        <v>0</v>
      </c>
      <c r="AC3845" s="6">
        <f t="shared" si="496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4"/>
        <v>1.0000000002037299E-2</v>
      </c>
      <c r="W3846" s="8">
        <f t="shared" si="493"/>
        <v>0</v>
      </c>
      <c r="X3846" s="6"/>
      <c r="Y3846" s="7">
        <f t="shared" si="498"/>
        <v>0</v>
      </c>
      <c r="Z3846" s="7"/>
      <c r="AA3846" s="8">
        <f t="shared" si="497"/>
        <v>0</v>
      </c>
      <c r="AB3846" s="6">
        <f t="shared" ref="AB3846:AB3909" si="499">U3846-W3846</f>
        <v>0</v>
      </c>
      <c r="AC3846" s="6">
        <f t="shared" si="496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4"/>
        <v>1.00000000093132E-2</v>
      </c>
      <c r="W3847" s="8">
        <f t="shared" si="493"/>
        <v>0</v>
      </c>
      <c r="X3847" s="6"/>
      <c r="Y3847" s="7">
        <f t="shared" si="498"/>
        <v>0</v>
      </c>
      <c r="Z3847" s="7"/>
      <c r="AA3847" s="8">
        <f t="shared" si="497"/>
        <v>0</v>
      </c>
      <c r="AB3847" s="6">
        <f t="shared" si="499"/>
        <v>0</v>
      </c>
      <c r="AC3847" s="6">
        <f t="shared" si="496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4"/>
        <v>-11218.59</v>
      </c>
      <c r="W3848" s="8">
        <f t="shared" si="493"/>
        <v>0</v>
      </c>
      <c r="X3848" s="6"/>
      <c r="Y3848" s="7">
        <f t="shared" si="498"/>
        <v>0</v>
      </c>
      <c r="Z3848" s="7"/>
      <c r="AA3848" s="8">
        <f t="shared" si="497"/>
        <v>0</v>
      </c>
      <c r="AB3848" s="6">
        <f t="shared" si="499"/>
        <v>0</v>
      </c>
      <c r="AC3848" s="6">
        <f t="shared" si="496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4"/>
        <v>42529.49</v>
      </c>
      <c r="W3849" s="8">
        <f t="shared" si="493"/>
        <v>4.4117647058823533</v>
      </c>
      <c r="X3849" s="6"/>
      <c r="Y3849" s="7">
        <f t="shared" si="498"/>
        <v>0</v>
      </c>
      <c r="Z3849" s="7"/>
      <c r="AA3849" s="8">
        <f t="shared" si="497"/>
        <v>4.4117647058823533</v>
      </c>
      <c r="AB3849" s="6">
        <f t="shared" si="499"/>
        <v>8.8235294117646745E-2</v>
      </c>
      <c r="AC3849" s="6">
        <f t="shared" si="496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3"/>
        <v>0</v>
      </c>
      <c r="X3850" s="6"/>
      <c r="Y3850" s="7">
        <f t="shared" si="498"/>
        <v>0</v>
      </c>
      <c r="Z3850" s="7"/>
      <c r="AA3850" s="8">
        <f t="shared" si="497"/>
        <v>0</v>
      </c>
      <c r="AB3850" s="6">
        <f t="shared" si="499"/>
        <v>0</v>
      </c>
      <c r="AC3850" s="6">
        <f t="shared" si="496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4"/>
        <v>-16153.5933</v>
      </c>
      <c r="W3851" s="8">
        <f t="shared" si="493"/>
        <v>16153.5933</v>
      </c>
      <c r="X3851" s="6"/>
      <c r="Y3851" s="7">
        <f t="shared" si="498"/>
        <v>0</v>
      </c>
      <c r="Z3851" s="7"/>
      <c r="AA3851" s="8">
        <f t="shared" si="497"/>
        <v>16153.5933</v>
      </c>
      <c r="AB3851" s="6">
        <f t="shared" si="499"/>
        <v>0</v>
      </c>
      <c r="AC3851" s="6">
        <f t="shared" si="496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4"/>
        <v>-69.3</v>
      </c>
      <c r="W3852" s="8">
        <f t="shared" si="493"/>
        <v>64.166666666666657</v>
      </c>
      <c r="X3852" s="6"/>
      <c r="Y3852" s="7">
        <f t="shared" si="498"/>
        <v>0</v>
      </c>
      <c r="Z3852" s="7"/>
      <c r="AA3852" s="8">
        <f t="shared" si="497"/>
        <v>64.166666666666657</v>
      </c>
      <c r="AB3852" s="6">
        <f t="shared" si="499"/>
        <v>5.13333333333334</v>
      </c>
      <c r="AC3852" s="6">
        <f t="shared" si="496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4"/>
        <v>-205256.66</v>
      </c>
      <c r="W3853" s="8">
        <f t="shared" si="493"/>
        <v>203224.41584158415</v>
      </c>
      <c r="X3853" s="6"/>
      <c r="Y3853" s="7">
        <f t="shared" si="498"/>
        <v>0</v>
      </c>
      <c r="Z3853" s="7"/>
      <c r="AA3853" s="8">
        <f t="shared" si="497"/>
        <v>203224.41584158415</v>
      </c>
      <c r="AB3853" s="6">
        <f t="shared" si="499"/>
        <v>2032.2441584158514</v>
      </c>
      <c r="AC3853" s="6">
        <f t="shared" si="496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4"/>
        <v>-31320.9</v>
      </c>
      <c r="W3854" s="8">
        <f t="shared" si="493"/>
        <v>31320.9</v>
      </c>
      <c r="X3854" s="6"/>
      <c r="Y3854" s="7">
        <f t="shared" si="498"/>
        <v>0</v>
      </c>
      <c r="Z3854" s="7"/>
      <c r="AA3854" s="8">
        <f t="shared" si="497"/>
        <v>31320.9</v>
      </c>
      <c r="AB3854" s="6">
        <f t="shared" si="499"/>
        <v>0</v>
      </c>
      <c r="AC3854" s="6">
        <f t="shared" si="496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4"/>
        <v>0</v>
      </c>
      <c r="W3855" s="8">
        <f t="shared" si="493"/>
        <v>2.5</v>
      </c>
      <c r="X3855" s="6"/>
      <c r="Y3855" s="7">
        <f t="shared" si="498"/>
        <v>0</v>
      </c>
      <c r="Z3855" s="7"/>
      <c r="AA3855" s="8">
        <f t="shared" si="497"/>
        <v>2.5</v>
      </c>
      <c r="AB3855" s="6">
        <f t="shared" si="499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4"/>
        <v>235581.87</v>
      </c>
      <c r="W3856" s="8">
        <f t="shared" si="493"/>
        <v>251023.45</v>
      </c>
      <c r="X3856" s="6">
        <f>W3856*R3856</f>
        <v>7530.7034999999996</v>
      </c>
      <c r="Y3856" s="7">
        <f t="shared" si="498"/>
        <v>0</v>
      </c>
      <c r="Z3856" s="7"/>
      <c r="AA3856" s="8">
        <f t="shared" si="497"/>
        <v>258554.15350000001</v>
      </c>
      <c r="AB3856" s="6">
        <f t="shared" si="499"/>
        <v>0</v>
      </c>
      <c r="AC3856" s="6">
        <f t="shared" ref="AC3856:AC3919" si="500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4"/>
        <v>7568.8000000000029</v>
      </c>
      <c r="W3857" s="8">
        <f t="shared" si="493"/>
        <v>16570.849999999999</v>
      </c>
      <c r="X3857" s="6"/>
      <c r="Y3857" s="7">
        <f t="shared" si="498"/>
        <v>0</v>
      </c>
      <c r="Z3857" s="7"/>
      <c r="AA3857" s="8">
        <f t="shared" si="497"/>
        <v>16570.849999999999</v>
      </c>
      <c r="AB3857" s="6">
        <f t="shared" si="499"/>
        <v>0</v>
      </c>
      <c r="AC3857" s="6">
        <f t="shared" si="500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4"/>
        <v>0</v>
      </c>
      <c r="W3858" s="8">
        <f t="shared" si="493"/>
        <v>0</v>
      </c>
      <c r="X3858" s="6"/>
      <c r="Y3858" s="7">
        <f t="shared" si="498"/>
        <v>0</v>
      </c>
      <c r="Z3858" s="7"/>
      <c r="AA3858" s="8">
        <f t="shared" si="497"/>
        <v>0</v>
      </c>
      <c r="AB3858" s="6">
        <f t="shared" si="499"/>
        <v>0</v>
      </c>
      <c r="AC3858" s="6">
        <f t="shared" si="500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4"/>
        <v>0</v>
      </c>
      <c r="W3859" s="8">
        <v>246.03</v>
      </c>
      <c r="X3859" s="6"/>
      <c r="Y3859" s="7">
        <f t="shared" si="498"/>
        <v>246.03</v>
      </c>
      <c r="Z3859" s="7"/>
      <c r="AA3859" s="8">
        <f t="shared" si="497"/>
        <v>246.03</v>
      </c>
      <c r="AB3859" s="6">
        <f t="shared" si="499"/>
        <v>-246.03</v>
      </c>
      <c r="AC3859" s="6">
        <f t="shared" si="500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4"/>
        <v>0</v>
      </c>
      <c r="W3860" s="8">
        <v>451.55</v>
      </c>
      <c r="X3860" s="6"/>
      <c r="Y3860" s="7">
        <f t="shared" si="498"/>
        <v>451.55</v>
      </c>
      <c r="Z3860" s="7"/>
      <c r="AA3860" s="8">
        <f t="shared" si="497"/>
        <v>451.55</v>
      </c>
      <c r="AB3860" s="6">
        <f t="shared" si="499"/>
        <v>-451.55</v>
      </c>
      <c r="AC3860" s="6">
        <f t="shared" si="500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4"/>
        <v>2784828.19</v>
      </c>
      <c r="W3861" s="8">
        <f t="shared" si="493"/>
        <v>2255250.27</v>
      </c>
      <c r="X3861" s="6"/>
      <c r="Y3861" s="7">
        <f t="shared" si="498"/>
        <v>0</v>
      </c>
      <c r="Z3861" s="7"/>
      <c r="AA3861" s="8">
        <f t="shared" si="497"/>
        <v>2255250.27</v>
      </c>
      <c r="AB3861" s="6">
        <f t="shared" si="499"/>
        <v>0</v>
      </c>
      <c r="AC3861" s="6">
        <f t="shared" si="500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4"/>
        <v>-1127932.78</v>
      </c>
      <c r="W3862" s="8">
        <f t="shared" si="493"/>
        <v>8.4</v>
      </c>
      <c r="X3862" s="6">
        <f>W3862*R3862</f>
        <v>0.252</v>
      </c>
      <c r="Y3862" s="7">
        <f t="shared" si="498"/>
        <v>0</v>
      </c>
      <c r="Z3862" s="7"/>
      <c r="AA3862" s="8">
        <f t="shared" si="497"/>
        <v>8.652000000000001</v>
      </c>
      <c r="AB3862" s="6">
        <f t="shared" si="499"/>
        <v>0</v>
      </c>
      <c r="AC3862" s="6">
        <f t="shared" si="500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4"/>
        <v>0</v>
      </c>
      <c r="W3863" s="8">
        <f t="shared" si="493"/>
        <v>2506759.7200000002</v>
      </c>
      <c r="X3863" s="6">
        <f>W3863*R3863</f>
        <v>75202.791599999997</v>
      </c>
      <c r="Y3863" s="7">
        <f t="shared" si="498"/>
        <v>0</v>
      </c>
      <c r="Z3863" s="7"/>
      <c r="AA3863" s="8">
        <f t="shared" si="497"/>
        <v>2581962.5116000003</v>
      </c>
      <c r="AB3863" s="6">
        <f t="shared" si="499"/>
        <v>0</v>
      </c>
      <c r="AC3863" s="6">
        <f t="shared" si="500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4"/>
        <v>806242.3899999999</v>
      </c>
      <c r="W3864" s="8">
        <f t="shared" si="493"/>
        <v>1249683.06</v>
      </c>
      <c r="X3864" s="6"/>
      <c r="Y3864" s="7">
        <f t="shared" si="498"/>
        <v>0</v>
      </c>
      <c r="Z3864" s="7"/>
      <c r="AA3864" s="8">
        <f t="shared" si="497"/>
        <v>1249683.06</v>
      </c>
      <c r="AB3864" s="6">
        <f t="shared" si="499"/>
        <v>0</v>
      </c>
      <c r="AC3864" s="6">
        <f t="shared" si="500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4"/>
        <v>45469.67</v>
      </c>
      <c r="W3865" s="8">
        <f t="shared" si="493"/>
        <v>23692.98</v>
      </c>
      <c r="X3865" s="6"/>
      <c r="Y3865" s="7">
        <f t="shared" si="498"/>
        <v>0</v>
      </c>
      <c r="Z3865" s="7"/>
      <c r="AA3865" s="8">
        <f t="shared" si="497"/>
        <v>23692.98</v>
      </c>
      <c r="AB3865" s="6">
        <f t="shared" si="499"/>
        <v>0</v>
      </c>
      <c r="AC3865" s="6">
        <f t="shared" si="500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4"/>
        <v>13074.169999999998</v>
      </c>
      <c r="W3866" s="8">
        <f t="shared" si="493"/>
        <v>68199.61</v>
      </c>
      <c r="X3866" s="6">
        <f>W3866*R3866</f>
        <v>2045.9883</v>
      </c>
      <c r="Y3866" s="7">
        <f t="shared" si="498"/>
        <v>0</v>
      </c>
      <c r="Z3866" s="7"/>
      <c r="AA3866" s="8">
        <f t="shared" si="497"/>
        <v>70245.598299999998</v>
      </c>
      <c r="AB3866" s="6">
        <f t="shared" si="499"/>
        <v>0</v>
      </c>
      <c r="AC3866" s="6">
        <f t="shared" si="500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4"/>
        <v>190812.38273000001</v>
      </c>
      <c r="W3867" s="8">
        <f t="shared" si="493"/>
        <v>6000</v>
      </c>
      <c r="X3867" s="6"/>
      <c r="Y3867" s="7">
        <f t="shared" si="498"/>
        <v>0</v>
      </c>
      <c r="Z3867" s="7"/>
      <c r="AA3867" s="8">
        <f t="shared" si="497"/>
        <v>6000</v>
      </c>
      <c r="AB3867" s="6">
        <f t="shared" si="499"/>
        <v>0</v>
      </c>
      <c r="AC3867" s="6">
        <f t="shared" si="500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4"/>
        <v>7786.64</v>
      </c>
      <c r="W3868" s="8">
        <f t="shared" si="493"/>
        <v>6277.46</v>
      </c>
      <c r="X3868" s="6">
        <f>W3868*R3868</f>
        <v>188.32380000000001</v>
      </c>
      <c r="Y3868" s="7">
        <f t="shared" si="498"/>
        <v>0</v>
      </c>
      <c r="Z3868" s="7"/>
      <c r="AA3868" s="8">
        <f t="shared" si="497"/>
        <v>6465.7838000000002</v>
      </c>
      <c r="AB3868" s="6">
        <f t="shared" si="499"/>
        <v>0</v>
      </c>
      <c r="AC3868" s="6">
        <f t="shared" si="500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4"/>
        <v>11793.879999999997</v>
      </c>
      <c r="W3869" s="8">
        <f t="shared" si="493"/>
        <v>44575.4</v>
      </c>
      <c r="X3869" s="6">
        <f>W3869*R3869</f>
        <v>1337.2619999999999</v>
      </c>
      <c r="Y3869" s="7">
        <f t="shared" si="498"/>
        <v>0</v>
      </c>
      <c r="Z3869" s="7"/>
      <c r="AA3869" s="8">
        <f t="shared" si="497"/>
        <v>45912.662000000004</v>
      </c>
      <c r="AB3869" s="6">
        <f t="shared" si="499"/>
        <v>0</v>
      </c>
      <c r="AC3869" s="6">
        <f t="shared" si="500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4"/>
        <v>9881.4799999999959</v>
      </c>
      <c r="W3870" s="8">
        <f t="shared" si="493"/>
        <v>35862.400000000001</v>
      </c>
      <c r="X3870" s="6">
        <f>W3870*R3870</f>
        <v>1075.8720000000001</v>
      </c>
      <c r="Y3870" s="7">
        <f t="shared" si="498"/>
        <v>0</v>
      </c>
      <c r="Z3870" s="7"/>
      <c r="AA3870" s="8">
        <f t="shared" si="497"/>
        <v>36938.272000000004</v>
      </c>
      <c r="AB3870" s="6">
        <f t="shared" si="499"/>
        <v>0</v>
      </c>
      <c r="AC3870" s="6">
        <f t="shared" si="500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4"/>
        <v>292304.80000000005</v>
      </c>
      <c r="W3871" s="8">
        <f t="shared" si="493"/>
        <v>109603.92</v>
      </c>
      <c r="X3871" s="6">
        <f>W3871*R3871</f>
        <v>3288.1176</v>
      </c>
      <c r="Y3871" s="7">
        <f t="shared" si="498"/>
        <v>0</v>
      </c>
      <c r="Z3871" s="7"/>
      <c r="AA3871" s="8">
        <f t="shared" si="497"/>
        <v>112892.0376</v>
      </c>
      <c r="AB3871" s="6">
        <f t="shared" si="499"/>
        <v>0</v>
      </c>
      <c r="AC3871" s="6">
        <f t="shared" si="500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4"/>
        <v>198444.78999999998</v>
      </c>
      <c r="W3872" s="8">
        <f t="shared" si="493"/>
        <v>318110.2</v>
      </c>
      <c r="X3872" s="6"/>
      <c r="Y3872" s="7">
        <f t="shared" si="498"/>
        <v>0</v>
      </c>
      <c r="Z3872" s="7"/>
      <c r="AA3872" s="8">
        <f t="shared" si="497"/>
        <v>318110.2</v>
      </c>
      <c r="AB3872" s="6">
        <f t="shared" si="499"/>
        <v>0</v>
      </c>
      <c r="AC3872" s="6">
        <f t="shared" si="500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4"/>
        <v>13549.819999999996</v>
      </c>
      <c r="W3873" s="8">
        <f t="shared" si="493"/>
        <v>25590.880000000001</v>
      </c>
      <c r="X3873" s="6"/>
      <c r="Y3873" s="7">
        <f t="shared" si="498"/>
        <v>0</v>
      </c>
      <c r="Z3873" s="7"/>
      <c r="AA3873" s="8">
        <f t="shared" si="497"/>
        <v>25590.880000000001</v>
      </c>
      <c r="AB3873" s="6">
        <f t="shared" si="499"/>
        <v>0</v>
      </c>
      <c r="AC3873" s="6">
        <f t="shared" si="500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4"/>
        <v>273518.6100000001</v>
      </c>
      <c r="W3874" s="8">
        <f t="shared" si="493"/>
        <v>814083.51</v>
      </c>
      <c r="X3874" s="6"/>
      <c r="Y3874" s="7">
        <f t="shared" si="498"/>
        <v>0</v>
      </c>
      <c r="Z3874" s="7"/>
      <c r="AA3874" s="8">
        <f t="shared" si="497"/>
        <v>814083.51</v>
      </c>
      <c r="AB3874" s="6">
        <f t="shared" si="499"/>
        <v>0</v>
      </c>
      <c r="AC3874" s="6">
        <f t="shared" si="500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4"/>
        <v>145.40000000000009</v>
      </c>
      <c r="W3875" s="8">
        <f t="shared" si="493"/>
        <v>0</v>
      </c>
      <c r="X3875" s="6"/>
      <c r="Y3875" s="7">
        <f t="shared" si="498"/>
        <v>0</v>
      </c>
      <c r="Z3875" s="7"/>
      <c r="AA3875" s="8">
        <f t="shared" si="497"/>
        <v>0</v>
      </c>
      <c r="AB3875" s="6">
        <f t="shared" si="499"/>
        <v>0</v>
      </c>
      <c r="AC3875" s="6">
        <f t="shared" si="500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4"/>
        <v>161522.21999999997</v>
      </c>
      <c r="W3876" s="8">
        <f t="shared" si="493"/>
        <v>408279.14</v>
      </c>
      <c r="X3876" s="6">
        <f>W3876*R3876+9355.51</f>
        <v>21603.8842</v>
      </c>
      <c r="Y3876" s="7">
        <f t="shared" si="498"/>
        <v>0</v>
      </c>
      <c r="Z3876" s="7"/>
      <c r="AA3876" s="8">
        <f t="shared" si="497"/>
        <v>429883.02419999999</v>
      </c>
      <c r="AB3876" s="6">
        <f t="shared" si="499"/>
        <v>0</v>
      </c>
      <c r="AC3876" s="6">
        <f t="shared" si="500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4"/>
        <v>0</v>
      </c>
      <c r="W3877" s="8">
        <f t="shared" si="493"/>
        <v>97000</v>
      </c>
      <c r="X3877" s="6">
        <f>W3877*R3877/(1-R3877)</f>
        <v>3000</v>
      </c>
      <c r="Y3877" s="7">
        <f t="shared" si="498"/>
        <v>0</v>
      </c>
      <c r="Z3877" s="7"/>
      <c r="AA3877" s="8">
        <f t="shared" si="497"/>
        <v>100000</v>
      </c>
      <c r="AB3877" s="6">
        <f t="shared" si="499"/>
        <v>0</v>
      </c>
      <c r="AC3877" s="6">
        <f t="shared" si="500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4"/>
        <v>99000</v>
      </c>
      <c r="W3878" s="8">
        <f t="shared" ref="W3878:W3941" si="501">IF(O3878="返货",U3878/(1+P3878),IF(O3878="返现",U3878,IF(O3878="折扣",U3878*P3878,IF(O3878="无",U3878))))</f>
        <v>0</v>
      </c>
      <c r="X3878" s="6"/>
      <c r="Y3878" s="7">
        <f t="shared" si="498"/>
        <v>0</v>
      </c>
      <c r="Z3878" s="7"/>
      <c r="AA3878" s="8">
        <f t="shared" si="497"/>
        <v>0</v>
      </c>
      <c r="AB3878" s="6">
        <f t="shared" si="499"/>
        <v>0</v>
      </c>
      <c r="AC3878" s="6">
        <f t="shared" si="500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4"/>
        <v>37353.710000000006</v>
      </c>
      <c r="W3879" s="8">
        <f t="shared" si="501"/>
        <v>122509.89</v>
      </c>
      <c r="X3879" s="6"/>
      <c r="Y3879" s="7">
        <f t="shared" si="498"/>
        <v>0</v>
      </c>
      <c r="Z3879" s="7"/>
      <c r="AA3879" s="8">
        <f t="shared" si="497"/>
        <v>122509.89</v>
      </c>
      <c r="AB3879" s="6">
        <f t="shared" si="499"/>
        <v>0</v>
      </c>
      <c r="AC3879" s="6">
        <f t="shared" si="500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4"/>
        <v>116835.01000000001</v>
      </c>
      <c r="W3880" s="8">
        <f t="shared" si="501"/>
        <v>200362.8</v>
      </c>
      <c r="X3880" s="6"/>
      <c r="Y3880" s="7">
        <f t="shared" si="498"/>
        <v>0</v>
      </c>
      <c r="Z3880" s="7"/>
      <c r="AA3880" s="8">
        <f t="shared" si="497"/>
        <v>200362.8</v>
      </c>
      <c r="AB3880" s="6">
        <f t="shared" si="499"/>
        <v>0</v>
      </c>
      <c r="AC3880" s="6">
        <f t="shared" si="500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4"/>
        <v>77654.179999999993</v>
      </c>
      <c r="W3881" s="8">
        <f t="shared" si="501"/>
        <v>66423.78</v>
      </c>
      <c r="X3881" s="6"/>
      <c r="Y3881" s="7">
        <f t="shared" si="498"/>
        <v>0</v>
      </c>
      <c r="Z3881" s="7"/>
      <c r="AA3881" s="8">
        <f t="shared" si="497"/>
        <v>66423.78</v>
      </c>
      <c r="AB3881" s="6">
        <f t="shared" si="499"/>
        <v>0</v>
      </c>
      <c r="AC3881" s="6">
        <f t="shared" si="500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4"/>
        <v>10900.800000000003</v>
      </c>
      <c r="W3882" s="8">
        <f t="shared" si="501"/>
        <v>23628.6</v>
      </c>
      <c r="X3882" s="6"/>
      <c r="Y3882" s="7">
        <f t="shared" si="498"/>
        <v>0</v>
      </c>
      <c r="Z3882" s="7"/>
      <c r="AA3882" s="8">
        <f t="shared" si="497"/>
        <v>23628.6</v>
      </c>
      <c r="AB3882" s="6">
        <f t="shared" si="499"/>
        <v>0</v>
      </c>
      <c r="AC3882" s="6">
        <f t="shared" si="500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4"/>
        <v>62204.28</v>
      </c>
      <c r="W3883" s="8">
        <f t="shared" si="501"/>
        <v>78523.87</v>
      </c>
      <c r="X3883" s="6"/>
      <c r="Y3883" s="7">
        <f t="shared" si="498"/>
        <v>19999.999999999993</v>
      </c>
      <c r="Z3883" s="7"/>
      <c r="AA3883" s="8">
        <f t="shared" si="497"/>
        <v>78523.87</v>
      </c>
      <c r="AB3883" s="6">
        <f t="shared" si="499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4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8"/>
        <v>0</v>
      </c>
      <c r="Z3884" s="7"/>
      <c r="AA3884" s="8">
        <f t="shared" si="497"/>
        <v>1777488.6465</v>
      </c>
      <c r="AB3884" s="8">
        <f t="shared" si="499"/>
        <v>0</v>
      </c>
      <c r="AC3884" s="8">
        <f t="shared" si="500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4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8"/>
        <v>0</v>
      </c>
      <c r="Z3885" s="7"/>
      <c r="AA3885" s="8">
        <f t="shared" si="497"/>
        <v>5753221.2045</v>
      </c>
      <c r="AB3885" s="8">
        <f t="shared" si="499"/>
        <v>108000.3200000003</v>
      </c>
      <c r="AC3885" s="8">
        <f t="shared" si="500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2">S3886+T3886-U3886</f>
        <v>12203.400000000001</v>
      </c>
      <c r="W3886" s="8">
        <f t="shared" si="501"/>
        <v>48887</v>
      </c>
      <c r="X3886" s="6"/>
      <c r="Y3886" s="7">
        <f t="shared" si="498"/>
        <v>0</v>
      </c>
      <c r="Z3886" s="7"/>
      <c r="AA3886" s="8">
        <f t="shared" si="497"/>
        <v>48887</v>
      </c>
      <c r="AB3886" s="6">
        <f t="shared" si="499"/>
        <v>0</v>
      </c>
      <c r="AC3886" s="6">
        <f t="shared" si="500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2"/>
        <v>28074.319999999992</v>
      </c>
      <c r="W3887" s="8">
        <f t="shared" si="501"/>
        <v>48116.160000000003</v>
      </c>
      <c r="X3887" s="6">
        <f>W3887*R3887/(1-R3887)</f>
        <v>2532.4294736842112</v>
      </c>
      <c r="Y3887" s="7">
        <f t="shared" si="498"/>
        <v>0</v>
      </c>
      <c r="Z3887" s="7"/>
      <c r="AA3887" s="8">
        <f t="shared" si="497"/>
        <v>50648.589473684217</v>
      </c>
      <c r="AB3887" s="6">
        <f t="shared" si="499"/>
        <v>0</v>
      </c>
      <c r="AC3887" s="6">
        <f t="shared" si="500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2"/>
        <v>15000</v>
      </c>
      <c r="W3888" s="8">
        <f t="shared" si="501"/>
        <v>0</v>
      </c>
      <c r="X3888" s="6"/>
      <c r="Y3888" s="7">
        <f t="shared" si="498"/>
        <v>0</v>
      </c>
      <c r="Z3888" s="7"/>
      <c r="AA3888" s="8">
        <f t="shared" si="497"/>
        <v>0</v>
      </c>
      <c r="AB3888" s="6">
        <f t="shared" si="499"/>
        <v>0</v>
      </c>
      <c r="AC3888" s="6">
        <f t="shared" si="500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2"/>
        <v>17796.740000000002</v>
      </c>
      <c r="W3889" s="8">
        <f t="shared" si="501"/>
        <v>0</v>
      </c>
      <c r="X3889" s="6"/>
      <c r="Y3889" s="7">
        <f t="shared" si="498"/>
        <v>0</v>
      </c>
      <c r="Z3889" s="7"/>
      <c r="AA3889" s="8">
        <f t="shared" si="497"/>
        <v>0</v>
      </c>
      <c r="AB3889" s="6">
        <f t="shared" si="499"/>
        <v>0</v>
      </c>
      <c r="AC3889" s="6">
        <f t="shared" si="500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2"/>
        <v>25818.397659999999</v>
      </c>
      <c r="W3890" s="8">
        <f t="shared" si="501"/>
        <v>0</v>
      </c>
      <c r="X3890" s="6"/>
      <c r="Y3890" s="7">
        <f t="shared" si="498"/>
        <v>0</v>
      </c>
      <c r="Z3890" s="7"/>
      <c r="AA3890" s="8">
        <f t="shared" si="497"/>
        <v>0</v>
      </c>
      <c r="AB3890" s="6">
        <f t="shared" si="499"/>
        <v>0</v>
      </c>
      <c r="AC3890" s="6">
        <f t="shared" si="500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2"/>
        <v>1137087.5482300001</v>
      </c>
      <c r="W3891" s="8">
        <f t="shared" si="501"/>
        <v>0</v>
      </c>
      <c r="X3891" s="6">
        <f>W3891*R3891</f>
        <v>0</v>
      </c>
      <c r="Y3891" s="7">
        <f t="shared" si="498"/>
        <v>0</v>
      </c>
      <c r="Z3891" s="7"/>
      <c r="AA3891" s="8">
        <f t="shared" si="497"/>
        <v>0</v>
      </c>
      <c r="AB3891" s="6">
        <f t="shared" si="499"/>
        <v>0</v>
      </c>
      <c r="AC3891" s="6">
        <f t="shared" si="500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2"/>
        <v>-3000.0434500000001</v>
      </c>
      <c r="W3892" s="8">
        <f t="shared" si="501"/>
        <v>0</v>
      </c>
      <c r="X3892" s="6"/>
      <c r="Y3892" s="7">
        <f t="shared" si="498"/>
        <v>0</v>
      </c>
      <c r="Z3892" s="7"/>
      <c r="AA3892" s="8">
        <f t="shared" si="497"/>
        <v>0</v>
      </c>
      <c r="AB3892" s="6">
        <f t="shared" si="499"/>
        <v>0</v>
      </c>
      <c r="AC3892" s="6">
        <f t="shared" si="500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2"/>
        <v>-1697896.06</v>
      </c>
      <c r="W3893" s="8">
        <f t="shared" si="501"/>
        <v>0</v>
      </c>
      <c r="X3893" s="6"/>
      <c r="Y3893" s="7">
        <f t="shared" si="498"/>
        <v>0</v>
      </c>
      <c r="Z3893" s="7"/>
      <c r="AA3893" s="8">
        <f t="shared" si="497"/>
        <v>0</v>
      </c>
      <c r="AB3893" s="6">
        <f t="shared" si="499"/>
        <v>0</v>
      </c>
      <c r="AC3893" s="6">
        <f t="shared" si="500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2"/>
        <v>1776030.75229</v>
      </c>
      <c r="W3894" s="8">
        <f t="shared" si="501"/>
        <v>0</v>
      </c>
      <c r="X3894" s="6"/>
      <c r="Y3894" s="7">
        <f t="shared" si="498"/>
        <v>0</v>
      </c>
      <c r="Z3894" s="7"/>
      <c r="AA3894" s="8">
        <f t="shared" si="497"/>
        <v>0</v>
      </c>
      <c r="AB3894" s="6">
        <f t="shared" si="499"/>
        <v>0</v>
      </c>
      <c r="AC3894" s="6">
        <f t="shared" si="500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2"/>
        <v>986.86000000000104</v>
      </c>
      <c r="W3895" s="8">
        <f t="shared" si="501"/>
        <v>0</v>
      </c>
      <c r="X3895" s="6"/>
      <c r="Y3895" s="7">
        <f t="shared" si="498"/>
        <v>0</v>
      </c>
      <c r="Z3895" s="7"/>
      <c r="AA3895" s="8">
        <f t="shared" si="497"/>
        <v>0</v>
      </c>
      <c r="AB3895" s="6">
        <f t="shared" si="499"/>
        <v>0</v>
      </c>
      <c r="AC3895" s="6">
        <f t="shared" si="500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2"/>
        <v>184139.5</v>
      </c>
      <c r="W3896" s="8">
        <f t="shared" si="501"/>
        <v>0</v>
      </c>
      <c r="X3896" s="6"/>
      <c r="Y3896" s="7">
        <f t="shared" si="498"/>
        <v>0</v>
      </c>
      <c r="Z3896" s="7"/>
      <c r="AA3896" s="8">
        <f t="shared" si="497"/>
        <v>0</v>
      </c>
      <c r="AB3896" s="6">
        <f t="shared" si="499"/>
        <v>0</v>
      </c>
      <c r="AC3896" s="6">
        <f t="shared" si="500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2"/>
        <v>15.5599999999995</v>
      </c>
      <c r="W3897" s="8">
        <f t="shared" si="501"/>
        <v>0</v>
      </c>
      <c r="X3897" s="6"/>
      <c r="Y3897" s="7">
        <f t="shared" si="498"/>
        <v>0</v>
      </c>
      <c r="Z3897" s="7"/>
      <c r="AA3897" s="8">
        <f t="shared" si="497"/>
        <v>0</v>
      </c>
      <c r="AB3897" s="6">
        <f t="shared" si="499"/>
        <v>0</v>
      </c>
      <c r="AC3897" s="6">
        <f t="shared" si="500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2"/>
        <v>2547.13</v>
      </c>
      <c r="W3898" s="8">
        <f t="shared" si="501"/>
        <v>0</v>
      </c>
      <c r="X3898" s="6"/>
      <c r="Y3898" s="7">
        <f t="shared" si="498"/>
        <v>0</v>
      </c>
      <c r="Z3898" s="7"/>
      <c r="AA3898" s="8">
        <f t="shared" si="497"/>
        <v>0</v>
      </c>
      <c r="AB3898" s="6">
        <f t="shared" si="499"/>
        <v>0</v>
      </c>
      <c r="AC3898" s="6">
        <f t="shared" si="500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5112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2"/>
        <v>42175.8</v>
      </c>
      <c r="W3899" s="8">
        <f t="shared" si="501"/>
        <v>7457</v>
      </c>
      <c r="X3899" s="6">
        <f t="shared" ref="X3899:X3901" si="503">W3899*5%</f>
        <v>372.85</v>
      </c>
      <c r="Y3899" s="7">
        <f t="shared" si="498"/>
        <v>0</v>
      </c>
      <c r="Z3899" s="7"/>
      <c r="AA3899" s="8">
        <f t="shared" si="497"/>
        <v>7829.85</v>
      </c>
      <c r="AB3899" s="6">
        <f t="shared" si="499"/>
        <v>0</v>
      </c>
      <c r="AC3899" s="6">
        <f t="shared" si="500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2"/>
        <v>-9357.2999999999993</v>
      </c>
      <c r="W3900" s="8">
        <f t="shared" si="501"/>
        <v>0</v>
      </c>
      <c r="X3900" s="6">
        <f t="shared" si="503"/>
        <v>0</v>
      </c>
      <c r="Y3900" s="7">
        <f t="shared" si="498"/>
        <v>0</v>
      </c>
      <c r="Z3900" s="7"/>
      <c r="AA3900" s="8">
        <f t="shared" si="497"/>
        <v>0</v>
      </c>
      <c r="AB3900" s="6">
        <f t="shared" si="499"/>
        <v>0</v>
      </c>
      <c r="AC3900" s="6">
        <f t="shared" si="500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2"/>
        <v>100000</v>
      </c>
      <c r="W3901" s="8">
        <f t="shared" si="501"/>
        <v>0</v>
      </c>
      <c r="X3901" s="6">
        <f t="shared" si="503"/>
        <v>0</v>
      </c>
      <c r="Y3901" s="7">
        <f t="shared" si="498"/>
        <v>0</v>
      </c>
      <c r="Z3901" s="7"/>
      <c r="AA3901" s="8">
        <f t="shared" si="497"/>
        <v>0</v>
      </c>
      <c r="AB3901" s="6">
        <f t="shared" si="499"/>
        <v>0</v>
      </c>
      <c r="AC3901" s="6">
        <f t="shared" si="500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2"/>
        <v>123785.01</v>
      </c>
      <c r="W3902" s="8">
        <f t="shared" si="501"/>
        <v>0</v>
      </c>
      <c r="X3902" s="6"/>
      <c r="Y3902" s="7">
        <f t="shared" si="498"/>
        <v>0</v>
      </c>
      <c r="Z3902" s="7"/>
      <c r="AA3902" s="8">
        <f t="shared" ref="AA3902:AA3965" si="504">W3902+X3902</f>
        <v>0</v>
      </c>
      <c r="AB3902" s="6">
        <f t="shared" si="499"/>
        <v>0</v>
      </c>
      <c r="AC3902" s="6">
        <f t="shared" si="500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2"/>
        <v>12099.5</v>
      </c>
      <c r="W3903" s="8">
        <f t="shared" si="501"/>
        <v>0</v>
      </c>
      <c r="X3903" s="6"/>
      <c r="Y3903" s="7">
        <f t="shared" si="498"/>
        <v>0</v>
      </c>
      <c r="Z3903" s="7"/>
      <c r="AA3903" s="8">
        <f t="shared" si="504"/>
        <v>0</v>
      </c>
      <c r="AB3903" s="6">
        <f t="shared" si="499"/>
        <v>0</v>
      </c>
      <c r="AC3903" s="6">
        <f t="shared" si="500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2"/>
        <v>451</v>
      </c>
      <c r="W3904" s="8">
        <f t="shared" si="501"/>
        <v>0</v>
      </c>
      <c r="X3904" s="6"/>
      <c r="Y3904" s="7">
        <f t="shared" si="498"/>
        <v>0</v>
      </c>
      <c r="Z3904" s="7"/>
      <c r="AA3904" s="8">
        <f t="shared" si="504"/>
        <v>0</v>
      </c>
      <c r="AB3904" s="6">
        <f t="shared" si="499"/>
        <v>0</v>
      </c>
      <c r="AC3904" s="6">
        <f t="shared" si="500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2"/>
        <v>10988.1</v>
      </c>
      <c r="W3905" s="8">
        <f t="shared" si="501"/>
        <v>0</v>
      </c>
      <c r="X3905" s="6"/>
      <c r="Y3905" s="7">
        <f t="shared" si="498"/>
        <v>0</v>
      </c>
      <c r="Z3905" s="7"/>
      <c r="AA3905" s="8">
        <f t="shared" si="504"/>
        <v>0</v>
      </c>
      <c r="AB3905" s="6">
        <f t="shared" si="499"/>
        <v>0</v>
      </c>
      <c r="AC3905" s="6">
        <f t="shared" si="500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2"/>
        <v>144.20000000000201</v>
      </c>
      <c r="W3906" s="8">
        <f t="shared" si="501"/>
        <v>0</v>
      </c>
      <c r="X3906" s="6"/>
      <c r="Y3906" s="7">
        <f t="shared" si="498"/>
        <v>0</v>
      </c>
      <c r="Z3906" s="7"/>
      <c r="AA3906" s="8">
        <f t="shared" si="504"/>
        <v>0</v>
      </c>
      <c r="AB3906" s="6">
        <f t="shared" si="499"/>
        <v>0</v>
      </c>
      <c r="AC3906" s="6">
        <f t="shared" si="500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2"/>
        <v>96764.32</v>
      </c>
      <c r="W3907" s="8">
        <f t="shared" si="501"/>
        <v>58959.82</v>
      </c>
      <c r="X3907" s="6"/>
      <c r="Y3907" s="7">
        <f t="shared" ref="Y3907:Y3970" si="505">IF(W3907-AC3907&lt;=0,0,IF(O3907="返现",MAX(W3907-AB3907-AC3907,0),MAX(W3907-AC3907,0)))</f>
        <v>0</v>
      </c>
      <c r="Z3907" s="7"/>
      <c r="AA3907" s="8">
        <f t="shared" si="504"/>
        <v>58959.82</v>
      </c>
      <c r="AB3907" s="6">
        <f t="shared" si="499"/>
        <v>0</v>
      </c>
      <c r="AC3907" s="6">
        <f t="shared" si="500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2"/>
        <v>20003.5</v>
      </c>
      <c r="W3908" s="8">
        <f t="shared" si="501"/>
        <v>0</v>
      </c>
      <c r="X3908" s="6"/>
      <c r="Y3908" s="7">
        <f t="shared" si="505"/>
        <v>0</v>
      </c>
      <c r="Z3908" s="7"/>
      <c r="AA3908" s="8">
        <f t="shared" si="504"/>
        <v>0</v>
      </c>
      <c r="AB3908" s="6">
        <f t="shared" si="499"/>
        <v>0</v>
      </c>
      <c r="AC3908" s="6">
        <f t="shared" si="500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2"/>
        <v>74654.09</v>
      </c>
      <c r="W3909" s="8">
        <f t="shared" si="501"/>
        <v>0</v>
      </c>
      <c r="X3909" s="6"/>
      <c r="Y3909" s="7">
        <f t="shared" si="505"/>
        <v>0</v>
      </c>
      <c r="Z3909" s="7"/>
      <c r="AA3909" s="8">
        <f t="shared" si="504"/>
        <v>0</v>
      </c>
      <c r="AB3909" s="6">
        <f t="shared" si="499"/>
        <v>0</v>
      </c>
      <c r="AC3909" s="6">
        <f t="shared" si="500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2"/>
        <v>-62.87</v>
      </c>
      <c r="W3910" s="8">
        <f t="shared" si="501"/>
        <v>0</v>
      </c>
      <c r="X3910" s="6"/>
      <c r="Y3910" s="7">
        <f t="shared" si="505"/>
        <v>0</v>
      </c>
      <c r="Z3910" s="7"/>
      <c r="AA3910" s="8">
        <f t="shared" si="504"/>
        <v>0</v>
      </c>
      <c r="AB3910" s="6">
        <f t="shared" ref="AB3910:AB3973" si="506">U3910-W3910</f>
        <v>0</v>
      </c>
      <c r="AC3910" s="6">
        <f t="shared" si="500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2"/>
        <v>145.67999999999898</v>
      </c>
      <c r="W3911" s="8">
        <f t="shared" si="501"/>
        <v>361.1</v>
      </c>
      <c r="X3911" s="6"/>
      <c r="Y3911" s="7">
        <f t="shared" si="505"/>
        <v>0</v>
      </c>
      <c r="Z3911" s="7"/>
      <c r="AA3911" s="8">
        <f t="shared" si="504"/>
        <v>361.1</v>
      </c>
      <c r="AB3911" s="6">
        <f t="shared" si="506"/>
        <v>0</v>
      </c>
      <c r="AC3911" s="6">
        <f t="shared" si="500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2"/>
        <v>-81.099999999976703</v>
      </c>
      <c r="W3912" s="8">
        <f t="shared" si="501"/>
        <v>0</v>
      </c>
      <c r="X3912" s="6"/>
      <c r="Y3912" s="7">
        <f t="shared" si="505"/>
        <v>0</v>
      </c>
      <c r="Z3912" s="7"/>
      <c r="AA3912" s="8">
        <f t="shared" si="504"/>
        <v>0</v>
      </c>
      <c r="AB3912" s="6">
        <f t="shared" si="506"/>
        <v>0</v>
      </c>
      <c r="AC3912" s="6">
        <f t="shared" si="500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2"/>
        <v>43216.85</v>
      </c>
      <c r="W3913" s="8">
        <f t="shared" si="501"/>
        <v>0</v>
      </c>
      <c r="X3913" s="6"/>
      <c r="Y3913" s="7">
        <f t="shared" si="505"/>
        <v>0</v>
      </c>
      <c r="Z3913" s="7"/>
      <c r="AA3913" s="8">
        <f t="shared" si="504"/>
        <v>0</v>
      </c>
      <c r="AB3913" s="6">
        <f t="shared" si="506"/>
        <v>0</v>
      </c>
      <c r="AC3913" s="6">
        <f t="shared" si="500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2"/>
        <v>47853.4</v>
      </c>
      <c r="W3914" s="8">
        <f t="shared" si="501"/>
        <v>0</v>
      </c>
      <c r="X3914" s="6"/>
      <c r="Y3914" s="7">
        <f t="shared" si="505"/>
        <v>0</v>
      </c>
      <c r="Z3914" s="7"/>
      <c r="AA3914" s="8">
        <f t="shared" si="504"/>
        <v>0</v>
      </c>
      <c r="AB3914" s="6">
        <f t="shared" si="506"/>
        <v>0</v>
      </c>
      <c r="AC3914" s="6">
        <f t="shared" si="500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2"/>
        <v>3317.409999999998</v>
      </c>
      <c r="W3915" s="8">
        <f t="shared" si="501"/>
        <v>14892.01</v>
      </c>
      <c r="X3915" s="6"/>
      <c r="Y3915" s="7">
        <f t="shared" si="505"/>
        <v>6439.02</v>
      </c>
      <c r="Z3915" s="7"/>
      <c r="AA3915" s="8">
        <f t="shared" si="504"/>
        <v>14892.01</v>
      </c>
      <c r="AB3915" s="6">
        <f t="shared" si="506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2"/>
        <v>199.9</v>
      </c>
      <c r="W3916" s="8">
        <f t="shared" si="501"/>
        <v>0</v>
      </c>
      <c r="X3916" s="6"/>
      <c r="Y3916" s="7">
        <f t="shared" si="505"/>
        <v>0</v>
      </c>
      <c r="Z3916" s="7"/>
      <c r="AA3916" s="8">
        <f t="shared" si="504"/>
        <v>0</v>
      </c>
      <c r="AB3916" s="6">
        <f t="shared" si="506"/>
        <v>0</v>
      </c>
      <c r="AC3916" s="6">
        <f t="shared" si="500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2"/>
        <v>4.5</v>
      </c>
      <c r="W3917" s="8">
        <f t="shared" si="501"/>
        <v>0</v>
      </c>
      <c r="X3917" s="6"/>
      <c r="Y3917" s="7">
        <f t="shared" si="505"/>
        <v>0</v>
      </c>
      <c r="Z3917" s="7"/>
      <c r="AA3917" s="8">
        <f t="shared" si="504"/>
        <v>0</v>
      </c>
      <c r="AB3917" s="6">
        <f t="shared" si="506"/>
        <v>0</v>
      </c>
      <c r="AC3917" s="6">
        <f t="shared" si="500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2"/>
        <v>10000</v>
      </c>
      <c r="W3918" s="8">
        <f t="shared" si="501"/>
        <v>0</v>
      </c>
      <c r="X3918" s="6"/>
      <c r="Y3918" s="7">
        <f t="shared" si="505"/>
        <v>0</v>
      </c>
      <c r="Z3918" s="7"/>
      <c r="AA3918" s="8">
        <f t="shared" si="504"/>
        <v>0</v>
      </c>
      <c r="AB3918" s="6">
        <f t="shared" si="506"/>
        <v>0</v>
      </c>
      <c r="AC3918" s="6">
        <f t="shared" si="500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2"/>
        <v>150.11000000000101</v>
      </c>
      <c r="W3919" s="8">
        <f t="shared" si="501"/>
        <v>0</v>
      </c>
      <c r="X3919" s="6"/>
      <c r="Y3919" s="7">
        <f t="shared" si="505"/>
        <v>0</v>
      </c>
      <c r="Z3919" s="7"/>
      <c r="AA3919" s="8">
        <f t="shared" si="504"/>
        <v>0</v>
      </c>
      <c r="AB3919" s="6">
        <f t="shared" si="506"/>
        <v>0</v>
      </c>
      <c r="AC3919" s="6">
        <f t="shared" si="500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2"/>
        <v>0.22999999999999701</v>
      </c>
      <c r="W3920" s="8">
        <f t="shared" si="501"/>
        <v>0</v>
      </c>
      <c r="X3920" s="6"/>
      <c r="Y3920" s="7">
        <f t="shared" si="505"/>
        <v>0</v>
      </c>
      <c r="Z3920" s="7"/>
      <c r="AA3920" s="8">
        <f t="shared" si="504"/>
        <v>0</v>
      </c>
      <c r="AB3920" s="6">
        <f t="shared" si="506"/>
        <v>0</v>
      </c>
      <c r="AC3920" s="6">
        <f t="shared" ref="AC3920:AC3983" si="507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2"/>
        <v>-13.600000000002201</v>
      </c>
      <c r="W3921" s="8">
        <f t="shared" si="501"/>
        <v>0</v>
      </c>
      <c r="X3921" s="6"/>
      <c r="Y3921" s="7">
        <f t="shared" si="505"/>
        <v>0</v>
      </c>
      <c r="Z3921" s="7"/>
      <c r="AA3921" s="8">
        <f t="shared" si="504"/>
        <v>0</v>
      </c>
      <c r="AB3921" s="6">
        <f t="shared" si="506"/>
        <v>0</v>
      </c>
      <c r="AC3921" s="6">
        <f t="shared" si="507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2"/>
        <v>-13.100000000000399</v>
      </c>
      <c r="W3922" s="8">
        <f t="shared" si="501"/>
        <v>0</v>
      </c>
      <c r="X3922" s="6"/>
      <c r="Y3922" s="7">
        <f t="shared" si="505"/>
        <v>0</v>
      </c>
      <c r="Z3922" s="7"/>
      <c r="AA3922" s="8">
        <f t="shared" si="504"/>
        <v>0</v>
      </c>
      <c r="AB3922" s="6">
        <f t="shared" si="506"/>
        <v>0</v>
      </c>
      <c r="AC3922" s="6">
        <f t="shared" si="507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2"/>
        <v>5.7</v>
      </c>
      <c r="W3923" s="8">
        <f t="shared" si="501"/>
        <v>0</v>
      </c>
      <c r="X3923" s="6"/>
      <c r="Y3923" s="7">
        <f t="shared" si="505"/>
        <v>0</v>
      </c>
      <c r="Z3923" s="7"/>
      <c r="AA3923" s="8">
        <f t="shared" si="504"/>
        <v>0</v>
      </c>
      <c r="AB3923" s="6">
        <f t="shared" si="506"/>
        <v>0</v>
      </c>
      <c r="AC3923" s="6">
        <f t="shared" si="507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2"/>
        <v>-72.400000000000006</v>
      </c>
      <c r="W3924" s="8">
        <f t="shared" si="501"/>
        <v>0</v>
      </c>
      <c r="X3924" s="6"/>
      <c r="Y3924" s="7">
        <f t="shared" si="505"/>
        <v>0</v>
      </c>
      <c r="Z3924" s="7"/>
      <c r="AA3924" s="8">
        <f t="shared" si="504"/>
        <v>0</v>
      </c>
      <c r="AB3924" s="6">
        <f t="shared" si="506"/>
        <v>0</v>
      </c>
      <c r="AC3924" s="6">
        <f t="shared" si="507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2"/>
        <v>23422.32</v>
      </c>
      <c r="W3925" s="8">
        <f t="shared" si="501"/>
        <v>0</v>
      </c>
      <c r="X3925" s="6"/>
      <c r="Y3925" s="7">
        <f t="shared" si="505"/>
        <v>0</v>
      </c>
      <c r="Z3925" s="7"/>
      <c r="AA3925" s="8">
        <f t="shared" si="504"/>
        <v>0</v>
      </c>
      <c r="AB3925" s="6">
        <f t="shared" si="506"/>
        <v>0</v>
      </c>
      <c r="AC3925" s="6">
        <f t="shared" si="507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2"/>
        <v>2303176.19</v>
      </c>
      <c r="W3926" s="8">
        <f t="shared" si="501"/>
        <v>0</v>
      </c>
      <c r="X3926" s="6"/>
      <c r="Y3926" s="7">
        <f t="shared" si="505"/>
        <v>0</v>
      </c>
      <c r="Z3926" s="7"/>
      <c r="AA3926" s="8">
        <f t="shared" si="504"/>
        <v>0</v>
      </c>
      <c r="AB3926" s="6">
        <f t="shared" si="506"/>
        <v>0</v>
      </c>
      <c r="AC3926" s="6">
        <f t="shared" si="507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2"/>
        <v>449422.6</v>
      </c>
      <c r="W3927" s="8">
        <f t="shared" si="501"/>
        <v>0</v>
      </c>
      <c r="X3927" s="6"/>
      <c r="Y3927" s="7">
        <f t="shared" si="505"/>
        <v>0</v>
      </c>
      <c r="Z3927" s="7"/>
      <c r="AA3927" s="8">
        <f t="shared" si="504"/>
        <v>0</v>
      </c>
      <c r="AB3927" s="6">
        <f t="shared" si="506"/>
        <v>0</v>
      </c>
      <c r="AC3927" s="6">
        <f t="shared" si="507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2"/>
        <v>17948.7</v>
      </c>
      <c r="W3928" s="8">
        <f t="shared" si="501"/>
        <v>0</v>
      </c>
      <c r="X3928" s="6"/>
      <c r="Y3928" s="7">
        <f t="shared" si="505"/>
        <v>0</v>
      </c>
      <c r="Z3928" s="7"/>
      <c r="AA3928" s="8">
        <f t="shared" si="504"/>
        <v>0</v>
      </c>
      <c r="AB3928" s="6">
        <f t="shared" si="506"/>
        <v>0</v>
      </c>
      <c r="AC3928" s="6">
        <f t="shared" si="507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2"/>
        <v>99918.34</v>
      </c>
      <c r="W3929" s="8">
        <f t="shared" si="501"/>
        <v>0</v>
      </c>
      <c r="X3929" s="6"/>
      <c r="Y3929" s="7">
        <f t="shared" si="505"/>
        <v>0</v>
      </c>
      <c r="Z3929" s="7"/>
      <c r="AA3929" s="8">
        <f t="shared" si="504"/>
        <v>0</v>
      </c>
      <c r="AB3929" s="6">
        <f t="shared" si="506"/>
        <v>0</v>
      </c>
      <c r="AC3929" s="6">
        <f t="shared" si="507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2"/>
        <v>99116.210000000196</v>
      </c>
      <c r="W3930" s="8">
        <f t="shared" si="501"/>
        <v>0</v>
      </c>
      <c r="X3930" s="6"/>
      <c r="Y3930" s="7">
        <f t="shared" si="505"/>
        <v>0</v>
      </c>
      <c r="Z3930" s="7"/>
      <c r="AA3930" s="8">
        <f t="shared" si="504"/>
        <v>0</v>
      </c>
      <c r="AB3930" s="6">
        <f t="shared" si="506"/>
        <v>0</v>
      </c>
      <c r="AC3930" s="6">
        <f t="shared" si="507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2"/>
        <v>1041368.76</v>
      </c>
      <c r="W3931" s="8">
        <f t="shared" si="501"/>
        <v>569.84</v>
      </c>
      <c r="X3931" s="6">
        <v>21187.31</v>
      </c>
      <c r="Y3931" s="7">
        <f t="shared" si="505"/>
        <v>0</v>
      </c>
      <c r="Z3931" s="7"/>
      <c r="AA3931" s="8">
        <f t="shared" si="504"/>
        <v>21757.15</v>
      </c>
      <c r="AB3931" s="6">
        <f t="shared" si="506"/>
        <v>0</v>
      </c>
      <c r="AC3931" s="6">
        <f t="shared" si="507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2"/>
        <v>-273.16000000000003</v>
      </c>
      <c r="W3932" s="8">
        <f t="shared" si="501"/>
        <v>0</v>
      </c>
      <c r="X3932" s="6"/>
      <c r="Y3932" s="7">
        <f t="shared" si="505"/>
        <v>0</v>
      </c>
      <c r="Z3932" s="7"/>
      <c r="AA3932" s="8">
        <f t="shared" si="504"/>
        <v>0</v>
      </c>
      <c r="AB3932" s="6">
        <f t="shared" si="506"/>
        <v>0</v>
      </c>
      <c r="AC3932" s="6">
        <f t="shared" si="507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2"/>
        <v>3575.2800000000007</v>
      </c>
      <c r="W3933" s="8">
        <f t="shared" si="501"/>
        <v>3155.74</v>
      </c>
      <c r="X3933" s="6">
        <v>598.80999999999995</v>
      </c>
      <c r="Y3933" s="7">
        <f t="shared" si="505"/>
        <v>0</v>
      </c>
      <c r="Z3933" s="7"/>
      <c r="AA3933" s="8">
        <f t="shared" si="504"/>
        <v>3754.5499999999997</v>
      </c>
      <c r="AB3933" s="6">
        <f t="shared" si="506"/>
        <v>0</v>
      </c>
      <c r="AC3933" s="6">
        <f t="shared" si="507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2"/>
        <v>-45.599999999998502</v>
      </c>
      <c r="W3934" s="8">
        <f t="shared" si="501"/>
        <v>0</v>
      </c>
      <c r="X3934" s="6"/>
      <c r="Y3934" s="7">
        <f t="shared" si="505"/>
        <v>0</v>
      </c>
      <c r="Z3934" s="7"/>
      <c r="AA3934" s="8">
        <f t="shared" si="504"/>
        <v>0</v>
      </c>
      <c r="AB3934" s="6">
        <f t="shared" si="506"/>
        <v>0</v>
      </c>
      <c r="AC3934" s="6">
        <f t="shared" si="507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2"/>
        <v>-99.199999999998909</v>
      </c>
      <c r="W3935" s="8">
        <f t="shared" si="501"/>
        <v>11027.46</v>
      </c>
      <c r="X3935" s="6"/>
      <c r="Y3935" s="7">
        <f t="shared" si="505"/>
        <v>0</v>
      </c>
      <c r="Z3935" s="7"/>
      <c r="AA3935" s="8">
        <f t="shared" si="504"/>
        <v>11027.46</v>
      </c>
      <c r="AB3935" s="6">
        <f t="shared" si="506"/>
        <v>0</v>
      </c>
      <c r="AC3935" s="6">
        <f t="shared" si="507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2"/>
        <v>6616.6600000000035</v>
      </c>
      <c r="W3936" s="8">
        <f t="shared" si="501"/>
        <v>36708.199999999997</v>
      </c>
      <c r="X3936" s="6">
        <f>W3936*R3936</f>
        <v>1101.2459999999999</v>
      </c>
      <c r="Y3936" s="7">
        <f t="shared" si="505"/>
        <v>0</v>
      </c>
      <c r="Z3936" s="7"/>
      <c r="AA3936" s="8">
        <f t="shared" si="504"/>
        <v>37809.445999999996</v>
      </c>
      <c r="AB3936" s="6">
        <f t="shared" si="506"/>
        <v>0</v>
      </c>
      <c r="AC3936" s="6">
        <f t="shared" si="507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2"/>
        <v>0</v>
      </c>
      <c r="W3937" s="8">
        <f t="shared" si="501"/>
        <v>3222.89</v>
      </c>
      <c r="X3937" s="6">
        <f>W3937*R3937</f>
        <v>128.91559999999998</v>
      </c>
      <c r="Y3937" s="7">
        <f t="shared" si="505"/>
        <v>0</v>
      </c>
      <c r="Z3937" s="7"/>
      <c r="AA3937" s="8">
        <f t="shared" si="504"/>
        <v>3351.8055999999997</v>
      </c>
      <c r="AB3937" s="6">
        <f t="shared" si="506"/>
        <v>0</v>
      </c>
      <c r="AC3937" s="6">
        <f t="shared" si="507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2"/>
        <v>-46.4</v>
      </c>
      <c r="W3938" s="8">
        <f t="shared" si="501"/>
        <v>0</v>
      </c>
      <c r="X3938" s="6"/>
      <c r="Y3938" s="7">
        <f t="shared" si="505"/>
        <v>0</v>
      </c>
      <c r="Z3938" s="7"/>
      <c r="AA3938" s="8">
        <f t="shared" si="504"/>
        <v>0</v>
      </c>
      <c r="AB3938" s="6">
        <f t="shared" si="506"/>
        <v>0</v>
      </c>
      <c r="AC3938" s="6">
        <f t="shared" si="507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2"/>
        <v>7585.0999999999995</v>
      </c>
      <c r="W3939" s="8">
        <f t="shared" si="501"/>
        <v>657.7</v>
      </c>
      <c r="X3939" s="6">
        <v>0</v>
      </c>
      <c r="Y3939" s="7">
        <f t="shared" si="505"/>
        <v>0</v>
      </c>
      <c r="Z3939" s="7"/>
      <c r="AA3939" s="8">
        <f t="shared" si="504"/>
        <v>657.7</v>
      </c>
      <c r="AB3939" s="6">
        <f t="shared" si="506"/>
        <v>0</v>
      </c>
      <c r="AC3939" s="6">
        <f t="shared" si="507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2"/>
        <v>7778.1099999999969</v>
      </c>
      <c r="W3940" s="8">
        <f t="shared" si="501"/>
        <v>18150.900000000001</v>
      </c>
      <c r="X3940" s="6">
        <f t="shared" ref="X3940" si="508">W3940*R3940</f>
        <v>544.52700000000004</v>
      </c>
      <c r="Y3940" s="7">
        <f t="shared" si="505"/>
        <v>0</v>
      </c>
      <c r="Z3940" s="7"/>
      <c r="AA3940" s="8">
        <f t="shared" si="504"/>
        <v>18695.427000000003</v>
      </c>
      <c r="AB3940" s="6">
        <f t="shared" si="506"/>
        <v>0</v>
      </c>
      <c r="AC3940" s="6">
        <f t="shared" si="507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2"/>
        <v>-13.999999999994801</v>
      </c>
      <c r="W3941" s="8">
        <f t="shared" si="501"/>
        <v>0</v>
      </c>
      <c r="X3941" s="6"/>
      <c r="Y3941" s="7">
        <f t="shared" si="505"/>
        <v>0</v>
      </c>
      <c r="Z3941" s="7"/>
      <c r="AA3941" s="8">
        <f t="shared" si="504"/>
        <v>0</v>
      </c>
      <c r="AB3941" s="6">
        <f t="shared" si="506"/>
        <v>0</v>
      </c>
      <c r="AC3941" s="6">
        <f t="shared" si="507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2"/>
        <v>138354.20000000001</v>
      </c>
      <c r="W3942" s="8">
        <f t="shared" ref="W3942:W4005" si="509">IF(O3942="返货",U3942/(1+P3942),IF(O3942="返现",U3942,IF(O3942="折扣",U3942*P3942,IF(O3942="无",U3942))))</f>
        <v>0</v>
      </c>
      <c r="X3942" s="6"/>
      <c r="Y3942" s="7">
        <f t="shared" si="505"/>
        <v>0</v>
      </c>
      <c r="Z3942" s="7"/>
      <c r="AA3942" s="8">
        <f t="shared" si="504"/>
        <v>0</v>
      </c>
      <c r="AB3942" s="6">
        <f t="shared" si="506"/>
        <v>0</v>
      </c>
      <c r="AC3942" s="6">
        <f t="shared" si="507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2"/>
        <v>0.68000000000098737</v>
      </c>
      <c r="W3943" s="8">
        <f t="shared" si="509"/>
        <v>111.43</v>
      </c>
      <c r="X3943" s="6">
        <f>W3943*R3943</f>
        <v>3.3429000000000002</v>
      </c>
      <c r="Y3943" s="7">
        <f t="shared" si="505"/>
        <v>0</v>
      </c>
      <c r="Z3943" s="7"/>
      <c r="AA3943" s="8">
        <f t="shared" si="504"/>
        <v>114.77290000000001</v>
      </c>
      <c r="AB3943" s="6">
        <f t="shared" si="506"/>
        <v>0</v>
      </c>
      <c r="AC3943" s="6">
        <f t="shared" si="507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2"/>
        <v>7660.8</v>
      </c>
      <c r="W3944" s="8">
        <f t="shared" si="509"/>
        <v>0</v>
      </c>
      <c r="X3944" s="6"/>
      <c r="Y3944" s="7">
        <f t="shared" si="505"/>
        <v>0</v>
      </c>
      <c r="Z3944" s="7"/>
      <c r="AA3944" s="8">
        <f t="shared" si="504"/>
        <v>0</v>
      </c>
      <c r="AB3944" s="6">
        <f t="shared" si="506"/>
        <v>0</v>
      </c>
      <c r="AC3944" s="6">
        <f t="shared" si="507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2"/>
        <v>1050.71</v>
      </c>
      <c r="W3945" s="8">
        <f t="shared" si="509"/>
        <v>0</v>
      </c>
      <c r="X3945" s="6"/>
      <c r="Y3945" s="7">
        <f t="shared" si="505"/>
        <v>0</v>
      </c>
      <c r="Z3945" s="7"/>
      <c r="AA3945" s="8">
        <f t="shared" si="504"/>
        <v>0</v>
      </c>
      <c r="AB3945" s="6">
        <f t="shared" si="506"/>
        <v>0</v>
      </c>
      <c r="AC3945" s="6">
        <f t="shared" si="507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2"/>
        <v>2474.5600000000004</v>
      </c>
      <c r="W3946" s="8">
        <f t="shared" si="509"/>
        <v>3394.37</v>
      </c>
      <c r="X3946" s="6"/>
      <c r="Y3946" s="7">
        <f t="shared" si="505"/>
        <v>0</v>
      </c>
      <c r="Z3946" s="7"/>
      <c r="AA3946" s="8">
        <f t="shared" si="504"/>
        <v>3394.37</v>
      </c>
      <c r="AB3946" s="6">
        <f t="shared" si="506"/>
        <v>0</v>
      </c>
      <c r="AC3946" s="6">
        <f t="shared" si="507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2"/>
        <v>126473.12</v>
      </c>
      <c r="W3947" s="8">
        <f t="shared" si="509"/>
        <v>0</v>
      </c>
      <c r="X3947" s="6"/>
      <c r="Y3947" s="7">
        <f t="shared" si="505"/>
        <v>0</v>
      </c>
      <c r="Z3947" s="7"/>
      <c r="AA3947" s="8">
        <f t="shared" si="504"/>
        <v>0</v>
      </c>
      <c r="AB3947" s="6">
        <f t="shared" si="506"/>
        <v>0</v>
      </c>
      <c r="AC3947" s="6">
        <f t="shared" si="507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2"/>
        <v>61.2</v>
      </c>
      <c r="W3948" s="8">
        <f t="shared" si="509"/>
        <v>0</v>
      </c>
      <c r="X3948" s="6"/>
      <c r="Y3948" s="7">
        <f t="shared" si="505"/>
        <v>0</v>
      </c>
      <c r="Z3948" s="7"/>
      <c r="AA3948" s="8">
        <f t="shared" si="504"/>
        <v>0</v>
      </c>
      <c r="AB3948" s="6">
        <f t="shared" si="506"/>
        <v>0</v>
      </c>
      <c r="AC3948" s="6">
        <f t="shared" si="507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2"/>
        <v>996</v>
      </c>
      <c r="W3949" s="8">
        <f t="shared" si="509"/>
        <v>0</v>
      </c>
      <c r="X3949" s="6"/>
      <c r="Y3949" s="7">
        <f t="shared" si="505"/>
        <v>0</v>
      </c>
      <c r="Z3949" s="7"/>
      <c r="AA3949" s="8">
        <f t="shared" si="504"/>
        <v>0</v>
      </c>
      <c r="AB3949" s="6">
        <f t="shared" si="506"/>
        <v>0</v>
      </c>
      <c r="AC3949" s="6">
        <f t="shared" si="507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10">S3950+T3950-U3950</f>
        <v>2668262.0900000003</v>
      </c>
      <c r="W3950" s="8">
        <f t="shared" si="509"/>
        <v>1501033.9</v>
      </c>
      <c r="X3950" s="6"/>
      <c r="Y3950" s="7">
        <f t="shared" si="505"/>
        <v>0</v>
      </c>
      <c r="Z3950" s="7"/>
      <c r="AA3950" s="8">
        <f t="shared" si="504"/>
        <v>1501033.9</v>
      </c>
      <c r="AB3950" s="6">
        <f t="shared" si="506"/>
        <v>0</v>
      </c>
      <c r="AC3950" s="6">
        <f t="shared" si="507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10"/>
        <v>755577.17</v>
      </c>
      <c r="W3951" s="8">
        <f t="shared" si="509"/>
        <v>796494.36</v>
      </c>
      <c r="X3951" s="6"/>
      <c r="Y3951" s="7">
        <f t="shared" si="505"/>
        <v>0</v>
      </c>
      <c r="Z3951" s="7"/>
      <c r="AA3951" s="8">
        <f t="shared" si="504"/>
        <v>796494.36</v>
      </c>
      <c r="AB3951" s="6">
        <f t="shared" si="506"/>
        <v>0</v>
      </c>
      <c r="AC3951" s="6">
        <f t="shared" si="507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10"/>
        <v>92388.24</v>
      </c>
      <c r="W3952" s="8">
        <f t="shared" si="509"/>
        <v>0</v>
      </c>
      <c r="X3952" s="6"/>
      <c r="Y3952" s="7">
        <f t="shared" si="505"/>
        <v>0</v>
      </c>
      <c r="Z3952" s="7"/>
      <c r="AA3952" s="8">
        <f t="shared" si="504"/>
        <v>0</v>
      </c>
      <c r="AB3952" s="6">
        <f t="shared" si="506"/>
        <v>0</v>
      </c>
      <c r="AC3952" s="6">
        <f t="shared" si="507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10"/>
        <v>7124.8</v>
      </c>
      <c r="W3953" s="8">
        <f t="shared" si="509"/>
        <v>0</v>
      </c>
      <c r="X3953" s="6"/>
      <c r="Y3953" s="7">
        <f t="shared" si="505"/>
        <v>0</v>
      </c>
      <c r="Z3953" s="7"/>
      <c r="AA3953" s="8">
        <f t="shared" si="504"/>
        <v>0</v>
      </c>
      <c r="AB3953" s="6">
        <f t="shared" si="506"/>
        <v>0</v>
      </c>
      <c r="AC3953" s="6">
        <f t="shared" si="507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10"/>
        <v>0</v>
      </c>
      <c r="W3954" s="8">
        <f t="shared" si="509"/>
        <v>4593.6000000000004</v>
      </c>
      <c r="X3954" s="6"/>
      <c r="Y3954" s="7">
        <f t="shared" si="505"/>
        <v>0</v>
      </c>
      <c r="Z3954" s="7"/>
      <c r="AA3954" s="8">
        <f t="shared" si="504"/>
        <v>4593.6000000000004</v>
      </c>
      <c r="AB3954" s="6">
        <f t="shared" si="506"/>
        <v>0</v>
      </c>
      <c r="AC3954" s="6">
        <f t="shared" si="507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10"/>
        <v>184.29999999999899</v>
      </c>
      <c r="W3955" s="8">
        <f t="shared" si="509"/>
        <v>0</v>
      </c>
      <c r="X3955" s="6"/>
      <c r="Y3955" s="7">
        <f t="shared" si="505"/>
        <v>0</v>
      </c>
      <c r="Z3955" s="7"/>
      <c r="AA3955" s="8">
        <f t="shared" si="504"/>
        <v>0</v>
      </c>
      <c r="AB3955" s="6">
        <f t="shared" si="506"/>
        <v>0</v>
      </c>
      <c r="AC3955" s="6">
        <f t="shared" si="507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10"/>
        <v>21.840000000000099</v>
      </c>
      <c r="W3956" s="8">
        <f t="shared" si="509"/>
        <v>0</v>
      </c>
      <c r="X3956" s="6"/>
      <c r="Y3956" s="7">
        <f t="shared" si="505"/>
        <v>0</v>
      </c>
      <c r="Z3956" s="7"/>
      <c r="AA3956" s="8">
        <f t="shared" si="504"/>
        <v>0</v>
      </c>
      <c r="AB3956" s="6">
        <f t="shared" si="506"/>
        <v>0</v>
      </c>
      <c r="AC3956" s="6">
        <f t="shared" si="507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10"/>
        <v>-18.219999999999299</v>
      </c>
      <c r="W3957" s="8">
        <f t="shared" si="509"/>
        <v>0</v>
      </c>
      <c r="X3957" s="6"/>
      <c r="Y3957" s="7">
        <f t="shared" si="505"/>
        <v>0</v>
      </c>
      <c r="Z3957" s="7"/>
      <c r="AA3957" s="8">
        <f t="shared" si="504"/>
        <v>0</v>
      </c>
      <c r="AB3957" s="6">
        <f t="shared" si="506"/>
        <v>0</v>
      </c>
      <c r="AC3957" s="6">
        <f t="shared" si="507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10"/>
        <v>-11.5199999998986</v>
      </c>
      <c r="W3958" s="8">
        <f t="shared" si="509"/>
        <v>0</v>
      </c>
      <c r="X3958" s="6"/>
      <c r="Y3958" s="7">
        <f t="shared" si="505"/>
        <v>0</v>
      </c>
      <c r="Z3958" s="7"/>
      <c r="AA3958" s="8">
        <f t="shared" si="504"/>
        <v>0</v>
      </c>
      <c r="AB3958" s="6">
        <f t="shared" si="506"/>
        <v>0</v>
      </c>
      <c r="AC3958" s="6">
        <f t="shared" si="507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10"/>
        <v>-102.17</v>
      </c>
      <c r="W3959" s="8">
        <f t="shared" si="509"/>
        <v>0</v>
      </c>
      <c r="X3959" s="6"/>
      <c r="Y3959" s="7">
        <f t="shared" si="505"/>
        <v>0</v>
      </c>
      <c r="Z3959" s="7"/>
      <c r="AA3959" s="8">
        <f t="shared" si="504"/>
        <v>0</v>
      </c>
      <c r="AB3959" s="6">
        <f t="shared" si="506"/>
        <v>0</v>
      </c>
      <c r="AC3959" s="6">
        <f t="shared" si="507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10"/>
        <v>19624.8</v>
      </c>
      <c r="W3960" s="8">
        <f t="shared" si="509"/>
        <v>0</v>
      </c>
      <c r="X3960" s="6"/>
      <c r="Y3960" s="7">
        <f t="shared" si="505"/>
        <v>0</v>
      </c>
      <c r="Z3960" s="7"/>
      <c r="AA3960" s="8">
        <f t="shared" si="504"/>
        <v>0</v>
      </c>
      <c r="AB3960" s="6">
        <f t="shared" si="506"/>
        <v>0</v>
      </c>
      <c r="AC3960" s="6">
        <f t="shared" si="507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10"/>
        <v>-11.9000000000015</v>
      </c>
      <c r="W3961" s="8">
        <f t="shared" si="509"/>
        <v>0</v>
      </c>
      <c r="X3961" s="6"/>
      <c r="Y3961" s="7">
        <f t="shared" si="505"/>
        <v>0</v>
      </c>
      <c r="Z3961" s="7"/>
      <c r="AA3961" s="8">
        <f t="shared" si="504"/>
        <v>0</v>
      </c>
      <c r="AB3961" s="6">
        <f t="shared" si="506"/>
        <v>0</v>
      </c>
      <c r="AC3961" s="6">
        <f t="shared" si="507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10"/>
        <v>348698</v>
      </c>
      <c r="W3962" s="8">
        <f t="shared" si="509"/>
        <v>156</v>
      </c>
      <c r="X3962" s="6"/>
      <c r="Y3962" s="7">
        <f t="shared" si="505"/>
        <v>0</v>
      </c>
      <c r="Z3962" s="7"/>
      <c r="AA3962" s="8">
        <f t="shared" si="504"/>
        <v>156</v>
      </c>
      <c r="AB3962" s="6">
        <f t="shared" si="506"/>
        <v>0</v>
      </c>
      <c r="AC3962" s="6">
        <f t="shared" si="507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10"/>
        <v>1633.6</v>
      </c>
      <c r="W3963" s="8">
        <f t="shared" si="509"/>
        <v>0</v>
      </c>
      <c r="X3963" s="6"/>
      <c r="Y3963" s="7">
        <f t="shared" si="505"/>
        <v>0</v>
      </c>
      <c r="Z3963" s="7"/>
      <c r="AA3963" s="8">
        <f t="shared" si="504"/>
        <v>0</v>
      </c>
      <c r="AB3963" s="6">
        <f t="shared" si="506"/>
        <v>0</v>
      </c>
      <c r="AC3963" s="6">
        <f t="shared" si="507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10"/>
        <v>4858.2999999999993</v>
      </c>
      <c r="W3964" s="8">
        <f t="shared" si="509"/>
        <v>5835</v>
      </c>
      <c r="X3964" s="6">
        <f>W3964*R3964/(1-R3964)</f>
        <v>307.10526315789474</v>
      </c>
      <c r="Y3964" s="7">
        <f t="shared" si="505"/>
        <v>0</v>
      </c>
      <c r="Z3964" s="7"/>
      <c r="AA3964" s="8">
        <f t="shared" si="504"/>
        <v>6142.105263157895</v>
      </c>
      <c r="AB3964" s="6">
        <f t="shared" si="506"/>
        <v>0</v>
      </c>
      <c r="AC3964" s="6">
        <f t="shared" si="507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10"/>
        <v>2639.8</v>
      </c>
      <c r="W3965" s="8">
        <f t="shared" si="509"/>
        <v>0</v>
      </c>
      <c r="X3965" s="6"/>
      <c r="Y3965" s="7">
        <f t="shared" si="505"/>
        <v>0</v>
      </c>
      <c r="Z3965" s="7"/>
      <c r="AA3965" s="8">
        <f t="shared" si="504"/>
        <v>0</v>
      </c>
      <c r="AB3965" s="6">
        <f t="shared" si="506"/>
        <v>0</v>
      </c>
      <c r="AC3965" s="6">
        <f t="shared" si="507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9"/>
        <v>73.69</v>
      </c>
      <c r="X3966" s="6"/>
      <c r="Y3966" s="7">
        <f t="shared" si="505"/>
        <v>0</v>
      </c>
      <c r="Z3966" s="7"/>
      <c r="AA3966" s="8">
        <f t="shared" ref="AA3966:AA3967" si="511">W3966+X3966</f>
        <v>73.69</v>
      </c>
      <c r="AB3966" s="6">
        <f t="shared" si="506"/>
        <v>0</v>
      </c>
      <c r="AC3966" s="6">
        <f t="shared" si="507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10"/>
        <v>0</v>
      </c>
      <c r="W3967" s="8">
        <f t="shared" si="509"/>
        <v>7095.31</v>
      </c>
      <c r="X3967" s="6">
        <f>W3967*R3967</f>
        <v>212.85929999999999</v>
      </c>
      <c r="Y3967" s="7">
        <f t="shared" si="505"/>
        <v>0</v>
      </c>
      <c r="Z3967" s="7"/>
      <c r="AA3967" s="8">
        <f t="shared" si="511"/>
        <v>7308.1693000000005</v>
      </c>
      <c r="AB3967" s="6">
        <f t="shared" si="506"/>
        <v>0</v>
      </c>
      <c r="AC3967" s="6">
        <f t="shared" si="507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10"/>
        <v>7.0000000000000284E-2</v>
      </c>
      <c r="W3968" s="8">
        <f t="shared" si="509"/>
        <v>60</v>
      </c>
      <c r="X3968" s="6"/>
      <c r="Y3968" s="7">
        <f t="shared" si="505"/>
        <v>0</v>
      </c>
      <c r="Z3968" s="7"/>
      <c r="AA3968" s="6"/>
      <c r="AB3968" s="6">
        <f t="shared" si="506"/>
        <v>0</v>
      </c>
      <c r="AC3968" s="6">
        <f t="shared" si="507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10"/>
        <v>136.5</v>
      </c>
      <c r="W3969" s="8">
        <f t="shared" si="509"/>
        <v>0</v>
      </c>
      <c r="X3969" s="6"/>
      <c r="Y3969" s="7">
        <f t="shared" si="505"/>
        <v>0</v>
      </c>
      <c r="Z3969" s="7"/>
      <c r="AA3969" s="8">
        <f t="shared" ref="AA3969:AA3993" si="512">W3969+X3969</f>
        <v>0</v>
      </c>
      <c r="AB3969" s="6">
        <f t="shared" si="506"/>
        <v>0</v>
      </c>
      <c r="AC3969" s="6">
        <f t="shared" si="507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10"/>
        <v>3603.8300000000017</v>
      </c>
      <c r="W3970" s="8">
        <f t="shared" si="509"/>
        <v>14251</v>
      </c>
      <c r="X3970" s="6">
        <f>W3970*R3970</f>
        <v>285.02</v>
      </c>
      <c r="Y3970" s="7">
        <f t="shared" si="505"/>
        <v>0</v>
      </c>
      <c r="Z3970" s="7"/>
      <c r="AA3970" s="8">
        <f t="shared" si="512"/>
        <v>14536.02</v>
      </c>
      <c r="AB3970" s="6">
        <f t="shared" si="506"/>
        <v>0</v>
      </c>
      <c r="AC3970" s="6">
        <f t="shared" si="507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10"/>
        <v>6500.6</v>
      </c>
      <c r="W3971" s="8">
        <f t="shared" si="509"/>
        <v>0</v>
      </c>
      <c r="X3971" s="6"/>
      <c r="Y3971" s="7">
        <f t="shared" ref="Y3971:Y4034" si="513">IF(W3971-AC3971&lt;=0,0,IF(O3971="返现",MAX(W3971-AB3971-AC3971,0),MAX(W3971-AC3971,0)))</f>
        <v>0</v>
      </c>
      <c r="Z3971" s="7"/>
      <c r="AA3971" s="8">
        <f t="shared" si="512"/>
        <v>0</v>
      </c>
      <c r="AB3971" s="6">
        <f t="shared" si="506"/>
        <v>0</v>
      </c>
      <c r="AC3971" s="6">
        <f t="shared" si="507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10"/>
        <v>8180.5</v>
      </c>
      <c r="W3972" s="8">
        <f t="shared" si="509"/>
        <v>0</v>
      </c>
      <c r="X3972" s="6"/>
      <c r="Y3972" s="7">
        <f t="shared" si="513"/>
        <v>0</v>
      </c>
      <c r="Z3972" s="7"/>
      <c r="AA3972" s="8">
        <f t="shared" si="512"/>
        <v>0</v>
      </c>
      <c r="AB3972" s="6">
        <f t="shared" si="506"/>
        <v>0</v>
      </c>
      <c r="AC3972" s="6">
        <f t="shared" si="507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10"/>
        <v>-4</v>
      </c>
      <c r="W3973" s="8">
        <f t="shared" si="509"/>
        <v>0</v>
      </c>
      <c r="X3973" s="6"/>
      <c r="Y3973" s="7">
        <f t="shared" si="513"/>
        <v>0</v>
      </c>
      <c r="Z3973" s="7"/>
      <c r="AA3973" s="8">
        <f t="shared" si="512"/>
        <v>0</v>
      </c>
      <c r="AB3973" s="6">
        <f t="shared" si="506"/>
        <v>0</v>
      </c>
      <c r="AC3973" s="6">
        <f t="shared" si="507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10"/>
        <v>-23.1999999999998</v>
      </c>
      <c r="W3974" s="8">
        <f t="shared" si="509"/>
        <v>0</v>
      </c>
      <c r="X3974" s="6"/>
      <c r="Y3974" s="7">
        <f t="shared" si="513"/>
        <v>0</v>
      </c>
      <c r="Z3974" s="7"/>
      <c r="AA3974" s="8">
        <f t="shared" si="512"/>
        <v>0</v>
      </c>
      <c r="AB3974" s="6">
        <f t="shared" ref="AB3974:AB4037" si="514">U3974-W3974</f>
        <v>0</v>
      </c>
      <c r="AC3974" s="6">
        <f t="shared" si="507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10"/>
        <v>5.4</v>
      </c>
      <c r="W3975" s="8">
        <f t="shared" si="509"/>
        <v>0</v>
      </c>
      <c r="X3975" s="6"/>
      <c r="Y3975" s="7">
        <f t="shared" si="513"/>
        <v>0</v>
      </c>
      <c r="Z3975" s="7"/>
      <c r="AA3975" s="8">
        <f t="shared" si="512"/>
        <v>0</v>
      </c>
      <c r="AB3975" s="6">
        <f t="shared" si="514"/>
        <v>0</v>
      </c>
      <c r="AC3975" s="6">
        <f t="shared" si="507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10"/>
        <v>6979.21</v>
      </c>
      <c r="W3976" s="8">
        <f t="shared" si="509"/>
        <v>0</v>
      </c>
      <c r="X3976" s="6"/>
      <c r="Y3976" s="7">
        <f t="shared" si="513"/>
        <v>0</v>
      </c>
      <c r="Z3976" s="7"/>
      <c r="AA3976" s="8">
        <f t="shared" si="512"/>
        <v>0</v>
      </c>
      <c r="AB3976" s="6">
        <f t="shared" si="514"/>
        <v>0</v>
      </c>
      <c r="AC3976" s="6">
        <f t="shared" si="507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10"/>
        <v>60975.98</v>
      </c>
      <c r="W3977" s="8">
        <f t="shared" si="509"/>
        <v>0</v>
      </c>
      <c r="X3977" s="6"/>
      <c r="Y3977" s="7">
        <f t="shared" si="513"/>
        <v>0</v>
      </c>
      <c r="Z3977" s="7"/>
      <c r="AA3977" s="8">
        <f t="shared" si="512"/>
        <v>0</v>
      </c>
      <c r="AB3977" s="6">
        <f t="shared" si="514"/>
        <v>0</v>
      </c>
      <c r="AC3977" s="6">
        <f t="shared" si="507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10"/>
        <v>7992.7</v>
      </c>
      <c r="W3978" s="8">
        <f t="shared" si="509"/>
        <v>0</v>
      </c>
      <c r="X3978" s="6"/>
      <c r="Y3978" s="7">
        <f t="shared" si="513"/>
        <v>0</v>
      </c>
      <c r="Z3978" s="7"/>
      <c r="AA3978" s="8">
        <f t="shared" si="512"/>
        <v>0</v>
      </c>
      <c r="AB3978" s="6">
        <f t="shared" si="514"/>
        <v>0</v>
      </c>
      <c r="AC3978" s="6">
        <f t="shared" si="507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10"/>
        <v>-5</v>
      </c>
      <c r="W3979" s="8">
        <f t="shared" si="509"/>
        <v>0</v>
      </c>
      <c r="X3979" s="6"/>
      <c r="Y3979" s="7">
        <f t="shared" si="513"/>
        <v>0</v>
      </c>
      <c r="Z3979" s="7"/>
      <c r="AA3979" s="8">
        <f t="shared" si="512"/>
        <v>0</v>
      </c>
      <c r="AB3979" s="6">
        <f t="shared" si="514"/>
        <v>0</v>
      </c>
      <c r="AC3979" s="6">
        <f t="shared" si="507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10"/>
        <v>676.6</v>
      </c>
      <c r="W3980" s="8">
        <f t="shared" si="509"/>
        <v>0</v>
      </c>
      <c r="X3980" s="6"/>
      <c r="Y3980" s="7">
        <f t="shared" si="513"/>
        <v>0</v>
      </c>
      <c r="Z3980" s="7"/>
      <c r="AA3980" s="8">
        <f t="shared" si="512"/>
        <v>0</v>
      </c>
      <c r="AB3980" s="6">
        <f t="shared" si="514"/>
        <v>0</v>
      </c>
      <c r="AC3980" s="6">
        <f t="shared" si="507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10"/>
        <v>46.04</v>
      </c>
      <c r="W3981" s="8">
        <f t="shared" si="509"/>
        <v>0</v>
      </c>
      <c r="X3981" s="6"/>
      <c r="Y3981" s="7">
        <f t="shared" si="513"/>
        <v>0</v>
      </c>
      <c r="Z3981" s="7"/>
      <c r="AA3981" s="8">
        <f t="shared" si="512"/>
        <v>0</v>
      </c>
      <c r="AB3981" s="6">
        <f t="shared" si="514"/>
        <v>0</v>
      </c>
      <c r="AC3981" s="6">
        <f t="shared" si="507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10"/>
        <v>15624.1</v>
      </c>
      <c r="W3982" s="8">
        <f t="shared" si="509"/>
        <v>0</v>
      </c>
      <c r="X3982" s="6"/>
      <c r="Y3982" s="7">
        <f t="shared" si="513"/>
        <v>0</v>
      </c>
      <c r="Z3982" s="7"/>
      <c r="AA3982" s="8">
        <f t="shared" si="512"/>
        <v>0</v>
      </c>
      <c r="AB3982" s="6">
        <f t="shared" si="514"/>
        <v>0</v>
      </c>
      <c r="AC3982" s="6">
        <f t="shared" si="507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10"/>
        <v>7477.2299999999905</v>
      </c>
      <c r="W3983" s="8">
        <f t="shared" si="509"/>
        <v>68.040000000000006</v>
      </c>
      <c r="X3983" s="6"/>
      <c r="Y3983" s="7">
        <f t="shared" si="513"/>
        <v>0</v>
      </c>
      <c r="Z3983" s="7"/>
      <c r="AA3983" s="8">
        <f t="shared" si="512"/>
        <v>68.040000000000006</v>
      </c>
      <c r="AB3983" s="6">
        <f t="shared" si="514"/>
        <v>0</v>
      </c>
      <c r="AC3983" s="6">
        <f t="shared" si="507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10"/>
        <v>8274.4</v>
      </c>
      <c r="W3984" s="8">
        <f t="shared" si="509"/>
        <v>993.4</v>
      </c>
      <c r="X3984" s="6"/>
      <c r="Y3984" s="7">
        <f t="shared" si="513"/>
        <v>0</v>
      </c>
      <c r="Z3984" s="7"/>
      <c r="AA3984" s="8">
        <f t="shared" si="512"/>
        <v>993.4</v>
      </c>
      <c r="AB3984" s="6">
        <f t="shared" si="514"/>
        <v>0</v>
      </c>
      <c r="AC3984" s="6">
        <f t="shared" ref="AC3984:AC4002" si="515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10"/>
        <v>4376.2</v>
      </c>
      <c r="W3985" s="8">
        <f t="shared" si="509"/>
        <v>3256.8</v>
      </c>
      <c r="X3985" s="6">
        <f>W3985*R3985</f>
        <v>162.84000000000003</v>
      </c>
      <c r="Y3985" s="7">
        <f t="shared" si="513"/>
        <v>0</v>
      </c>
      <c r="Z3985" s="7"/>
      <c r="AA3985" s="8">
        <f t="shared" si="512"/>
        <v>3419.6400000000003</v>
      </c>
      <c r="AB3985" s="6">
        <f t="shared" si="514"/>
        <v>0</v>
      </c>
      <c r="AC3985" s="6">
        <f t="shared" si="515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10"/>
        <v>20000</v>
      </c>
      <c r="W3986" s="8">
        <f t="shared" si="509"/>
        <v>0</v>
      </c>
      <c r="X3986" s="6"/>
      <c r="Y3986" s="7">
        <f t="shared" si="513"/>
        <v>0</v>
      </c>
      <c r="Z3986" s="7"/>
      <c r="AA3986" s="8">
        <f t="shared" si="512"/>
        <v>0</v>
      </c>
      <c r="AB3986" s="6">
        <f t="shared" si="514"/>
        <v>0</v>
      </c>
      <c r="AC3986" s="6">
        <f t="shared" si="515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10"/>
        <v>12</v>
      </c>
      <c r="W3987" s="8">
        <f t="shared" si="509"/>
        <v>0</v>
      </c>
      <c r="X3987" s="6"/>
      <c r="Y3987" s="7">
        <f t="shared" si="513"/>
        <v>0</v>
      </c>
      <c r="Z3987" s="7"/>
      <c r="AA3987" s="8">
        <f t="shared" si="512"/>
        <v>0</v>
      </c>
      <c r="AB3987" s="6">
        <f t="shared" si="514"/>
        <v>0</v>
      </c>
      <c r="AC3987" s="6">
        <f t="shared" si="515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10"/>
        <v>-32</v>
      </c>
      <c r="W3988" s="8">
        <f t="shared" si="509"/>
        <v>0</v>
      </c>
      <c r="X3988" s="6"/>
      <c r="Y3988" s="7">
        <f t="shared" si="513"/>
        <v>0</v>
      </c>
      <c r="Z3988" s="7"/>
      <c r="AA3988" s="8">
        <f t="shared" si="512"/>
        <v>0</v>
      </c>
      <c r="AB3988" s="6">
        <f t="shared" si="514"/>
        <v>0</v>
      </c>
      <c r="AC3988" s="6">
        <f t="shared" si="515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10"/>
        <v>43.76</v>
      </c>
      <c r="W3989" s="8">
        <f t="shared" si="509"/>
        <v>0</v>
      </c>
      <c r="X3989" s="6"/>
      <c r="Y3989" s="7">
        <f t="shared" si="513"/>
        <v>0</v>
      </c>
      <c r="Z3989" s="7"/>
      <c r="AA3989" s="8">
        <f t="shared" si="512"/>
        <v>0</v>
      </c>
      <c r="AB3989" s="6">
        <f t="shared" si="514"/>
        <v>0</v>
      </c>
      <c r="AC3989" s="6">
        <f t="shared" si="515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10"/>
        <v>18769.63</v>
      </c>
      <c r="W3990" s="8">
        <f t="shared" si="509"/>
        <v>0</v>
      </c>
      <c r="X3990" s="6"/>
      <c r="Y3990" s="7">
        <f t="shared" si="513"/>
        <v>0</v>
      </c>
      <c r="Z3990" s="7"/>
      <c r="AA3990" s="8">
        <f t="shared" si="512"/>
        <v>0</v>
      </c>
      <c r="AB3990" s="6">
        <f t="shared" si="514"/>
        <v>0</v>
      </c>
      <c r="AC3990" s="6">
        <f t="shared" si="515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10"/>
        <v>-32.350000000005799</v>
      </c>
      <c r="W3991" s="8">
        <f t="shared" si="509"/>
        <v>0</v>
      </c>
      <c r="X3991" s="6"/>
      <c r="Y3991" s="7">
        <f t="shared" si="513"/>
        <v>0</v>
      </c>
      <c r="Z3991" s="7"/>
      <c r="AA3991" s="8">
        <f t="shared" si="512"/>
        <v>0</v>
      </c>
      <c r="AB3991" s="6">
        <f t="shared" si="514"/>
        <v>0</v>
      </c>
      <c r="AC3991" s="6">
        <f t="shared" si="515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10"/>
        <v>28038</v>
      </c>
      <c r="W3992" s="8">
        <f t="shared" si="509"/>
        <v>0</v>
      </c>
      <c r="X3992" s="8">
        <f t="shared" ref="X3992:X3993" si="516">W3992*5%</f>
        <v>0</v>
      </c>
      <c r="Y3992" s="7">
        <f t="shared" si="513"/>
        <v>0</v>
      </c>
      <c r="Z3992" s="7"/>
      <c r="AA3992" s="8">
        <f t="shared" si="512"/>
        <v>0</v>
      </c>
      <c r="AB3992" s="8">
        <f t="shared" si="514"/>
        <v>0</v>
      </c>
      <c r="AC3992" s="8">
        <f t="shared" si="515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10"/>
        <v>0</v>
      </c>
      <c r="W3993" s="8">
        <f t="shared" si="509"/>
        <v>0</v>
      </c>
      <c r="X3993" s="8">
        <f t="shared" si="516"/>
        <v>0</v>
      </c>
      <c r="Y3993" s="7">
        <f t="shared" si="513"/>
        <v>0</v>
      </c>
      <c r="Z3993" s="7"/>
      <c r="AA3993" s="8">
        <f t="shared" si="512"/>
        <v>0</v>
      </c>
      <c r="AB3993" s="8">
        <f t="shared" si="514"/>
        <v>0</v>
      </c>
      <c r="AC3993" s="8">
        <f t="shared" si="515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10"/>
        <v>9780</v>
      </c>
      <c r="W3994" s="8">
        <f t="shared" si="509"/>
        <v>0</v>
      </c>
      <c r="X3994" s="6"/>
      <c r="Y3994" s="7">
        <f t="shared" si="513"/>
        <v>0</v>
      </c>
      <c r="Z3994" s="7"/>
      <c r="AA3994" s="6"/>
      <c r="AB3994" s="6">
        <f t="shared" si="514"/>
        <v>0</v>
      </c>
      <c r="AC3994" s="6">
        <f t="shared" si="515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10"/>
        <v>6846.43</v>
      </c>
      <c r="W3995" s="8">
        <f t="shared" si="509"/>
        <v>0</v>
      </c>
      <c r="X3995" s="6"/>
      <c r="Y3995" s="7">
        <f t="shared" si="513"/>
        <v>0</v>
      </c>
      <c r="Z3995" s="7"/>
      <c r="AA3995" s="8">
        <f t="shared" ref="AA3995:AA4026" si="517">W3995+X3995</f>
        <v>0</v>
      </c>
      <c r="AB3995" s="6">
        <f t="shared" si="514"/>
        <v>0</v>
      </c>
      <c r="AC3995" s="6">
        <f t="shared" si="515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10"/>
        <v>7726</v>
      </c>
      <c r="W3996" s="8">
        <f t="shared" si="509"/>
        <v>0</v>
      </c>
      <c r="X3996" s="6"/>
      <c r="Y3996" s="7">
        <f t="shared" si="513"/>
        <v>0</v>
      </c>
      <c r="Z3996" s="7"/>
      <c r="AA3996" s="8">
        <f t="shared" si="517"/>
        <v>0</v>
      </c>
      <c r="AB3996" s="6">
        <f t="shared" si="514"/>
        <v>0</v>
      </c>
      <c r="AC3996" s="6">
        <f t="shared" si="515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10"/>
        <v>10000</v>
      </c>
      <c r="W3997" s="8">
        <f t="shared" si="509"/>
        <v>0</v>
      </c>
      <c r="X3997" s="6"/>
      <c r="Y3997" s="7">
        <f t="shared" si="513"/>
        <v>0</v>
      </c>
      <c r="Z3997" s="7"/>
      <c r="AA3997" s="8">
        <f t="shared" si="517"/>
        <v>0</v>
      </c>
      <c r="AB3997" s="6">
        <f t="shared" si="514"/>
        <v>0</v>
      </c>
      <c r="AC3997" s="6">
        <f t="shared" si="515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10"/>
        <v>35484</v>
      </c>
      <c r="W3998" s="8">
        <f t="shared" si="509"/>
        <v>0</v>
      </c>
      <c r="X3998" s="6"/>
      <c r="Y3998" s="7">
        <f t="shared" si="513"/>
        <v>0</v>
      </c>
      <c r="Z3998" s="7"/>
      <c r="AA3998" s="8">
        <f t="shared" si="517"/>
        <v>0</v>
      </c>
      <c r="AB3998" s="6">
        <f t="shared" si="514"/>
        <v>0</v>
      </c>
      <c r="AC3998" s="6">
        <f t="shared" si="515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10"/>
        <v>400000</v>
      </c>
      <c r="W3999" s="8">
        <f t="shared" si="509"/>
        <v>0</v>
      </c>
      <c r="X3999" s="6"/>
      <c r="Y3999" s="7">
        <f t="shared" si="513"/>
        <v>0</v>
      </c>
      <c r="Z3999" s="7"/>
      <c r="AA3999" s="8">
        <f t="shared" si="517"/>
        <v>0</v>
      </c>
      <c r="AB3999" s="6">
        <f t="shared" si="514"/>
        <v>0</v>
      </c>
      <c r="AC3999" s="6">
        <f t="shared" si="515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10"/>
        <v>13552</v>
      </c>
      <c r="W4000" s="8">
        <f t="shared" si="509"/>
        <v>0</v>
      </c>
      <c r="X4000" s="6"/>
      <c r="Y4000" s="7">
        <f t="shared" si="513"/>
        <v>0</v>
      </c>
      <c r="Z4000" s="7"/>
      <c r="AA4000" s="8">
        <f t="shared" si="517"/>
        <v>0</v>
      </c>
      <c r="AB4000" s="6">
        <f t="shared" si="514"/>
        <v>0</v>
      </c>
      <c r="AC4000" s="6">
        <f t="shared" si="515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10"/>
        <v>10</v>
      </c>
      <c r="W4001" s="8">
        <f t="shared" si="509"/>
        <v>0</v>
      </c>
      <c r="X4001" s="6"/>
      <c r="Y4001" s="7">
        <f t="shared" si="513"/>
        <v>0</v>
      </c>
      <c r="Z4001" s="7"/>
      <c r="AA4001" s="8">
        <f t="shared" si="517"/>
        <v>0</v>
      </c>
      <c r="AB4001" s="6">
        <f t="shared" si="514"/>
        <v>0</v>
      </c>
      <c r="AC4001" s="6">
        <f t="shared" si="515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10"/>
        <v>148.93</v>
      </c>
      <c r="W4002" s="8">
        <f t="shared" si="509"/>
        <v>0</v>
      </c>
      <c r="X4002" s="6"/>
      <c r="Y4002" s="7">
        <f t="shared" si="513"/>
        <v>0</v>
      </c>
      <c r="Z4002" s="7"/>
      <c r="AA4002" s="8">
        <f t="shared" si="517"/>
        <v>0</v>
      </c>
      <c r="AB4002" s="6">
        <f t="shared" si="514"/>
        <v>0</v>
      </c>
      <c r="AC4002" s="6">
        <f t="shared" si="515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10"/>
        <v>319699.11999999988</v>
      </c>
      <c r="W4003" s="8">
        <f t="shared" si="509"/>
        <v>1537321.9300000002</v>
      </c>
      <c r="X4003" s="6"/>
      <c r="Y4003" s="7">
        <f t="shared" si="513"/>
        <v>0</v>
      </c>
      <c r="Z4003" s="7"/>
      <c r="AA4003" s="8">
        <f t="shared" si="517"/>
        <v>1537321.9300000002</v>
      </c>
      <c r="AB4003" s="6">
        <f t="shared" si="514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10"/>
        <v>8491.880000000001</v>
      </c>
      <c r="W4004" s="8">
        <f t="shared" si="509"/>
        <v>1417.6327999999999</v>
      </c>
      <c r="X4004" s="6"/>
      <c r="Y4004" s="7">
        <f t="shared" si="513"/>
        <v>0</v>
      </c>
      <c r="Z4004" s="7"/>
      <c r="AA4004" s="8">
        <f t="shared" si="517"/>
        <v>1417.6327999999999</v>
      </c>
      <c r="AB4004" s="6">
        <f t="shared" si="514"/>
        <v>90.48720000000003</v>
      </c>
      <c r="AC4004" s="6">
        <f t="shared" ref="AC4004:AC4067" si="518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10"/>
        <v>93878.320000000065</v>
      </c>
      <c r="W4005" s="8">
        <f t="shared" si="509"/>
        <v>154714.60999999993</v>
      </c>
      <c r="X4005" s="6"/>
      <c r="Y4005" s="7">
        <f t="shared" si="513"/>
        <v>0</v>
      </c>
      <c r="Z4005" s="7"/>
      <c r="AA4005" s="8">
        <f t="shared" si="517"/>
        <v>154714.60999999993</v>
      </c>
      <c r="AB4005" s="6">
        <f t="shared" si="514"/>
        <v>0</v>
      </c>
      <c r="AC4005" s="6">
        <f t="shared" si="518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10"/>
        <v>15300</v>
      </c>
      <c r="W4006" s="8">
        <f t="shared" ref="W4006:W4069" si="519">IF(O4006="返货",U4006/(1+P4006),IF(O4006="返现",U4006,IF(O4006="折扣",U4006*P4006,IF(O4006="无",U4006))))</f>
        <v>134700</v>
      </c>
      <c r="X4006" s="6"/>
      <c r="Y4006" s="7">
        <f t="shared" si="513"/>
        <v>0</v>
      </c>
      <c r="Z4006" s="7"/>
      <c r="AA4006" s="8">
        <f t="shared" si="517"/>
        <v>134700</v>
      </c>
      <c r="AB4006" s="6">
        <f t="shared" si="514"/>
        <v>0</v>
      </c>
      <c r="AC4006" s="6">
        <f t="shared" si="518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10"/>
        <v>176171.51</v>
      </c>
      <c r="W4007" s="8">
        <f t="shared" si="519"/>
        <v>801541.56</v>
      </c>
      <c r="X4007" s="6"/>
      <c r="Y4007" s="7">
        <f t="shared" si="513"/>
        <v>0</v>
      </c>
      <c r="Z4007" s="7"/>
      <c r="AA4007" s="8">
        <f t="shared" si="517"/>
        <v>801541.56</v>
      </c>
      <c r="AB4007" s="6">
        <f t="shared" si="514"/>
        <v>0</v>
      </c>
      <c r="AC4007" s="6">
        <f t="shared" si="518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10"/>
        <v>0</v>
      </c>
      <c r="W4008" s="8">
        <f t="shared" si="519"/>
        <v>-458594.66019417474</v>
      </c>
      <c r="X4008" s="8"/>
      <c r="Y4008" s="7">
        <f t="shared" si="513"/>
        <v>13757.839805825264</v>
      </c>
      <c r="Z4008" s="7"/>
      <c r="AA4008" s="8">
        <f t="shared" si="517"/>
        <v>-458594.66019417474</v>
      </c>
      <c r="AB4008" s="8">
        <f t="shared" si="514"/>
        <v>-13757.839805825264</v>
      </c>
      <c r="AC4008" s="8">
        <f t="shared" si="518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10"/>
        <v>0</v>
      </c>
      <c r="W4009" s="8">
        <f t="shared" si="519"/>
        <v>-12503567.91</v>
      </c>
      <c r="X4009" s="8"/>
      <c r="Y4009" s="7">
        <f t="shared" si="513"/>
        <v>0</v>
      </c>
      <c r="Z4009" s="7"/>
      <c r="AA4009" s="8">
        <f t="shared" si="517"/>
        <v>-12503567.91</v>
      </c>
      <c r="AB4009" s="8">
        <f t="shared" si="514"/>
        <v>0</v>
      </c>
      <c r="AC4009" s="8">
        <f t="shared" si="518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10"/>
        <v>2058701.1000000015</v>
      </c>
      <c r="W4010" s="8">
        <f t="shared" si="519"/>
        <v>19863651.399999999</v>
      </c>
      <c r="X4010" s="8"/>
      <c r="Y4010" s="7">
        <f t="shared" si="513"/>
        <v>0</v>
      </c>
      <c r="Z4010" s="7"/>
      <c r="AA4010" s="8">
        <f t="shared" si="517"/>
        <v>19863651.399999999</v>
      </c>
      <c r="AB4010" s="8">
        <f t="shared" si="514"/>
        <v>0</v>
      </c>
      <c r="AC4010" s="8">
        <f t="shared" si="518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10"/>
        <v>103364.60000000009</v>
      </c>
      <c r="W4011" s="8">
        <f t="shared" si="519"/>
        <v>867188.71</v>
      </c>
      <c r="X4011" s="6"/>
      <c r="Y4011" s="7">
        <f t="shared" si="513"/>
        <v>0</v>
      </c>
      <c r="Z4011" s="7"/>
      <c r="AA4011" s="8">
        <f t="shared" si="517"/>
        <v>867188.71</v>
      </c>
      <c r="AB4011" s="6">
        <f t="shared" si="514"/>
        <v>0</v>
      </c>
      <c r="AC4011" s="6">
        <f t="shared" si="518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10"/>
        <v>48200.78</v>
      </c>
      <c r="W4012" s="8">
        <f t="shared" si="519"/>
        <v>99803.156862745091</v>
      </c>
      <c r="X4012" s="6"/>
      <c r="Y4012" s="7">
        <f t="shared" si="513"/>
        <v>0</v>
      </c>
      <c r="Z4012" s="7"/>
      <c r="AA4012" s="8">
        <f t="shared" si="517"/>
        <v>99803.156862745091</v>
      </c>
      <c r="AB4012" s="6">
        <f t="shared" si="514"/>
        <v>1996.0631372549105</v>
      </c>
      <c r="AC4012" s="6">
        <f t="shared" si="518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10"/>
        <v>238758.22999999998</v>
      </c>
      <c r="W4013" s="8">
        <f t="shared" si="519"/>
        <v>21241.770000000004</v>
      </c>
      <c r="X4013" s="6"/>
      <c r="Y4013" s="7">
        <f t="shared" si="513"/>
        <v>0</v>
      </c>
      <c r="Z4013" s="7"/>
      <c r="AA4013" s="8">
        <f t="shared" si="517"/>
        <v>21241.770000000004</v>
      </c>
      <c r="AB4013" s="6">
        <f t="shared" si="514"/>
        <v>0</v>
      </c>
      <c r="AC4013" s="6">
        <f t="shared" si="518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20">S4014+T4014-U4014</f>
        <v>196604.87</v>
      </c>
      <c r="W4014" s="8">
        <f t="shared" si="519"/>
        <v>3395.1299999999997</v>
      </c>
      <c r="X4014" s="6"/>
      <c r="Y4014" s="7">
        <f t="shared" si="513"/>
        <v>0</v>
      </c>
      <c r="Z4014" s="7"/>
      <c r="AA4014" s="8">
        <f t="shared" si="517"/>
        <v>3395.1299999999997</v>
      </c>
      <c r="AB4014" s="6">
        <f t="shared" si="514"/>
        <v>0</v>
      </c>
      <c r="AC4014" s="6">
        <f t="shared" si="518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20"/>
        <v>0</v>
      </c>
      <c r="W4015" s="8">
        <f t="shared" si="519"/>
        <v>186566.13999999998</v>
      </c>
      <c r="X4015" s="6"/>
      <c r="Y4015" s="7">
        <f t="shared" si="513"/>
        <v>0</v>
      </c>
      <c r="Z4015" s="7"/>
      <c r="AA4015" s="8">
        <f t="shared" si="517"/>
        <v>186566.13999999998</v>
      </c>
      <c r="AB4015" s="6">
        <f t="shared" si="514"/>
        <v>0</v>
      </c>
      <c r="AC4015" s="6">
        <f t="shared" si="518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20"/>
        <v>801788.56</v>
      </c>
      <c r="W4016" s="8">
        <f t="shared" si="519"/>
        <v>3637238.8800000004</v>
      </c>
      <c r="X4016" s="6"/>
      <c r="Y4016" s="7">
        <f t="shared" si="513"/>
        <v>0</v>
      </c>
      <c r="Z4016" s="7"/>
      <c r="AA4016" s="8">
        <f t="shared" si="517"/>
        <v>3637238.8800000004</v>
      </c>
      <c r="AB4016" s="6">
        <f t="shared" si="514"/>
        <v>0</v>
      </c>
      <c r="AC4016" s="6">
        <f t="shared" si="518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20"/>
        <v>0</v>
      </c>
      <c r="W4017" s="8">
        <f t="shared" si="519"/>
        <v>416460.04901960783</v>
      </c>
      <c r="X4017" s="6"/>
      <c r="Y4017" s="7">
        <f t="shared" si="513"/>
        <v>0</v>
      </c>
      <c r="Z4017" s="7"/>
      <c r="AA4017" s="8">
        <f t="shared" si="517"/>
        <v>416460.04901960783</v>
      </c>
      <c r="AB4017" s="6">
        <f t="shared" si="514"/>
        <v>8329.2009803921683</v>
      </c>
      <c r="AC4017" s="6">
        <f t="shared" si="518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20"/>
        <v>80723.350000000006</v>
      </c>
      <c r="W4018" s="8">
        <f t="shared" si="519"/>
        <v>26389.410000000003</v>
      </c>
      <c r="X4018" s="6"/>
      <c r="Y4018" s="7">
        <f t="shared" si="513"/>
        <v>0</v>
      </c>
      <c r="Z4018" s="7"/>
      <c r="AA4018" s="8">
        <f t="shared" si="517"/>
        <v>26389.410000000003</v>
      </c>
      <c r="AB4018" s="6">
        <f t="shared" si="514"/>
        <v>0</v>
      </c>
      <c r="AC4018" s="6">
        <f t="shared" si="518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20"/>
        <v>301159.34000000008</v>
      </c>
      <c r="W4019" s="8">
        <f t="shared" si="519"/>
        <v>611233.77999999991</v>
      </c>
      <c r="X4019" s="6"/>
      <c r="Y4019" s="7">
        <f t="shared" si="513"/>
        <v>0</v>
      </c>
      <c r="Z4019" s="7"/>
      <c r="AA4019" s="8">
        <f t="shared" si="517"/>
        <v>611233.77999999991</v>
      </c>
      <c r="AB4019" s="6">
        <f t="shared" si="514"/>
        <v>0</v>
      </c>
      <c r="AC4019" s="6">
        <f t="shared" si="518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20"/>
        <v>1295903.459999999</v>
      </c>
      <c r="W4020" s="8">
        <f t="shared" si="519"/>
        <v>6315230.2400000012</v>
      </c>
      <c r="X4020" s="6"/>
      <c r="Y4020" s="7">
        <f t="shared" si="513"/>
        <v>0</v>
      </c>
      <c r="Z4020" s="7"/>
      <c r="AA4020" s="8">
        <f t="shared" si="517"/>
        <v>6315230.2400000012</v>
      </c>
      <c r="AB4020" s="6">
        <f t="shared" si="514"/>
        <v>0</v>
      </c>
      <c r="AC4020" s="6">
        <f t="shared" si="518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20"/>
        <v>0</v>
      </c>
      <c r="W4021" s="8">
        <f t="shared" si="519"/>
        <v>0</v>
      </c>
      <c r="X4021" s="8"/>
      <c r="Y4021" s="7">
        <f t="shared" si="513"/>
        <v>0</v>
      </c>
      <c r="Z4021" s="7"/>
      <c r="AA4021" s="8">
        <f t="shared" si="517"/>
        <v>0</v>
      </c>
      <c r="AB4021" s="8">
        <f t="shared" si="514"/>
        <v>0</v>
      </c>
      <c r="AC4021" s="8">
        <f t="shared" si="518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20"/>
        <v>6077.6299999999956</v>
      </c>
      <c r="W4022" s="8">
        <f t="shared" si="519"/>
        <v>12212.960000000005</v>
      </c>
      <c r="X4022" s="6"/>
      <c r="Y4022" s="7">
        <f t="shared" si="513"/>
        <v>0</v>
      </c>
      <c r="Z4022" s="7"/>
      <c r="AA4022" s="8">
        <f t="shared" si="517"/>
        <v>12212.960000000005</v>
      </c>
      <c r="AB4022" s="6">
        <f t="shared" si="514"/>
        <v>0</v>
      </c>
      <c r="AC4022" s="6">
        <f t="shared" si="518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20"/>
        <v>136579.63000000099</v>
      </c>
      <c r="W4023" s="8">
        <f t="shared" si="519"/>
        <v>169962.99</v>
      </c>
      <c r="X4023" s="6"/>
      <c r="Y4023" s="7">
        <f t="shared" si="513"/>
        <v>0</v>
      </c>
      <c r="Z4023" s="7"/>
      <c r="AA4023" s="8">
        <f t="shared" si="517"/>
        <v>169962.99</v>
      </c>
      <c r="AB4023" s="6">
        <f t="shared" si="514"/>
        <v>0</v>
      </c>
      <c r="AC4023" s="6">
        <f t="shared" si="518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20"/>
        <v>91676.209999999963</v>
      </c>
      <c r="W4024" s="8">
        <f t="shared" si="519"/>
        <v>399457.36000000004</v>
      </c>
      <c r="X4024" s="6"/>
      <c r="Y4024" s="7">
        <f t="shared" si="513"/>
        <v>0</v>
      </c>
      <c r="Z4024" s="7"/>
      <c r="AA4024" s="8">
        <f t="shared" si="517"/>
        <v>399457.36000000004</v>
      </c>
      <c r="AB4024" s="6">
        <f t="shared" si="514"/>
        <v>0</v>
      </c>
      <c r="AC4024" s="6">
        <f t="shared" si="518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20"/>
        <v>91541.05</v>
      </c>
      <c r="W4025" s="8">
        <f t="shared" si="519"/>
        <v>8458.9500000000007</v>
      </c>
      <c r="X4025" s="6"/>
      <c r="Y4025" s="7">
        <f t="shared" si="513"/>
        <v>0</v>
      </c>
      <c r="Z4025" s="7"/>
      <c r="AA4025" s="8">
        <f t="shared" si="517"/>
        <v>8458.9500000000007</v>
      </c>
      <c r="AB4025" s="6">
        <f t="shared" si="514"/>
        <v>0</v>
      </c>
      <c r="AC4025" s="6">
        <f t="shared" si="518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20"/>
        <v>5729642.6600000029</v>
      </c>
      <c r="W4026" s="8">
        <f t="shared" si="519"/>
        <v>7314645.1671999982</v>
      </c>
      <c r="X4026" s="6"/>
      <c r="Y4026" s="7">
        <f t="shared" si="513"/>
        <v>0</v>
      </c>
      <c r="Z4026" s="7"/>
      <c r="AA4026" s="8">
        <f t="shared" si="517"/>
        <v>7314645.1671999982</v>
      </c>
      <c r="AB4026" s="6">
        <f t="shared" si="514"/>
        <v>149278.47279999964</v>
      </c>
      <c r="AC4026" s="6">
        <f t="shared" si="518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20"/>
        <v>48199.33</v>
      </c>
      <c r="W4027" s="8">
        <f t="shared" si="519"/>
        <v>99804.578431372545</v>
      </c>
      <c r="X4027" s="6"/>
      <c r="Y4027" s="7">
        <f t="shared" si="513"/>
        <v>0</v>
      </c>
      <c r="Z4027" s="7"/>
      <c r="AA4027" s="6"/>
      <c r="AB4027" s="6">
        <f t="shared" si="514"/>
        <v>1996.0915686274529</v>
      </c>
      <c r="AC4027" s="6">
        <f t="shared" si="518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20"/>
        <v>45000</v>
      </c>
      <c r="W4028" s="8">
        <f t="shared" si="519"/>
        <v>0</v>
      </c>
      <c r="X4028" s="6"/>
      <c r="Y4028" s="7">
        <f t="shared" si="513"/>
        <v>0</v>
      </c>
      <c r="Z4028" s="7"/>
      <c r="AA4028" s="8">
        <f t="shared" ref="AA4028:AA4091" si="521">W4028+X4028</f>
        <v>0</v>
      </c>
      <c r="AB4028" s="6">
        <f t="shared" si="514"/>
        <v>0</v>
      </c>
      <c r="AC4028" s="6">
        <f t="shared" si="518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20"/>
        <v>200000</v>
      </c>
      <c r="W4029" s="8">
        <f t="shared" si="519"/>
        <v>0</v>
      </c>
      <c r="X4029" s="6"/>
      <c r="Y4029" s="7">
        <f t="shared" si="513"/>
        <v>0</v>
      </c>
      <c r="Z4029" s="7"/>
      <c r="AA4029" s="8">
        <f t="shared" si="521"/>
        <v>0</v>
      </c>
      <c r="AB4029" s="6">
        <f t="shared" si="514"/>
        <v>0</v>
      </c>
      <c r="AC4029" s="6">
        <f t="shared" si="518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20"/>
        <v>607554.58999999985</v>
      </c>
      <c r="W4030" s="8">
        <f t="shared" si="519"/>
        <v>1068440.7272000001</v>
      </c>
      <c r="X4030" s="6"/>
      <c r="Y4030" s="7">
        <f t="shared" si="513"/>
        <v>0</v>
      </c>
      <c r="Z4030" s="7"/>
      <c r="AA4030" s="8">
        <f t="shared" si="521"/>
        <v>1068440.7272000001</v>
      </c>
      <c r="AB4030" s="6">
        <f t="shared" si="514"/>
        <v>21804.912800000049</v>
      </c>
      <c r="AC4030" s="6">
        <f t="shared" si="518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20"/>
        <v>150000</v>
      </c>
      <c r="W4031" s="8">
        <f t="shared" si="519"/>
        <v>0</v>
      </c>
      <c r="X4031" s="6"/>
      <c r="Y4031" s="7">
        <f t="shared" si="513"/>
        <v>0</v>
      </c>
      <c r="Z4031" s="7"/>
      <c r="AA4031" s="8">
        <f t="shared" si="521"/>
        <v>0</v>
      </c>
      <c r="AB4031" s="6">
        <f t="shared" si="514"/>
        <v>0</v>
      </c>
      <c r="AC4031" s="6">
        <f t="shared" si="518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20"/>
        <v>2528275.7299999967</v>
      </c>
      <c r="W4032" s="8">
        <f t="shared" si="519"/>
        <v>20094473.210000005</v>
      </c>
      <c r="X4032" s="6"/>
      <c r="Y4032" s="7">
        <f t="shared" si="513"/>
        <v>0</v>
      </c>
      <c r="Z4032" s="7"/>
      <c r="AA4032" s="8">
        <f t="shared" si="521"/>
        <v>20094473.210000005</v>
      </c>
      <c r="AB4032" s="6">
        <f t="shared" si="514"/>
        <v>0</v>
      </c>
      <c r="AC4032" s="6">
        <f t="shared" si="518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20"/>
        <v>386853.29999999981</v>
      </c>
      <c r="W4033" s="8">
        <f t="shared" si="519"/>
        <v>3138227.13592233</v>
      </c>
      <c r="X4033" s="6"/>
      <c r="Y4033" s="7">
        <f t="shared" si="513"/>
        <v>0</v>
      </c>
      <c r="Z4033" s="7"/>
      <c r="AA4033" s="8">
        <f t="shared" si="521"/>
        <v>3138227.13592233</v>
      </c>
      <c r="AB4033" s="6">
        <f t="shared" si="514"/>
        <v>94146.81407767022</v>
      </c>
      <c r="AC4033" s="6">
        <f t="shared" si="518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20"/>
        <v>79728.079999999842</v>
      </c>
      <c r="W4034" s="8">
        <f t="shared" si="519"/>
        <v>1121687.932038835</v>
      </c>
      <c r="X4034" s="6"/>
      <c r="Y4034" s="7">
        <f t="shared" si="513"/>
        <v>0</v>
      </c>
      <c r="Z4034" s="7"/>
      <c r="AA4034" s="8">
        <f t="shared" si="521"/>
        <v>1121687.932038835</v>
      </c>
      <c r="AB4034" s="6">
        <f t="shared" si="514"/>
        <v>33650.637961165048</v>
      </c>
      <c r="AC4034" s="6">
        <f t="shared" si="518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20"/>
        <v>241514.56</v>
      </c>
      <c r="W4035" s="8">
        <f t="shared" si="519"/>
        <v>159315.7286</v>
      </c>
      <c r="X4035" s="6"/>
      <c r="Y4035" s="7">
        <f t="shared" ref="Y4035:Y4098" si="522">IF(W4035-AC4035&lt;=0,0,IF(O4035="返现",MAX(W4035-AB4035-AC4035,0),MAX(W4035-AC4035,0)))</f>
        <v>0</v>
      </c>
      <c r="Z4035" s="7"/>
      <c r="AA4035" s="8">
        <f t="shared" si="521"/>
        <v>159315.7286</v>
      </c>
      <c r="AB4035" s="6">
        <f t="shared" si="514"/>
        <v>3251.3414000000048</v>
      </c>
      <c r="AC4035" s="6">
        <f t="shared" si="518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20"/>
        <v>378498.35000000003</v>
      </c>
      <c r="W4036" s="8">
        <f t="shared" si="519"/>
        <v>76071.617999999988</v>
      </c>
      <c r="X4036" s="6"/>
      <c r="Y4036" s="7">
        <f t="shared" si="522"/>
        <v>0</v>
      </c>
      <c r="Z4036" s="7"/>
      <c r="AA4036" s="8">
        <f t="shared" si="521"/>
        <v>76071.617999999988</v>
      </c>
      <c r="AB4036" s="6">
        <f t="shared" si="514"/>
        <v>1552.4820000000036</v>
      </c>
      <c r="AC4036" s="6">
        <f t="shared" si="518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20"/>
        <v>71930.069999999949</v>
      </c>
      <c r="W4037" s="8">
        <f t="shared" si="519"/>
        <v>612721.53</v>
      </c>
      <c r="X4037" s="6"/>
      <c r="Y4037" s="7">
        <f t="shared" si="522"/>
        <v>0</v>
      </c>
      <c r="Z4037" s="7"/>
      <c r="AA4037" s="8">
        <f t="shared" si="521"/>
        <v>612721.53</v>
      </c>
      <c r="AB4037" s="6">
        <f t="shared" si="514"/>
        <v>0</v>
      </c>
      <c r="AC4037" s="6">
        <f t="shared" si="518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20"/>
        <v>78033.61</v>
      </c>
      <c r="W4038" s="8">
        <f t="shared" si="519"/>
        <v>21966.39</v>
      </c>
      <c r="X4038" s="6"/>
      <c r="Y4038" s="7">
        <f t="shared" si="522"/>
        <v>0</v>
      </c>
      <c r="Z4038" s="7"/>
      <c r="AA4038" s="8">
        <f t="shared" si="521"/>
        <v>21966.39</v>
      </c>
      <c r="AB4038" s="6">
        <f t="shared" ref="AB4038:AB4101" si="523">U4038-W4038</f>
        <v>0</v>
      </c>
      <c r="AC4038" s="6">
        <f t="shared" si="518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20"/>
        <v>61881.039999999979</v>
      </c>
      <c r="W4039" s="8">
        <f t="shared" si="519"/>
        <v>136751.44554455447</v>
      </c>
      <c r="X4039" s="6"/>
      <c r="Y4039" s="7">
        <f t="shared" si="522"/>
        <v>0</v>
      </c>
      <c r="Z4039" s="7"/>
      <c r="AA4039" s="8">
        <f t="shared" si="521"/>
        <v>136751.44554455447</v>
      </c>
      <c r="AB4039" s="6">
        <f t="shared" si="523"/>
        <v>1367.5144554455474</v>
      </c>
      <c r="AC4039" s="6">
        <f t="shared" si="518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20"/>
        <v>3731424.5899999961</v>
      </c>
      <c r="W4040" s="8">
        <f t="shared" si="519"/>
        <v>25453688.620000005</v>
      </c>
      <c r="X4040" s="6"/>
      <c r="Y4040" s="7">
        <f t="shared" si="522"/>
        <v>0</v>
      </c>
      <c r="Z4040" s="7"/>
      <c r="AA4040" s="8">
        <f t="shared" si="521"/>
        <v>25453688.620000005</v>
      </c>
      <c r="AB4040" s="6">
        <f t="shared" si="523"/>
        <v>0</v>
      </c>
      <c r="AC4040" s="6">
        <f t="shared" si="518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20"/>
        <v>76855.419999999984</v>
      </c>
      <c r="W4041" s="8">
        <f t="shared" si="519"/>
        <v>195099.32</v>
      </c>
      <c r="X4041" s="6"/>
      <c r="Y4041" s="7">
        <f t="shared" si="522"/>
        <v>0</v>
      </c>
      <c r="Z4041" s="7"/>
      <c r="AA4041" s="8">
        <f t="shared" si="521"/>
        <v>195099.32</v>
      </c>
      <c r="AB4041" s="6">
        <f t="shared" si="523"/>
        <v>0</v>
      </c>
      <c r="AC4041" s="6">
        <f t="shared" si="518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20"/>
        <v>19268.259999999995</v>
      </c>
      <c r="W4042" s="8">
        <f t="shared" si="519"/>
        <v>102061.04000000001</v>
      </c>
      <c r="X4042" s="6"/>
      <c r="Y4042" s="7">
        <f t="shared" si="522"/>
        <v>0</v>
      </c>
      <c r="Z4042" s="7"/>
      <c r="AA4042" s="8">
        <f t="shared" si="521"/>
        <v>102061.04000000001</v>
      </c>
      <c r="AB4042" s="6">
        <f t="shared" si="523"/>
        <v>0</v>
      </c>
      <c r="AC4042" s="6">
        <f t="shared" si="518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20"/>
        <v>49432.92</v>
      </c>
      <c r="W4043" s="8">
        <f t="shared" si="519"/>
        <v>30567.08</v>
      </c>
      <c r="X4043" s="6"/>
      <c r="Y4043" s="7">
        <f t="shared" si="522"/>
        <v>0</v>
      </c>
      <c r="Z4043" s="7"/>
      <c r="AA4043" s="8">
        <f t="shared" si="521"/>
        <v>30567.08</v>
      </c>
      <c r="AB4043" s="6">
        <f t="shared" si="523"/>
        <v>0</v>
      </c>
      <c r="AC4043" s="6">
        <f t="shared" si="518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20"/>
        <v>77849.809999999939</v>
      </c>
      <c r="W4044" s="8">
        <f t="shared" si="519"/>
        <v>836880.33000000007</v>
      </c>
      <c r="X4044" s="6"/>
      <c r="Y4044" s="7">
        <f t="shared" si="522"/>
        <v>0</v>
      </c>
      <c r="Z4044" s="7"/>
      <c r="AA4044" s="8">
        <f t="shared" si="521"/>
        <v>836880.33000000007</v>
      </c>
      <c r="AB4044" s="6">
        <f t="shared" si="523"/>
        <v>0</v>
      </c>
      <c r="AC4044" s="6">
        <f t="shared" si="518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20"/>
        <v>551979.99000000069</v>
      </c>
      <c r="W4045" s="8">
        <f t="shared" si="519"/>
        <v>3145265.0499999993</v>
      </c>
      <c r="X4045" s="6"/>
      <c r="Y4045" s="7">
        <f t="shared" si="522"/>
        <v>0</v>
      </c>
      <c r="Z4045" s="7"/>
      <c r="AA4045" s="8">
        <f t="shared" si="521"/>
        <v>3145265.0499999993</v>
      </c>
      <c r="AB4045" s="6">
        <f t="shared" si="523"/>
        <v>0</v>
      </c>
      <c r="AC4045" s="6">
        <f t="shared" si="518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20"/>
        <v>292777.7</v>
      </c>
      <c r="W4046" s="8">
        <f t="shared" si="519"/>
        <v>407222.3</v>
      </c>
      <c r="X4046" s="6"/>
      <c r="Y4046" s="7">
        <f t="shared" si="522"/>
        <v>0</v>
      </c>
      <c r="Z4046" s="7"/>
      <c r="AA4046" s="8">
        <f t="shared" si="521"/>
        <v>407222.3</v>
      </c>
      <c r="AB4046" s="6">
        <f t="shared" si="523"/>
        <v>0</v>
      </c>
      <c r="AC4046" s="6">
        <f t="shared" si="518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20"/>
        <v>8775.68</v>
      </c>
      <c r="W4047" s="8">
        <f t="shared" si="519"/>
        <v>20717.77</v>
      </c>
      <c r="X4047" s="6"/>
      <c r="Y4047" s="7">
        <f t="shared" si="522"/>
        <v>0</v>
      </c>
      <c r="Z4047" s="7"/>
      <c r="AA4047" s="8">
        <f t="shared" si="521"/>
        <v>20717.77</v>
      </c>
      <c r="AB4047" s="6">
        <f t="shared" si="523"/>
        <v>0</v>
      </c>
      <c r="AC4047" s="6">
        <f t="shared" si="518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20"/>
        <v>0</v>
      </c>
      <c r="W4048" s="8">
        <f t="shared" si="519"/>
        <v>-28666.266666666666</v>
      </c>
      <c r="X4048" s="6"/>
      <c r="Y4048" s="7">
        <f t="shared" si="522"/>
        <v>1433.3133333333353</v>
      </c>
      <c r="Z4048" s="7"/>
      <c r="AA4048" s="8">
        <f t="shared" si="521"/>
        <v>-28666.266666666666</v>
      </c>
      <c r="AB4048" s="6">
        <f t="shared" si="523"/>
        <v>-1433.3133333333353</v>
      </c>
      <c r="AC4048" s="6">
        <f t="shared" si="518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20"/>
        <v>1921865.96</v>
      </c>
      <c r="W4049" s="8">
        <f t="shared" si="519"/>
        <v>6864720.9699999997</v>
      </c>
      <c r="X4049" s="6"/>
      <c r="Y4049" s="7">
        <f t="shared" si="522"/>
        <v>0</v>
      </c>
      <c r="Z4049" s="7"/>
      <c r="AA4049" s="8">
        <f t="shared" si="521"/>
        <v>6864720.9699999997</v>
      </c>
      <c r="AB4049" s="6">
        <f t="shared" si="523"/>
        <v>0</v>
      </c>
      <c r="AC4049" s="6">
        <f t="shared" si="518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20"/>
        <v>18652.619999999966</v>
      </c>
      <c r="W4050" s="8">
        <f t="shared" si="519"/>
        <v>125047.68000000002</v>
      </c>
      <c r="X4050" s="6"/>
      <c r="Y4050" s="7">
        <f t="shared" si="522"/>
        <v>0</v>
      </c>
      <c r="Z4050" s="7"/>
      <c r="AA4050" s="8">
        <f t="shared" si="521"/>
        <v>125047.68000000002</v>
      </c>
      <c r="AB4050" s="6">
        <f t="shared" si="523"/>
        <v>0</v>
      </c>
      <c r="AC4050" s="6">
        <f t="shared" si="518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20"/>
        <v>509777.99</v>
      </c>
      <c r="W4051" s="8">
        <f t="shared" si="519"/>
        <v>566921.45544554444</v>
      </c>
      <c r="X4051" s="6"/>
      <c r="Y4051" s="7">
        <f t="shared" si="522"/>
        <v>0</v>
      </c>
      <c r="Z4051" s="7"/>
      <c r="AA4051" s="8">
        <f t="shared" si="521"/>
        <v>566921.45544554444</v>
      </c>
      <c r="AB4051" s="6">
        <f t="shared" si="523"/>
        <v>5669.2145544554805</v>
      </c>
      <c r="AC4051" s="6">
        <f t="shared" si="518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20"/>
        <v>793568.80999999959</v>
      </c>
      <c r="W4052" s="8">
        <f t="shared" si="519"/>
        <v>1932704.1188118814</v>
      </c>
      <c r="X4052" s="6"/>
      <c r="Y4052" s="7">
        <f t="shared" si="522"/>
        <v>0</v>
      </c>
      <c r="Z4052" s="7"/>
      <c r="AA4052" s="8">
        <f t="shared" si="521"/>
        <v>1932704.1188118814</v>
      </c>
      <c r="AB4052" s="6">
        <f t="shared" si="523"/>
        <v>19327.041188118747</v>
      </c>
      <c r="AC4052" s="6">
        <f t="shared" si="518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20"/>
        <v>-176874.69000000041</v>
      </c>
      <c r="W4053" s="8">
        <f t="shared" si="519"/>
        <v>2566905.6336633665</v>
      </c>
      <c r="X4053" s="8"/>
      <c r="Y4053" s="7">
        <f t="shared" si="522"/>
        <v>0</v>
      </c>
      <c r="Z4053" s="7"/>
      <c r="AA4053" s="8">
        <f t="shared" si="521"/>
        <v>2566905.6336633665</v>
      </c>
      <c r="AB4053" s="8">
        <f t="shared" si="523"/>
        <v>25669.056336633861</v>
      </c>
      <c r="AC4053" s="8">
        <f t="shared" si="518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20"/>
        <v>0</v>
      </c>
      <c r="W4054" s="8">
        <f t="shared" si="519"/>
        <v>-463800.16504854383</v>
      </c>
      <c r="X4054" s="8"/>
      <c r="Y4054" s="7">
        <f t="shared" si="522"/>
        <v>13914.004951456329</v>
      </c>
      <c r="Z4054" s="7"/>
      <c r="AA4054" s="8">
        <f t="shared" si="521"/>
        <v>-463800.16504854383</v>
      </c>
      <c r="AB4054" s="8">
        <f t="shared" si="523"/>
        <v>-13914.004951456329</v>
      </c>
      <c r="AC4054" s="8">
        <f t="shared" si="518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20"/>
        <v>-888986.71999999974</v>
      </c>
      <c r="W4055" s="63">
        <f t="shared" si="519"/>
        <v>1067634.039215686</v>
      </c>
      <c r="X4055" s="6"/>
      <c r="Y4055" s="7">
        <f t="shared" si="522"/>
        <v>0</v>
      </c>
      <c r="Z4055" s="7"/>
      <c r="AA4055" s="8">
        <f t="shared" si="521"/>
        <v>1067634.039215686</v>
      </c>
      <c r="AB4055" s="63">
        <f t="shared" si="523"/>
        <v>21352.680784313707</v>
      </c>
      <c r="AC4055" s="63">
        <f t="shared" si="518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20"/>
        <v>1125238.99</v>
      </c>
      <c r="W4056" s="8">
        <f t="shared" si="519"/>
        <v>12358.196078431372</v>
      </c>
      <c r="X4056" s="6"/>
      <c r="Y4056" s="7">
        <f t="shared" si="522"/>
        <v>0</v>
      </c>
      <c r="Z4056" s="7"/>
      <c r="AA4056" s="8">
        <f t="shared" si="521"/>
        <v>12358.196078431372</v>
      </c>
      <c r="AB4056" s="6">
        <f t="shared" si="523"/>
        <v>247.16392156862821</v>
      </c>
      <c r="AC4056" s="6">
        <f t="shared" si="518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20"/>
        <v>0</v>
      </c>
      <c r="W4057" s="8">
        <f t="shared" si="519"/>
        <v>0</v>
      </c>
      <c r="X4057" s="6"/>
      <c r="Y4057" s="7">
        <f t="shared" si="522"/>
        <v>0</v>
      </c>
      <c r="Z4057" s="7"/>
      <c r="AA4057" s="8">
        <f t="shared" si="521"/>
        <v>0</v>
      </c>
      <c r="AB4057" s="6">
        <f t="shared" si="523"/>
        <v>0</v>
      </c>
      <c r="AC4057" s="6">
        <f t="shared" si="518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20"/>
        <v>85107.390000000014</v>
      </c>
      <c r="W4058" s="8">
        <f t="shared" si="519"/>
        <v>33413.82</v>
      </c>
      <c r="X4058" s="6"/>
      <c r="Y4058" s="7">
        <f t="shared" si="522"/>
        <v>0</v>
      </c>
      <c r="Z4058" s="7"/>
      <c r="AA4058" s="8">
        <f t="shared" si="521"/>
        <v>33413.82</v>
      </c>
      <c r="AB4058" s="6">
        <f t="shared" si="523"/>
        <v>0</v>
      </c>
      <c r="AC4058" s="6">
        <f t="shared" si="518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20"/>
        <v>6133.6900000000169</v>
      </c>
      <c r="W4059" s="8">
        <f t="shared" si="519"/>
        <v>43125.069999999985</v>
      </c>
      <c r="X4059" s="6"/>
      <c r="Y4059" s="7">
        <f t="shared" si="522"/>
        <v>0</v>
      </c>
      <c r="Z4059" s="7"/>
      <c r="AA4059" s="8">
        <f t="shared" si="521"/>
        <v>43125.069999999985</v>
      </c>
      <c r="AB4059" s="6">
        <f t="shared" si="523"/>
        <v>0</v>
      </c>
      <c r="AC4059" s="6">
        <f t="shared" si="518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20"/>
        <v>-2.9103830456733704E-11</v>
      </c>
      <c r="W4060" s="8">
        <f t="shared" si="519"/>
        <v>0</v>
      </c>
      <c r="X4060" s="8"/>
      <c r="Y4060" s="7">
        <f t="shared" si="522"/>
        <v>0</v>
      </c>
      <c r="Z4060" s="7"/>
      <c r="AA4060" s="8">
        <f t="shared" si="521"/>
        <v>0</v>
      </c>
      <c r="AB4060" s="8">
        <f t="shared" si="523"/>
        <v>0</v>
      </c>
      <c r="AC4060" s="8">
        <f t="shared" si="518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20"/>
        <v>329140.00999999989</v>
      </c>
      <c r="W4061" s="8">
        <f t="shared" si="519"/>
        <v>445157.17000000004</v>
      </c>
      <c r="X4061" s="6"/>
      <c r="Y4061" s="7">
        <f t="shared" si="522"/>
        <v>0</v>
      </c>
      <c r="Z4061" s="7"/>
      <c r="AA4061" s="8">
        <f t="shared" si="521"/>
        <v>445157.17000000004</v>
      </c>
      <c r="AB4061" s="8">
        <f t="shared" si="523"/>
        <v>0</v>
      </c>
      <c r="AC4061" s="8">
        <f t="shared" si="518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20"/>
        <v>0</v>
      </c>
      <c r="W4062" s="8">
        <f t="shared" si="519"/>
        <v>382988.07999999996</v>
      </c>
      <c r="X4062" s="6"/>
      <c r="Y4062" s="7">
        <f t="shared" si="522"/>
        <v>0</v>
      </c>
      <c r="Z4062" s="7"/>
      <c r="AA4062" s="8">
        <f t="shared" si="521"/>
        <v>382988.07999999996</v>
      </c>
      <c r="AB4062" s="8">
        <f t="shared" si="523"/>
        <v>0</v>
      </c>
      <c r="AC4062" s="8">
        <f t="shared" si="518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20"/>
        <v>85784.44</v>
      </c>
      <c r="W4063" s="8">
        <f t="shared" si="519"/>
        <v>14215.559999999998</v>
      </c>
      <c r="X4063" s="6"/>
      <c r="Y4063" s="7">
        <f t="shared" si="522"/>
        <v>0</v>
      </c>
      <c r="Z4063" s="7"/>
      <c r="AA4063" s="8">
        <f t="shared" si="521"/>
        <v>14215.559999999998</v>
      </c>
      <c r="AB4063" s="6">
        <f t="shared" si="523"/>
        <v>0</v>
      </c>
      <c r="AC4063" s="6">
        <f t="shared" si="518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20"/>
        <v>7147.75</v>
      </c>
      <c r="W4064" s="8">
        <f t="shared" si="519"/>
        <v>22852.25</v>
      </c>
      <c r="X4064" s="6"/>
      <c r="Y4064" s="7">
        <f t="shared" si="522"/>
        <v>0</v>
      </c>
      <c r="Z4064" s="7"/>
      <c r="AA4064" s="8">
        <f t="shared" si="521"/>
        <v>22852.25</v>
      </c>
      <c r="AB4064" s="6">
        <f t="shared" si="523"/>
        <v>0</v>
      </c>
      <c r="AC4064" s="6">
        <f t="shared" si="518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4498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20"/>
        <v>26595.940000000002</v>
      </c>
      <c r="W4065" s="8">
        <f t="shared" si="519"/>
        <v>13929.398058252427</v>
      </c>
      <c r="X4065" s="6"/>
      <c r="Y4065" s="7">
        <f t="shared" si="522"/>
        <v>0</v>
      </c>
      <c r="Z4065" s="7"/>
      <c r="AA4065" s="8">
        <f t="shared" si="521"/>
        <v>13929.398058252427</v>
      </c>
      <c r="AB4065" s="6">
        <f t="shared" si="523"/>
        <v>417.88194174757336</v>
      </c>
      <c r="AC4065" s="6">
        <f t="shared" si="518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20"/>
        <v>734919.67000000039</v>
      </c>
      <c r="W4066" s="8">
        <f t="shared" si="519"/>
        <v>2710863.0686274506</v>
      </c>
      <c r="X4066" s="6"/>
      <c r="Y4066" s="7">
        <f t="shared" si="522"/>
        <v>0</v>
      </c>
      <c r="Z4066" s="7"/>
      <c r="AA4066" s="8">
        <f t="shared" si="521"/>
        <v>2710863.0686274506</v>
      </c>
      <c r="AB4066" s="6">
        <f t="shared" si="523"/>
        <v>54217.261372548994</v>
      </c>
      <c r="AC4066" s="6">
        <f t="shared" si="518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20"/>
        <v>209433.21999999997</v>
      </c>
      <c r="W4067" s="8">
        <f t="shared" si="519"/>
        <v>0</v>
      </c>
      <c r="X4067" s="6"/>
      <c r="Y4067" s="7">
        <f t="shared" si="522"/>
        <v>0</v>
      </c>
      <c r="Z4067" s="7"/>
      <c r="AA4067" s="8">
        <f t="shared" si="521"/>
        <v>0</v>
      </c>
      <c r="AB4067" s="6">
        <f t="shared" si="523"/>
        <v>0</v>
      </c>
      <c r="AC4067" s="6">
        <f t="shared" si="518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20"/>
        <v>1852766.700000003</v>
      </c>
      <c r="W4068" s="8">
        <f t="shared" si="519"/>
        <v>4278981.1199999992</v>
      </c>
      <c r="X4068" s="8"/>
      <c r="Y4068" s="7">
        <f t="shared" si="522"/>
        <v>0</v>
      </c>
      <c r="Z4068" s="7"/>
      <c r="AA4068" s="8">
        <f t="shared" si="521"/>
        <v>4278981.1199999992</v>
      </c>
      <c r="AB4068" s="75">
        <f>W4068*P4068</f>
        <v>256738.86719999995</v>
      </c>
      <c r="AC4068" s="8">
        <f t="shared" ref="AC4068:AC4131" si="524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20"/>
        <v>1565986.0699999998</v>
      </c>
      <c r="W4069" s="8">
        <f t="shared" si="519"/>
        <v>490607.18000000005</v>
      </c>
      <c r="X4069" s="8"/>
      <c r="Y4069" s="7">
        <f t="shared" si="522"/>
        <v>0</v>
      </c>
      <c r="Z4069" s="7"/>
      <c r="AA4069" s="8">
        <f t="shared" si="521"/>
        <v>490607.18000000005</v>
      </c>
      <c r="AB4069" s="8">
        <f t="shared" si="523"/>
        <v>0</v>
      </c>
      <c r="AC4069" s="8">
        <f t="shared" si="524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20"/>
        <v>0</v>
      </c>
      <c r="W4070" s="8">
        <f t="shared" ref="W4070:W4133" si="525">IF(O4070="返货",U4070/(1+P4070),IF(O4070="返现",U4070,IF(O4070="折扣",U4070*P4070,IF(O4070="无",U4070))))</f>
        <v>0</v>
      </c>
      <c r="X4070" s="6"/>
      <c r="Y4070" s="7">
        <f t="shared" si="522"/>
        <v>0</v>
      </c>
      <c r="Z4070" s="7"/>
      <c r="AA4070" s="8">
        <f t="shared" si="521"/>
        <v>0</v>
      </c>
      <c r="AB4070" s="6">
        <f t="shared" si="523"/>
        <v>0</v>
      </c>
      <c r="AC4070" s="6">
        <f t="shared" si="524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20"/>
        <v>9455.2000000000007</v>
      </c>
      <c r="W4071" s="8">
        <f t="shared" si="525"/>
        <v>10338.039215686274</v>
      </c>
      <c r="X4071" s="6"/>
      <c r="Y4071" s="7">
        <f t="shared" si="522"/>
        <v>0</v>
      </c>
      <c r="Z4071" s="7"/>
      <c r="AA4071" s="8">
        <f t="shared" si="521"/>
        <v>10338.039215686274</v>
      </c>
      <c r="AB4071" s="6">
        <f t="shared" si="523"/>
        <v>206.7607843137248</v>
      </c>
      <c r="AC4071" s="6">
        <f t="shared" si="524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20"/>
        <v>-321860.23000000004</v>
      </c>
      <c r="W4072" s="63">
        <f t="shared" si="525"/>
        <v>361029.34951456316</v>
      </c>
      <c r="X4072" s="6"/>
      <c r="Y4072" s="7">
        <f t="shared" si="522"/>
        <v>0</v>
      </c>
      <c r="Z4072" s="7"/>
      <c r="AA4072" s="8">
        <f t="shared" si="521"/>
        <v>361029.34951456316</v>
      </c>
      <c r="AB4072" s="63">
        <f t="shared" si="523"/>
        <v>10830.880485436879</v>
      </c>
      <c r="AC4072" s="63">
        <f t="shared" si="524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20"/>
        <v>153285.01</v>
      </c>
      <c r="W4073" s="8">
        <f t="shared" si="525"/>
        <v>396438.68999999994</v>
      </c>
      <c r="X4073" s="6"/>
      <c r="Y4073" s="7">
        <f t="shared" si="522"/>
        <v>0</v>
      </c>
      <c r="Z4073" s="7"/>
      <c r="AA4073" s="8">
        <f t="shared" si="521"/>
        <v>396438.68999999994</v>
      </c>
      <c r="AB4073" s="6">
        <f t="shared" si="523"/>
        <v>0</v>
      </c>
      <c r="AC4073" s="6">
        <f t="shared" si="524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20"/>
        <v>326973.36</v>
      </c>
      <c r="W4074" s="8">
        <f t="shared" si="525"/>
        <v>0</v>
      </c>
      <c r="X4074" s="6"/>
      <c r="Y4074" s="7">
        <f t="shared" si="522"/>
        <v>0</v>
      </c>
      <c r="Z4074" s="7"/>
      <c r="AA4074" s="8">
        <f t="shared" si="521"/>
        <v>0</v>
      </c>
      <c r="AB4074" s="6">
        <f t="shared" si="523"/>
        <v>0</v>
      </c>
      <c r="AC4074" s="6">
        <f t="shared" si="524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20"/>
        <v>6000</v>
      </c>
      <c r="W4075" s="8">
        <f t="shared" si="525"/>
        <v>14000</v>
      </c>
      <c r="X4075" s="6"/>
      <c r="Y4075" s="7">
        <f t="shared" si="522"/>
        <v>0</v>
      </c>
      <c r="Z4075" s="7"/>
      <c r="AA4075" s="8">
        <f t="shared" si="521"/>
        <v>14000</v>
      </c>
      <c r="AB4075" s="6">
        <f t="shared" si="523"/>
        <v>0</v>
      </c>
      <c r="AC4075" s="6">
        <f t="shared" si="524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20"/>
        <v>0</v>
      </c>
      <c r="W4076" s="8">
        <f t="shared" si="525"/>
        <v>-179331.55</v>
      </c>
      <c r="X4076" s="6"/>
      <c r="Y4076" s="7">
        <f t="shared" si="522"/>
        <v>0</v>
      </c>
      <c r="Z4076" s="7"/>
      <c r="AA4076" s="8">
        <f t="shared" si="521"/>
        <v>-179331.55</v>
      </c>
      <c r="AB4076" s="6">
        <f t="shared" si="523"/>
        <v>0</v>
      </c>
      <c r="AC4076" s="6">
        <f t="shared" si="524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20"/>
        <v>207079.18999999994</v>
      </c>
      <c r="W4077" s="8">
        <f t="shared" si="525"/>
        <v>1353930.11</v>
      </c>
      <c r="X4077" s="6"/>
      <c r="Y4077" s="7">
        <f t="shared" si="522"/>
        <v>0</v>
      </c>
      <c r="Z4077" s="7"/>
      <c r="AA4077" s="8">
        <f t="shared" si="521"/>
        <v>1353930.11</v>
      </c>
      <c r="AB4077" s="6">
        <f t="shared" si="523"/>
        <v>0</v>
      </c>
      <c r="AC4077" s="6">
        <f t="shared" si="524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6">S4078+T4078-U4078</f>
        <v>10000</v>
      </c>
      <c r="W4078" s="8">
        <f t="shared" si="525"/>
        <v>0</v>
      </c>
      <c r="X4078" s="6"/>
      <c r="Y4078" s="7">
        <f t="shared" si="522"/>
        <v>0</v>
      </c>
      <c r="Z4078" s="7"/>
      <c r="AA4078" s="8">
        <f t="shared" si="521"/>
        <v>0</v>
      </c>
      <c r="AB4078" s="6">
        <f t="shared" si="523"/>
        <v>0</v>
      </c>
      <c r="AC4078" s="6">
        <f t="shared" si="524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6"/>
        <v>145091.44999999972</v>
      </c>
      <c r="W4079" s="8">
        <f t="shared" si="525"/>
        <v>812821.63000000024</v>
      </c>
      <c r="X4079" s="6"/>
      <c r="Y4079" s="7">
        <f t="shared" si="522"/>
        <v>0</v>
      </c>
      <c r="Z4079" s="7"/>
      <c r="AA4079" s="8">
        <f t="shared" si="521"/>
        <v>812821.63000000024</v>
      </c>
      <c r="AB4079" s="6">
        <f t="shared" si="523"/>
        <v>0</v>
      </c>
      <c r="AC4079" s="6">
        <f t="shared" si="524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6"/>
        <v>16999.96</v>
      </c>
      <c r="W4080" s="8">
        <f t="shared" si="525"/>
        <v>3000.0399999999995</v>
      </c>
      <c r="X4080" s="6"/>
      <c r="Y4080" s="7">
        <f t="shared" si="522"/>
        <v>0</v>
      </c>
      <c r="Z4080" s="7"/>
      <c r="AA4080" s="8">
        <f t="shared" si="521"/>
        <v>3000.0399999999995</v>
      </c>
      <c r="AB4080" s="6">
        <f t="shared" si="523"/>
        <v>0</v>
      </c>
      <c r="AC4080" s="6">
        <f t="shared" si="524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6"/>
        <v>893413.24999999953</v>
      </c>
      <c r="W4081" s="8">
        <f t="shared" si="525"/>
        <v>741751.71568627493</v>
      </c>
      <c r="X4081" s="6"/>
      <c r="Y4081" s="7">
        <f t="shared" si="522"/>
        <v>0</v>
      </c>
      <c r="Z4081" s="7"/>
      <c r="AA4081" s="8">
        <f t="shared" si="521"/>
        <v>741751.71568627493</v>
      </c>
      <c r="AB4081" s="6">
        <f t="shared" si="523"/>
        <v>14835.03431372554</v>
      </c>
      <c r="AC4081" s="6">
        <f t="shared" si="524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6"/>
        <v>0</v>
      </c>
      <c r="W4082" s="8">
        <f t="shared" si="525"/>
        <v>3739988.65</v>
      </c>
      <c r="X4082" s="6"/>
      <c r="Y4082" s="7">
        <f t="shared" si="522"/>
        <v>0</v>
      </c>
      <c r="Z4082" s="7"/>
      <c r="AA4082" s="8">
        <f t="shared" si="521"/>
        <v>3739988.65</v>
      </c>
      <c r="AB4082" s="6">
        <f t="shared" si="523"/>
        <v>0</v>
      </c>
      <c r="AC4082" s="6">
        <f t="shared" si="524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6"/>
        <v>199981.38</v>
      </c>
      <c r="W4083" s="8">
        <f t="shared" si="525"/>
        <v>18.254901960784313</v>
      </c>
      <c r="X4083" s="6"/>
      <c r="Y4083" s="7">
        <f t="shared" si="522"/>
        <v>0</v>
      </c>
      <c r="Z4083" s="7"/>
      <c r="AA4083" s="8">
        <f t="shared" si="521"/>
        <v>18.254901960784313</v>
      </c>
      <c r="AB4083" s="6">
        <f t="shared" si="523"/>
        <v>0.36509803921568817</v>
      </c>
      <c r="AC4083" s="6">
        <f t="shared" si="524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6"/>
        <v>111507.40999999992</v>
      </c>
      <c r="W4084" s="8">
        <f t="shared" si="525"/>
        <v>560810.00000000012</v>
      </c>
      <c r="X4084" s="6"/>
      <c r="Y4084" s="7">
        <f t="shared" si="522"/>
        <v>0</v>
      </c>
      <c r="Z4084" s="7"/>
      <c r="AA4084" s="8">
        <f t="shared" si="521"/>
        <v>560810.00000000012</v>
      </c>
      <c r="AB4084" s="6">
        <f t="shared" si="523"/>
        <v>5608.0999999999767</v>
      </c>
      <c r="AC4084" s="6">
        <f t="shared" si="524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6"/>
        <v>0</v>
      </c>
      <c r="W4085" s="8">
        <f t="shared" si="525"/>
        <v>652302.5299999998</v>
      </c>
      <c r="X4085" s="6"/>
      <c r="Y4085" s="7">
        <f t="shared" si="522"/>
        <v>0</v>
      </c>
      <c r="Z4085" s="7"/>
      <c r="AA4085" s="8">
        <f t="shared" si="521"/>
        <v>652302.5299999998</v>
      </c>
      <c r="AB4085" s="6">
        <f t="shared" si="523"/>
        <v>0</v>
      </c>
      <c r="AC4085" s="6">
        <f t="shared" si="524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6"/>
        <v>147189.2200000002</v>
      </c>
      <c r="W4086" s="8">
        <f t="shared" si="525"/>
        <v>542007.58823529398</v>
      </c>
      <c r="X4086" s="6"/>
      <c r="Y4086" s="7">
        <f t="shared" si="522"/>
        <v>0</v>
      </c>
      <c r="Z4086" s="7"/>
      <c r="AA4086" s="8">
        <f t="shared" si="521"/>
        <v>542007.58823529398</v>
      </c>
      <c r="AB4086" s="6">
        <f t="shared" si="523"/>
        <v>10840.151764705894</v>
      </c>
      <c r="AC4086" s="6">
        <f t="shared" si="524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6"/>
        <v>314194.64999999991</v>
      </c>
      <c r="W4087" s="8">
        <f t="shared" si="525"/>
        <v>935805.35000000009</v>
      </c>
      <c r="X4087" s="6"/>
      <c r="Y4087" s="7">
        <f t="shared" si="522"/>
        <v>0</v>
      </c>
      <c r="Z4087" s="7"/>
      <c r="AA4087" s="8">
        <f t="shared" si="521"/>
        <v>935805.35000000009</v>
      </c>
      <c r="AB4087" s="6">
        <f t="shared" si="523"/>
        <v>0</v>
      </c>
      <c r="AC4087" s="6">
        <f t="shared" si="524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6"/>
        <v>2188018.6400000006</v>
      </c>
      <c r="W4088" s="8">
        <f t="shared" si="525"/>
        <v>7946847.8200000003</v>
      </c>
      <c r="X4088" s="6"/>
      <c r="Y4088" s="7">
        <f t="shared" si="522"/>
        <v>0</v>
      </c>
      <c r="Z4088" s="7"/>
      <c r="AA4088" s="8">
        <f t="shared" si="521"/>
        <v>7946847.8200000003</v>
      </c>
      <c r="AB4088" s="6">
        <f t="shared" si="523"/>
        <v>0</v>
      </c>
      <c r="AC4088" s="6">
        <f t="shared" si="524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6"/>
        <v>57229.449999999953</v>
      </c>
      <c r="W4089" s="8">
        <f t="shared" si="525"/>
        <v>448918.17000000004</v>
      </c>
      <c r="X4089" s="6"/>
      <c r="Y4089" s="7">
        <f t="shared" si="522"/>
        <v>0</v>
      </c>
      <c r="Z4089" s="7"/>
      <c r="AA4089" s="8">
        <f t="shared" si="521"/>
        <v>448918.17000000004</v>
      </c>
      <c r="AB4089" s="6">
        <f t="shared" si="523"/>
        <v>0</v>
      </c>
      <c r="AC4089" s="6">
        <f t="shared" si="524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6"/>
        <v>3491005.139999995</v>
      </c>
      <c r="W4090" s="8">
        <f t="shared" si="525"/>
        <v>10710998.290000005</v>
      </c>
      <c r="X4090" s="6"/>
      <c r="Y4090" s="7">
        <f t="shared" si="522"/>
        <v>0</v>
      </c>
      <c r="Z4090" s="7"/>
      <c r="AA4090" s="8">
        <f t="shared" si="521"/>
        <v>10710998.290000005</v>
      </c>
      <c r="AB4090" s="6">
        <f t="shared" si="523"/>
        <v>0</v>
      </c>
      <c r="AC4090" s="6">
        <f t="shared" si="524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6"/>
        <v>1466427.7300000004</v>
      </c>
      <c r="W4091" s="8">
        <f t="shared" si="525"/>
        <v>9162371.8900000006</v>
      </c>
      <c r="X4091" s="6"/>
      <c r="Y4091" s="7">
        <f t="shared" si="522"/>
        <v>0</v>
      </c>
      <c r="Z4091" s="7"/>
      <c r="AA4091" s="8">
        <f t="shared" si="521"/>
        <v>9162371.8900000006</v>
      </c>
      <c r="AB4091" s="6">
        <f t="shared" si="523"/>
        <v>0</v>
      </c>
      <c r="AC4091" s="6">
        <f t="shared" si="524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6"/>
        <v>50000</v>
      </c>
      <c r="W4092" s="8">
        <f t="shared" si="525"/>
        <v>0</v>
      </c>
      <c r="X4092" s="6"/>
      <c r="Y4092" s="7">
        <f t="shared" si="522"/>
        <v>0</v>
      </c>
      <c r="Z4092" s="7"/>
      <c r="AA4092" s="8">
        <f t="shared" ref="AA4092:AA4155" si="527">W4092+X4092</f>
        <v>0</v>
      </c>
      <c r="AB4092" s="6">
        <f t="shared" si="523"/>
        <v>0</v>
      </c>
      <c r="AC4092" s="6">
        <f t="shared" si="524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6"/>
        <v>2204874.08</v>
      </c>
      <c r="W4093" s="8">
        <f t="shared" si="525"/>
        <v>10920382.188118812</v>
      </c>
      <c r="X4093" s="6"/>
      <c r="Y4093" s="7">
        <f t="shared" si="522"/>
        <v>0</v>
      </c>
      <c r="Z4093" s="7"/>
      <c r="AA4093" s="8">
        <f t="shared" si="527"/>
        <v>10920382.188118812</v>
      </c>
      <c r="AB4093" s="6">
        <f t="shared" si="523"/>
        <v>109203.82188118808</v>
      </c>
      <c r="AC4093" s="6">
        <f t="shared" si="524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6"/>
        <v>20045.54</v>
      </c>
      <c r="W4094" s="8">
        <f t="shared" si="525"/>
        <v>29954.46</v>
      </c>
      <c r="X4094" s="6"/>
      <c r="Y4094" s="7">
        <f t="shared" si="522"/>
        <v>0</v>
      </c>
      <c r="Z4094" s="7"/>
      <c r="AA4094" s="8">
        <f t="shared" si="527"/>
        <v>29954.46</v>
      </c>
      <c r="AB4094" s="6">
        <f t="shared" si="523"/>
        <v>0</v>
      </c>
      <c r="AC4094" s="6">
        <f t="shared" si="524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6"/>
        <v>76031.709999999992</v>
      </c>
      <c r="W4095" s="8">
        <f t="shared" si="525"/>
        <v>126673.26999999999</v>
      </c>
      <c r="X4095" s="6"/>
      <c r="Y4095" s="7">
        <f t="shared" si="522"/>
        <v>0</v>
      </c>
      <c r="Z4095" s="7"/>
      <c r="AA4095" s="8">
        <f t="shared" si="527"/>
        <v>126673.26999999999</v>
      </c>
      <c r="AB4095" s="6">
        <f t="shared" si="523"/>
        <v>0</v>
      </c>
      <c r="AC4095" s="6">
        <f t="shared" si="524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6"/>
        <v>20013.98000000001</v>
      </c>
      <c r="W4096" s="8">
        <f t="shared" si="525"/>
        <v>193216.31</v>
      </c>
      <c r="X4096" s="6"/>
      <c r="Y4096" s="7">
        <f t="shared" si="522"/>
        <v>0</v>
      </c>
      <c r="Z4096" s="7"/>
      <c r="AA4096" s="8">
        <f t="shared" si="527"/>
        <v>193216.31</v>
      </c>
      <c r="AB4096" s="6">
        <f t="shared" si="523"/>
        <v>0</v>
      </c>
      <c r="AC4096" s="6">
        <f t="shared" si="524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5048</v>
      </c>
      <c r="K4097" s="57" t="s">
        <v>32</v>
      </c>
      <c r="L4097" s="57"/>
      <c r="M4097" s="57"/>
      <c r="N4097" s="57" t="s">
        <v>57</v>
      </c>
      <c r="O4097" s="2" t="s">
        <v>5141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6"/>
        <v>1333168.1499999999</v>
      </c>
      <c r="W4097" s="8">
        <f t="shared" si="525"/>
        <v>3688814.2647058824</v>
      </c>
      <c r="X4097" s="6"/>
      <c r="Y4097" s="7">
        <f t="shared" si="522"/>
        <v>0</v>
      </c>
      <c r="Z4097" s="7"/>
      <c r="AA4097" s="8"/>
      <c r="AB4097" s="6">
        <f t="shared" si="523"/>
        <v>73776.285294117872</v>
      </c>
      <c r="AC4097" s="6">
        <f t="shared" si="524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5048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6"/>
        <v>0</v>
      </c>
      <c r="W4098" s="8">
        <f t="shared" si="525"/>
        <v>832406.59433962253</v>
      </c>
      <c r="X4098" s="8"/>
      <c r="Y4098" s="7">
        <f t="shared" si="522"/>
        <v>0</v>
      </c>
      <c r="Z4098" s="7"/>
      <c r="AA4098" s="8"/>
      <c r="AB4098" s="8">
        <f t="shared" si="523"/>
        <v>49944.395660377457</v>
      </c>
      <c r="AC4098" s="8">
        <f t="shared" si="524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5048</v>
      </c>
      <c r="K4099" s="57" t="s">
        <v>32</v>
      </c>
      <c r="L4099" s="71"/>
      <c r="M4099" s="57"/>
      <c r="N4099" s="71" t="s">
        <v>57</v>
      </c>
      <c r="O4099" s="143" t="s">
        <v>4506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6"/>
        <v>560608.98000000138</v>
      </c>
      <c r="W4099" s="74">
        <f t="shared" si="525"/>
        <v>5856566.7843137244</v>
      </c>
      <c r="X4099" s="74"/>
      <c r="Y4099" s="7">
        <f t="shared" ref="Y4099:Y4162" si="528">IF(W4099-AC4099&lt;=0,0,IF(O4099="返现",MAX(W4099-AB4099-AC4099,0),MAX(W4099-AC4099,0)))</f>
        <v>0</v>
      </c>
      <c r="Z4099" s="270">
        <f>P4099</f>
        <v>0.02</v>
      </c>
      <c r="AA4099" s="8">
        <f t="shared" si="527"/>
        <v>5856566.7843137244</v>
      </c>
      <c r="AB4099" s="75">
        <f>U4099-W4099</f>
        <v>117131.3356862748</v>
      </c>
      <c r="AC4099" s="74">
        <f t="shared" si="524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5048</v>
      </c>
      <c r="K4100" s="57" t="s">
        <v>32</v>
      </c>
      <c r="L4100" s="57"/>
      <c r="M4100" s="57"/>
      <c r="N4100" s="57" t="s">
        <v>57</v>
      </c>
      <c r="O4100" s="2" t="s">
        <v>41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6"/>
        <v>631987.87999999989</v>
      </c>
      <c r="W4100" s="8">
        <f t="shared" si="525"/>
        <v>4396360.6213592235</v>
      </c>
      <c r="X4100" s="6"/>
      <c r="Y4100" s="7">
        <f t="shared" si="528"/>
        <v>0</v>
      </c>
      <c r="Z4100" s="7"/>
      <c r="AA4100" s="8"/>
      <c r="AB4100" s="6">
        <f t="shared" si="523"/>
        <v>131890.81864077691</v>
      </c>
      <c r="AC4100" s="6">
        <f t="shared" si="524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5048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6"/>
        <v>84881.07</v>
      </c>
      <c r="W4101" s="8">
        <f t="shared" si="525"/>
        <v>64932.6</v>
      </c>
      <c r="X4101" s="6"/>
      <c r="Y4101" s="7">
        <f t="shared" si="528"/>
        <v>0</v>
      </c>
      <c r="Z4101" s="7"/>
      <c r="AA4101" s="8"/>
      <c r="AB4101" s="6">
        <f t="shared" si="523"/>
        <v>0</v>
      </c>
      <c r="AC4101" s="6">
        <f t="shared" si="524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5048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6"/>
        <v>854100.74000000022</v>
      </c>
      <c r="W4102" s="8">
        <f t="shared" si="525"/>
        <v>1920775.9805825241</v>
      </c>
      <c r="X4102" s="6"/>
      <c r="Y4102" s="7">
        <f t="shared" si="528"/>
        <v>0</v>
      </c>
      <c r="Z4102" s="7"/>
      <c r="AA4102" s="8"/>
      <c r="AB4102" s="6">
        <f t="shared" ref="AB4102:AB4165" si="529">U4102-W4102</f>
        <v>57623.279417475685</v>
      </c>
      <c r="AC4102" s="6">
        <f t="shared" si="524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5048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6"/>
        <v>1746994.2300000014</v>
      </c>
      <c r="W4103" s="8">
        <f t="shared" si="525"/>
        <v>4844721.1499999994</v>
      </c>
      <c r="X4103" s="6"/>
      <c r="Y4103" s="7">
        <f t="shared" si="528"/>
        <v>0</v>
      </c>
      <c r="Z4103" s="7"/>
      <c r="AA4103" s="8"/>
      <c r="AB4103" s="6">
        <f t="shared" si="529"/>
        <v>0</v>
      </c>
      <c r="AC4103" s="6">
        <f t="shared" si="524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5048</v>
      </c>
      <c r="K4104" s="57" t="s">
        <v>32</v>
      </c>
      <c r="L4104" s="57"/>
      <c r="M4104" s="57"/>
      <c r="N4104" s="57" t="s">
        <v>57</v>
      </c>
      <c r="O4104" s="57" t="s">
        <v>5143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6"/>
        <v>15023.889999999985</v>
      </c>
      <c r="W4104" s="8">
        <f t="shared" si="525"/>
        <v>176447.16666666669</v>
      </c>
      <c r="X4104" s="6"/>
      <c r="Y4104" s="7">
        <f t="shared" si="528"/>
        <v>0</v>
      </c>
      <c r="Z4104" s="7"/>
      <c r="AA4104" s="8"/>
      <c r="AB4104" s="6">
        <f t="shared" si="529"/>
        <v>3528.9433333333291</v>
      </c>
      <c r="AC4104" s="6">
        <f t="shared" si="524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5048</v>
      </c>
      <c r="K4105" s="57" t="s">
        <v>32</v>
      </c>
      <c r="L4105" s="57"/>
      <c r="M4105" s="57"/>
      <c r="N4105" s="57" t="s">
        <v>57</v>
      </c>
      <c r="O4105" s="2" t="s">
        <v>5143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6"/>
        <v>895012.63999999966</v>
      </c>
      <c r="W4105" s="8">
        <f t="shared" si="525"/>
        <v>4470096.4077669904</v>
      </c>
      <c r="X4105" s="6"/>
      <c r="Y4105" s="7">
        <f t="shared" si="528"/>
        <v>0</v>
      </c>
      <c r="Z4105" s="7"/>
      <c r="AA4105" s="8"/>
      <c r="AB4105" s="6">
        <f t="shared" si="529"/>
        <v>134102.89223300945</v>
      </c>
      <c r="AC4105" s="6">
        <f t="shared" si="524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5048</v>
      </c>
      <c r="K4106" s="57" t="s">
        <v>32</v>
      </c>
      <c r="L4106" s="57"/>
      <c r="M4106" s="57"/>
      <c r="N4106" s="57" t="s">
        <v>57</v>
      </c>
      <c r="O4106" s="2" t="s">
        <v>41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6"/>
        <v>16327.72000000003</v>
      </c>
      <c r="W4106" s="8">
        <f t="shared" si="525"/>
        <v>507297.10784313723</v>
      </c>
      <c r="X4106" s="6"/>
      <c r="Y4106" s="7">
        <f t="shared" si="528"/>
        <v>0</v>
      </c>
      <c r="Z4106" s="7"/>
      <c r="AA4106" s="8"/>
      <c r="AB4106" s="6">
        <f t="shared" si="529"/>
        <v>10145.942156862759</v>
      </c>
      <c r="AC4106" s="6">
        <f t="shared" si="524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5048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6"/>
        <v>0</v>
      </c>
      <c r="W4107" s="8">
        <f t="shared" si="525"/>
        <v>-832406.59433962253</v>
      </c>
      <c r="X4107" s="8"/>
      <c r="Y4107" s="7">
        <f t="shared" si="528"/>
        <v>49944.395660377457</v>
      </c>
      <c r="Z4107" s="7"/>
      <c r="AA4107" s="8"/>
      <c r="AB4107" s="8">
        <f t="shared" si="529"/>
        <v>-49944.395660377457</v>
      </c>
      <c r="AC4107" s="8">
        <f t="shared" si="524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5048</v>
      </c>
      <c r="K4108" s="57" t="s">
        <v>32</v>
      </c>
      <c r="L4108" s="58"/>
      <c r="M4108" s="58"/>
      <c r="N4108" s="58" t="s">
        <v>57</v>
      </c>
      <c r="O4108" s="2" t="s">
        <v>5143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6"/>
        <v>4065695.5300000031</v>
      </c>
      <c r="W4108" s="8">
        <f t="shared" si="525"/>
        <v>4880850.0686274497</v>
      </c>
      <c r="X4108" s="8"/>
      <c r="Y4108" s="7">
        <f t="shared" si="528"/>
        <v>0</v>
      </c>
      <c r="Z4108" s="7"/>
      <c r="AA4108" s="8"/>
      <c r="AB4108" s="8">
        <f t="shared" si="529"/>
        <v>97617.001372548752</v>
      </c>
      <c r="AC4108" s="8">
        <f t="shared" si="524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5048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6"/>
        <v>692250.89999999991</v>
      </c>
      <c r="W4109" s="8">
        <f t="shared" si="525"/>
        <v>0</v>
      </c>
      <c r="X4109" s="6"/>
      <c r="Y4109" s="7">
        <f t="shared" si="528"/>
        <v>0</v>
      </c>
      <c r="Z4109" s="270">
        <f t="shared" ref="Z4109:Z4110" si="530">P4109</f>
        <v>0.03</v>
      </c>
      <c r="AA4109" s="8">
        <f t="shared" si="527"/>
        <v>0</v>
      </c>
      <c r="AB4109" s="6">
        <f t="shared" si="529"/>
        <v>0</v>
      </c>
      <c r="AC4109" s="6">
        <f t="shared" si="524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5048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6"/>
        <v>2954947.620000001</v>
      </c>
      <c r="W4110" s="8">
        <f t="shared" si="525"/>
        <v>10134329.077669902</v>
      </c>
      <c r="X4110" s="6"/>
      <c r="Y4110" s="7">
        <f t="shared" si="528"/>
        <v>0</v>
      </c>
      <c r="Z4110" s="270">
        <f t="shared" si="530"/>
        <v>0.03</v>
      </c>
      <c r="AA4110" s="8">
        <f t="shared" si="527"/>
        <v>10134329.077669902</v>
      </c>
      <c r="AB4110" s="6">
        <f t="shared" si="529"/>
        <v>304029.87233009748</v>
      </c>
      <c r="AC4110" s="6">
        <f t="shared" si="524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5048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6"/>
        <v>350972.32000000007</v>
      </c>
      <c r="W4111" s="8">
        <f t="shared" si="525"/>
        <v>1062346.43</v>
      </c>
      <c r="X4111" s="6"/>
      <c r="Y4111" s="7">
        <f t="shared" si="528"/>
        <v>0</v>
      </c>
      <c r="Z4111" s="7"/>
      <c r="AA4111" s="8"/>
      <c r="AB4111" s="6">
        <f t="shared" si="529"/>
        <v>0</v>
      </c>
      <c r="AC4111" s="6">
        <f t="shared" si="524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5048</v>
      </c>
      <c r="K4112" s="57" t="s">
        <v>32</v>
      </c>
      <c r="L4112" s="57"/>
      <c r="M4112" s="57"/>
      <c r="N4112" s="57" t="s">
        <v>57</v>
      </c>
      <c r="O4112" s="2" t="s">
        <v>5144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6"/>
        <v>768647.13999999966</v>
      </c>
      <c r="W4112" s="8">
        <f t="shared" si="525"/>
        <v>1959538.3398058254</v>
      </c>
      <c r="X4112" s="6"/>
      <c r="Y4112" s="7">
        <f t="shared" si="528"/>
        <v>0</v>
      </c>
      <c r="Z4112" s="7"/>
      <c r="AA4112" s="8"/>
      <c r="AB4112" s="6">
        <f t="shared" si="529"/>
        <v>58786.150194174843</v>
      </c>
      <c r="AC4112" s="6">
        <f t="shared" si="524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5048</v>
      </c>
      <c r="K4113" s="57" t="s">
        <v>32</v>
      </c>
      <c r="L4113" s="57"/>
      <c r="M4113" s="57"/>
      <c r="N4113" s="57" t="s">
        <v>57</v>
      </c>
      <c r="O4113" s="57" t="s">
        <v>5144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6"/>
        <v>3789074.9499999993</v>
      </c>
      <c r="W4113" s="8">
        <f t="shared" si="525"/>
        <v>10795024.55882353</v>
      </c>
      <c r="X4113" s="6"/>
      <c r="Y4113" s="7">
        <f t="shared" si="528"/>
        <v>0</v>
      </c>
      <c r="Z4113" s="7"/>
      <c r="AA4113" s="8"/>
      <c r="AB4113" s="6">
        <f t="shared" si="529"/>
        <v>215900.49117647111</v>
      </c>
      <c r="AC4113" s="6">
        <f t="shared" si="524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5048</v>
      </c>
      <c r="K4114" s="57" t="s">
        <v>32</v>
      </c>
      <c r="L4114" s="57"/>
      <c r="M4114" s="57"/>
      <c r="N4114" s="57" t="s">
        <v>57</v>
      </c>
      <c r="O4114" s="57" t="s">
        <v>5143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6"/>
        <v>18780.91</v>
      </c>
      <c r="W4114" s="8">
        <f t="shared" si="525"/>
        <v>10892.320388349515</v>
      </c>
      <c r="X4114" s="6"/>
      <c r="Y4114" s="7">
        <f t="shared" si="528"/>
        <v>0</v>
      </c>
      <c r="Z4114" s="7"/>
      <c r="AA4114" s="8"/>
      <c r="AB4114" s="6">
        <f t="shared" si="529"/>
        <v>326.76961165048488</v>
      </c>
      <c r="AC4114" s="6">
        <f t="shared" si="524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5048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6"/>
        <v>-876703.8600000008</v>
      </c>
      <c r="W4115" s="8">
        <f t="shared" si="525"/>
        <v>2572984.4807692314</v>
      </c>
      <c r="X4115" s="6"/>
      <c r="Y4115" s="7">
        <f t="shared" si="528"/>
        <v>0</v>
      </c>
      <c r="Z4115" s="7"/>
      <c r="AA4115" s="8"/>
      <c r="AB4115" s="6">
        <f t="shared" si="529"/>
        <v>102919.37923076935</v>
      </c>
      <c r="AC4115" s="6">
        <f t="shared" si="524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5048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6"/>
        <v>643000000</v>
      </c>
      <c r="W4116" s="8">
        <f t="shared" si="525"/>
        <v>0</v>
      </c>
      <c r="X4116" s="6"/>
      <c r="Y4116" s="7">
        <f t="shared" si="528"/>
        <v>0</v>
      </c>
      <c r="Z4116" s="7"/>
      <c r="AA4116" s="8"/>
      <c r="AB4116" s="6">
        <f t="shared" si="529"/>
        <v>0</v>
      </c>
      <c r="AC4116" s="6">
        <f t="shared" si="524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5048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5"/>
        <v>0</v>
      </c>
      <c r="X4117" s="6"/>
      <c r="Y4117" s="7">
        <f t="shared" si="528"/>
        <v>0</v>
      </c>
      <c r="Z4117" s="7"/>
      <c r="AA4117" s="8"/>
      <c r="AB4117" s="6">
        <f t="shared" si="529"/>
        <v>0</v>
      </c>
      <c r="AC4117" s="6">
        <f t="shared" si="524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5135</v>
      </c>
      <c r="D4118" s="71" t="s">
        <v>5136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5048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6"/>
        <v>1368527.5699999984</v>
      </c>
      <c r="W4118" s="74">
        <f t="shared" si="525"/>
        <v>6931472.4300000016</v>
      </c>
      <c r="X4118" s="74"/>
      <c r="Y4118" s="7">
        <f t="shared" si="528"/>
        <v>0</v>
      </c>
      <c r="Z4118" s="271" t="s">
        <v>5093</v>
      </c>
      <c r="AA4118" s="8">
        <f t="shared" si="527"/>
        <v>6931472.4300000016</v>
      </c>
      <c r="AB4118" s="74">
        <f>W4118*P4118</f>
        <v>346573.62150000012</v>
      </c>
      <c r="AC4118" s="74">
        <f t="shared" si="524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5048</v>
      </c>
      <c r="K4119" s="57" t="s">
        <v>32</v>
      </c>
      <c r="L4119" s="57"/>
      <c r="M4119" s="57"/>
      <c r="N4119" s="57" t="s">
        <v>57</v>
      </c>
      <c r="O4119" s="2" t="s">
        <v>5142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6"/>
        <v>730541.17000000086</v>
      </c>
      <c r="W4119" s="8">
        <f t="shared" si="525"/>
        <v>4310293.7843137244</v>
      </c>
      <c r="X4119" s="6"/>
      <c r="Y4119" s="7">
        <f t="shared" si="528"/>
        <v>0</v>
      </c>
      <c r="Z4119" s="7"/>
      <c r="AA4119" s="8"/>
      <c r="AB4119" s="6">
        <f t="shared" si="529"/>
        <v>86205.875686274841</v>
      </c>
      <c r="AC4119" s="6">
        <f t="shared" si="524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5048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6"/>
        <v>1302968.5300000003</v>
      </c>
      <c r="W4120" s="8">
        <f t="shared" si="525"/>
        <v>7023438.0099999998</v>
      </c>
      <c r="X4120" s="6"/>
      <c r="Y4120" s="7">
        <f t="shared" si="528"/>
        <v>0</v>
      </c>
      <c r="Z4120" s="7"/>
      <c r="AA4120" s="8"/>
      <c r="AB4120" s="7">
        <f t="shared" si="529"/>
        <v>0</v>
      </c>
      <c r="AC4120" s="6">
        <f t="shared" si="524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5048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6"/>
        <v>0</v>
      </c>
      <c r="W4121" s="8">
        <f t="shared" si="525"/>
        <v>-261745.44</v>
      </c>
      <c r="X4121" s="6"/>
      <c r="Y4121" s="7">
        <f t="shared" si="528"/>
        <v>0</v>
      </c>
      <c r="Z4121" s="7"/>
      <c r="AA4121" s="8"/>
      <c r="AB4121" s="7">
        <f t="shared" si="529"/>
        <v>0</v>
      </c>
      <c r="AC4121" s="6">
        <f t="shared" si="524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5048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6"/>
        <v>221284.59999999998</v>
      </c>
      <c r="W4122" s="8">
        <f t="shared" si="525"/>
        <v>709036.15</v>
      </c>
      <c r="X4122" s="6"/>
      <c r="Y4122" s="7">
        <f t="shared" si="528"/>
        <v>0</v>
      </c>
      <c r="Z4122" s="7"/>
      <c r="AA4122" s="8"/>
      <c r="AB4122" s="6">
        <f t="shared" si="529"/>
        <v>0</v>
      </c>
      <c r="AC4122" s="6">
        <f t="shared" si="524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5048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6"/>
        <v>328061.19000000041</v>
      </c>
      <c r="W4123" s="8">
        <f t="shared" si="525"/>
        <v>3796259.8299999996</v>
      </c>
      <c r="X4123" s="6"/>
      <c r="Y4123" s="7">
        <f t="shared" si="528"/>
        <v>0</v>
      </c>
      <c r="Z4123" s="7"/>
      <c r="AA4123" s="8"/>
      <c r="AB4123" s="7">
        <f>U4123-W4123</f>
        <v>0</v>
      </c>
      <c r="AC4123" s="6">
        <f t="shared" si="524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5048</v>
      </c>
      <c r="K4124" s="57" t="s">
        <v>32</v>
      </c>
      <c r="L4124" s="57"/>
      <c r="M4124" s="57"/>
      <c r="N4124" s="57" t="s">
        <v>57</v>
      </c>
      <c r="O4124" s="57" t="s">
        <v>5143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6"/>
        <v>225892.97000000006</v>
      </c>
      <c r="W4124" s="8">
        <f t="shared" si="525"/>
        <v>246705.85436893196</v>
      </c>
      <c r="X4124" s="6"/>
      <c r="Y4124" s="7">
        <f t="shared" si="528"/>
        <v>0</v>
      </c>
      <c r="Z4124" s="7"/>
      <c r="AA4124" s="8"/>
      <c r="AB4124" s="6">
        <f t="shared" si="529"/>
        <v>7401.1756310679775</v>
      </c>
      <c r="AC4124" s="6">
        <f t="shared" si="524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5048</v>
      </c>
      <c r="K4125" s="71" t="s">
        <v>32</v>
      </c>
      <c r="L4125" s="71"/>
      <c r="M4125" s="71"/>
      <c r="N4125" s="71" t="s">
        <v>57</v>
      </c>
      <c r="O4125" s="71" t="s">
        <v>4510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6"/>
        <v>6040897.0500000268</v>
      </c>
      <c r="W4125" s="74">
        <f t="shared" si="525"/>
        <v>32929322.431372523</v>
      </c>
      <c r="X4125" s="74"/>
      <c r="Y4125" s="7">
        <f t="shared" si="528"/>
        <v>0</v>
      </c>
      <c r="Z4125" s="270">
        <f t="shared" ref="Z4125:Z4127" si="531">P4125</f>
        <v>0.02</v>
      </c>
      <c r="AA4125" s="8">
        <f t="shared" si="527"/>
        <v>32929322.431372523</v>
      </c>
      <c r="AB4125" s="75">
        <f>U4125-W4125</f>
        <v>658586.44862744957</v>
      </c>
      <c r="AC4125" s="74">
        <f t="shared" si="524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5048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6"/>
        <v>-692250.89999999991</v>
      </c>
      <c r="W4126" s="8">
        <f t="shared" si="525"/>
        <v>0</v>
      </c>
      <c r="X4126" s="6"/>
      <c r="Y4126" s="7">
        <f t="shared" si="528"/>
        <v>0</v>
      </c>
      <c r="Z4126" s="270">
        <f t="shared" si="531"/>
        <v>0.03</v>
      </c>
      <c r="AA4126" s="8">
        <f t="shared" si="527"/>
        <v>0</v>
      </c>
      <c r="AB4126" s="6">
        <f t="shared" si="529"/>
        <v>0</v>
      </c>
      <c r="AC4126" s="6">
        <f t="shared" si="524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5048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6"/>
        <v>2620791.3199999966</v>
      </c>
      <c r="W4127" s="8">
        <f t="shared" si="525"/>
        <v>15315868.339805825</v>
      </c>
      <c r="X4127" s="6"/>
      <c r="Y4127" s="7">
        <f t="shared" si="528"/>
        <v>0</v>
      </c>
      <c r="Z4127" s="270">
        <f t="shared" si="531"/>
        <v>0.03</v>
      </c>
      <c r="AA4127" s="8">
        <f t="shared" si="527"/>
        <v>15315868.339805825</v>
      </c>
      <c r="AB4127" s="6">
        <f t="shared" si="529"/>
        <v>459476.05019417591</v>
      </c>
      <c r="AC4127" s="6">
        <f t="shared" si="524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5048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6"/>
        <v>0</v>
      </c>
      <c r="W4128" s="8">
        <f t="shared" si="525"/>
        <v>-475390.12380952382</v>
      </c>
      <c r="X4128" s="6"/>
      <c r="Y4128" s="7">
        <f t="shared" si="528"/>
        <v>23769.506190476182</v>
      </c>
      <c r="Z4128" s="7"/>
      <c r="AA4128" s="8"/>
      <c r="AB4128" s="7">
        <f>U4128-W4128</f>
        <v>-23769.506190476182</v>
      </c>
      <c r="AC4128" s="6">
        <f t="shared" si="524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5135</v>
      </c>
      <c r="D4129" s="71" t="s">
        <v>5136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5048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6"/>
        <v>2871758.9000000022</v>
      </c>
      <c r="W4129" s="8">
        <f t="shared" si="525"/>
        <v>27827400.729999997</v>
      </c>
      <c r="X4129" s="6"/>
      <c r="Y4129" s="7">
        <f t="shared" si="528"/>
        <v>0</v>
      </c>
      <c r="Z4129" s="271" t="s">
        <v>5093</v>
      </c>
      <c r="AA4129" s="8">
        <f t="shared" si="527"/>
        <v>27827400.729999997</v>
      </c>
      <c r="AB4129" s="6">
        <f>W4129*P4129</f>
        <v>1391370.0364999999</v>
      </c>
      <c r="AC4129" s="6">
        <f t="shared" si="524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5048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6"/>
        <v>110886.81000000052</v>
      </c>
      <c r="W4130" s="8">
        <f t="shared" si="525"/>
        <v>8256483.5196078429</v>
      </c>
      <c r="X4130" s="6"/>
      <c r="Y4130" s="7">
        <f t="shared" si="528"/>
        <v>0</v>
      </c>
      <c r="Z4130" s="270">
        <f t="shared" ref="Z4130:Z4131" si="532">P4130</f>
        <v>0.02</v>
      </c>
      <c r="AA4130" s="8">
        <f t="shared" si="527"/>
        <v>8256483.5196078429</v>
      </c>
      <c r="AB4130" s="7">
        <f t="shared" ref="AB4130:AB4132" si="533">U4130-W4130</f>
        <v>165129.67039215658</v>
      </c>
      <c r="AC4130" s="6">
        <f t="shared" si="524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5048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6"/>
        <v>3467032.51</v>
      </c>
      <c r="W4131" s="8">
        <f t="shared" si="525"/>
        <v>0</v>
      </c>
      <c r="X4131" s="6"/>
      <c r="Y4131" s="7">
        <f t="shared" si="528"/>
        <v>0</v>
      </c>
      <c r="Z4131" s="270">
        <f t="shared" si="532"/>
        <v>0.04</v>
      </c>
      <c r="AA4131" s="8">
        <f t="shared" si="527"/>
        <v>0</v>
      </c>
      <c r="AB4131" s="7">
        <f t="shared" si="533"/>
        <v>0</v>
      </c>
      <c r="AC4131" s="6">
        <f t="shared" si="524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5048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6"/>
        <v>0</v>
      </c>
      <c r="W4132" s="8">
        <f t="shared" si="525"/>
        <v>-189819.11214953271</v>
      </c>
      <c r="X4132" s="6"/>
      <c r="Y4132" s="7">
        <f t="shared" si="528"/>
        <v>13287.337850467302</v>
      </c>
      <c r="Z4132" s="7"/>
      <c r="AA4132" s="8"/>
      <c r="AB4132" s="7">
        <f t="shared" si="533"/>
        <v>-13287.337850467302</v>
      </c>
      <c r="AC4132" s="6">
        <f t="shared" ref="AC4132:AC4195" si="534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5135</v>
      </c>
      <c r="D4133" s="71" t="s">
        <v>5136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5048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6"/>
        <v>50568.75</v>
      </c>
      <c r="W4133" s="8">
        <f t="shared" si="525"/>
        <v>152537.70000000001</v>
      </c>
      <c r="X4133" s="6"/>
      <c r="Y4133" s="7">
        <f t="shared" si="528"/>
        <v>0</v>
      </c>
      <c r="Z4133" s="271" t="s">
        <v>5093</v>
      </c>
      <c r="AA4133" s="8">
        <f t="shared" si="527"/>
        <v>152537.70000000001</v>
      </c>
      <c r="AB4133" s="6">
        <f t="shared" ref="AB4133:AB4134" si="535">W4133*P4133</f>
        <v>7626.8850000000011</v>
      </c>
      <c r="AC4133" s="6">
        <f t="shared" si="534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5135</v>
      </c>
      <c r="D4134" s="71" t="s">
        <v>5136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5048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6"/>
        <v>99.230000000010477</v>
      </c>
      <c r="W4134" s="8">
        <f t="shared" ref="W4134:W4197" si="536">IF(O4134="返货",U4134/(1+P4134),IF(O4134="返现",U4134,IF(O4134="折扣",U4134*P4134,IF(O4134="无",U4134))))</f>
        <v>89586.359999999986</v>
      </c>
      <c r="X4134" s="6"/>
      <c r="Y4134" s="7">
        <f t="shared" si="528"/>
        <v>0</v>
      </c>
      <c r="Z4134" s="271" t="s">
        <v>5093</v>
      </c>
      <c r="AA4134" s="8">
        <f t="shared" si="527"/>
        <v>89586.359999999986</v>
      </c>
      <c r="AB4134" s="6">
        <f t="shared" si="535"/>
        <v>4479.3179999999993</v>
      </c>
      <c r="AC4134" s="6">
        <f t="shared" si="534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5048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6"/>
        <v>394876.60000000009</v>
      </c>
      <c r="W4135" s="8">
        <f t="shared" si="536"/>
        <v>1450637.96</v>
      </c>
      <c r="X4135" s="6"/>
      <c r="Y4135" s="7">
        <f t="shared" si="528"/>
        <v>0</v>
      </c>
      <c r="Z4135" s="7"/>
      <c r="AA4135" s="8"/>
      <c r="AB4135" s="6">
        <f t="shared" si="529"/>
        <v>0</v>
      </c>
      <c r="AC4135" s="6">
        <f t="shared" si="534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5048</v>
      </c>
      <c r="K4136" s="57" t="s">
        <v>32</v>
      </c>
      <c r="L4136" s="57"/>
      <c r="M4136" s="57"/>
      <c r="N4136" s="57" t="s">
        <v>57</v>
      </c>
      <c r="O4136" s="2" t="s">
        <v>41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6"/>
        <v>4524740.8999999873</v>
      </c>
      <c r="W4136" s="8">
        <f t="shared" si="536"/>
        <v>12023937.116504854</v>
      </c>
      <c r="X4136" s="6"/>
      <c r="Y4136" s="7">
        <f t="shared" si="528"/>
        <v>0</v>
      </c>
      <c r="Z4136" s="7"/>
      <c r="AA4136" s="8"/>
      <c r="AB4136" s="6">
        <f t="shared" si="529"/>
        <v>360718.11349514686</v>
      </c>
      <c r="AC4136" s="6">
        <f t="shared" si="534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5048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6"/>
        <v>2842716.9000000022</v>
      </c>
      <c r="W4137" s="8">
        <f t="shared" si="536"/>
        <v>8675095.4399999976</v>
      </c>
      <c r="X4137" s="6"/>
      <c r="Y4137" s="7">
        <f t="shared" si="528"/>
        <v>0</v>
      </c>
      <c r="Z4137" s="7"/>
      <c r="AA4137" s="8"/>
      <c r="AB4137" s="6">
        <f t="shared" si="529"/>
        <v>0</v>
      </c>
      <c r="AC4137" s="6">
        <f t="shared" si="534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5048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6"/>
        <v>4121.2700000000041</v>
      </c>
      <c r="W4138" s="8">
        <f t="shared" si="536"/>
        <v>45878.729999999996</v>
      </c>
      <c r="X4138" s="6"/>
      <c r="Y4138" s="7">
        <f t="shared" si="528"/>
        <v>0</v>
      </c>
      <c r="Z4138" s="7"/>
      <c r="AA4138" s="8"/>
      <c r="AB4138" s="6">
        <f t="shared" si="529"/>
        <v>0</v>
      </c>
      <c r="AC4138" s="6">
        <f t="shared" si="534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6"/>
        <v>8514.39</v>
      </c>
      <c r="W4139" s="8">
        <f t="shared" si="536"/>
        <v>0</v>
      </c>
      <c r="X4139" s="6"/>
      <c r="Y4139" s="7">
        <f t="shared" si="528"/>
        <v>0</v>
      </c>
      <c r="Z4139" s="7"/>
      <c r="AA4139" s="8">
        <f t="shared" si="527"/>
        <v>0</v>
      </c>
      <c r="AB4139" s="6">
        <f t="shared" si="529"/>
        <v>0</v>
      </c>
      <c r="AC4139" s="6">
        <f t="shared" si="534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6"/>
        <v>667196.85</v>
      </c>
      <c r="W4140" s="8">
        <f t="shared" si="536"/>
        <v>0</v>
      </c>
      <c r="X4140" s="6"/>
      <c r="Y4140" s="7">
        <f t="shared" si="528"/>
        <v>0</v>
      </c>
      <c r="Z4140" s="7"/>
      <c r="AA4140" s="8">
        <f t="shared" si="527"/>
        <v>0</v>
      </c>
      <c r="AB4140" s="6">
        <f t="shared" si="529"/>
        <v>0</v>
      </c>
      <c r="AC4140" s="6">
        <f t="shared" si="534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6"/>
        <v>6946.6599999999698</v>
      </c>
      <c r="W4141" s="8">
        <f t="shared" si="536"/>
        <v>0</v>
      </c>
      <c r="X4141" s="6"/>
      <c r="Y4141" s="7">
        <f t="shared" si="528"/>
        <v>0</v>
      </c>
      <c r="Z4141" s="7"/>
      <c r="AA4141" s="8">
        <f t="shared" si="527"/>
        <v>0</v>
      </c>
      <c r="AB4141" s="6">
        <f t="shared" si="529"/>
        <v>0</v>
      </c>
      <c r="AC4141" s="6">
        <f t="shared" si="534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4497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7">S4142+T4142-U4142</f>
        <v>250000</v>
      </c>
      <c r="W4142" s="8">
        <f t="shared" si="536"/>
        <v>0</v>
      </c>
      <c r="X4142" s="6"/>
      <c r="Y4142" s="7">
        <f t="shared" si="528"/>
        <v>0</v>
      </c>
      <c r="Z4142" s="7"/>
      <c r="AA4142" s="8">
        <f t="shared" si="527"/>
        <v>0</v>
      </c>
      <c r="AB4142" s="6">
        <f t="shared" si="529"/>
        <v>0</v>
      </c>
      <c r="AC4142" s="6">
        <f t="shared" si="534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7"/>
        <v>47444.26</v>
      </c>
      <c r="W4143" s="8">
        <f t="shared" si="536"/>
        <v>0</v>
      </c>
      <c r="X4143" s="6"/>
      <c r="Y4143" s="7">
        <f t="shared" si="528"/>
        <v>0</v>
      </c>
      <c r="Z4143" s="7"/>
      <c r="AA4143" s="8">
        <f t="shared" si="527"/>
        <v>0</v>
      </c>
      <c r="AB4143" s="6">
        <f t="shared" si="529"/>
        <v>0</v>
      </c>
      <c r="AC4143" s="6">
        <f t="shared" si="534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7"/>
        <v>9.9999999998544795E-2</v>
      </c>
      <c r="W4144" s="8">
        <f t="shared" si="536"/>
        <v>0</v>
      </c>
      <c r="X4144" s="6"/>
      <c r="Y4144" s="7">
        <f t="shared" si="528"/>
        <v>0</v>
      </c>
      <c r="Z4144" s="7"/>
      <c r="AA4144" s="8">
        <f t="shared" si="527"/>
        <v>0</v>
      </c>
      <c r="AB4144" s="6">
        <f t="shared" si="529"/>
        <v>0</v>
      </c>
      <c r="AC4144" s="6">
        <f t="shared" si="534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7"/>
        <v>53361.72</v>
      </c>
      <c r="W4145" s="8">
        <f t="shared" si="536"/>
        <v>0</v>
      </c>
      <c r="X4145" s="6"/>
      <c r="Y4145" s="7">
        <f t="shared" si="528"/>
        <v>0</v>
      </c>
      <c r="Z4145" s="7"/>
      <c r="AA4145" s="8">
        <f t="shared" si="527"/>
        <v>0</v>
      </c>
      <c r="AB4145" s="6">
        <f t="shared" si="529"/>
        <v>0</v>
      </c>
      <c r="AC4145" s="6">
        <f t="shared" si="534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7"/>
        <v>1889.0199999999895</v>
      </c>
      <c r="W4146" s="8">
        <f t="shared" si="536"/>
        <v>211688.44</v>
      </c>
      <c r="X4146" s="6"/>
      <c r="Y4146" s="7">
        <f t="shared" si="528"/>
        <v>0</v>
      </c>
      <c r="Z4146" s="7"/>
      <c r="AA4146" s="8">
        <f t="shared" si="527"/>
        <v>211688.44</v>
      </c>
      <c r="AB4146" s="6">
        <f t="shared" si="529"/>
        <v>0</v>
      </c>
      <c r="AC4146" s="6">
        <f t="shared" si="534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7"/>
        <v>391660.81</v>
      </c>
      <c r="W4147" s="8">
        <f t="shared" si="536"/>
        <v>54281.940000000017</v>
      </c>
      <c r="X4147" s="6"/>
      <c r="Y4147" s="7">
        <f t="shared" si="528"/>
        <v>0</v>
      </c>
      <c r="Z4147" s="7"/>
      <c r="AA4147" s="8">
        <f t="shared" si="527"/>
        <v>54281.940000000017</v>
      </c>
      <c r="AB4147" s="6">
        <f t="shared" si="529"/>
        <v>0</v>
      </c>
      <c r="AC4147" s="6">
        <f t="shared" si="534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7"/>
        <v>28067.71</v>
      </c>
      <c r="W4148" s="8">
        <f t="shared" si="536"/>
        <v>0</v>
      </c>
      <c r="X4148" s="6"/>
      <c r="Y4148" s="7">
        <f t="shared" si="528"/>
        <v>0</v>
      </c>
      <c r="Z4148" s="7"/>
      <c r="AA4148" s="8">
        <f t="shared" si="527"/>
        <v>0</v>
      </c>
      <c r="AB4148" s="6">
        <f t="shared" si="529"/>
        <v>0</v>
      </c>
      <c r="AC4148" s="6">
        <f t="shared" si="534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7"/>
        <v>-3982.72</v>
      </c>
      <c r="W4149" s="63">
        <f t="shared" si="536"/>
        <v>0</v>
      </c>
      <c r="X4149" s="6"/>
      <c r="Y4149" s="7">
        <f t="shared" si="528"/>
        <v>0</v>
      </c>
      <c r="Z4149" s="7"/>
      <c r="AA4149" s="8">
        <f t="shared" si="527"/>
        <v>0</v>
      </c>
      <c r="AB4149" s="63">
        <f t="shared" si="529"/>
        <v>0</v>
      </c>
      <c r="AC4149" s="63">
        <f t="shared" si="534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7"/>
        <v>62742.95</v>
      </c>
      <c r="W4150" s="8">
        <f t="shared" si="536"/>
        <v>0</v>
      </c>
      <c r="X4150" s="6"/>
      <c r="Y4150" s="7">
        <f t="shared" si="528"/>
        <v>0</v>
      </c>
      <c r="Z4150" s="7"/>
      <c r="AA4150" s="8">
        <f t="shared" si="527"/>
        <v>0</v>
      </c>
      <c r="AB4150" s="6">
        <f t="shared" si="529"/>
        <v>0</v>
      </c>
      <c r="AC4150" s="6">
        <f t="shared" si="534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7"/>
        <v>0</v>
      </c>
      <c r="W4151" s="8">
        <f t="shared" si="536"/>
        <v>636.17999999999995</v>
      </c>
      <c r="X4151" s="6"/>
      <c r="Y4151" s="7">
        <f t="shared" si="528"/>
        <v>0</v>
      </c>
      <c r="Z4151" s="7"/>
      <c r="AA4151" s="8">
        <f t="shared" si="527"/>
        <v>636.17999999999995</v>
      </c>
      <c r="AB4151" s="6">
        <f t="shared" si="529"/>
        <v>0</v>
      </c>
      <c r="AC4151" s="6">
        <f t="shared" si="534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7"/>
        <v>102228.64000000001</v>
      </c>
      <c r="W4152" s="8">
        <f t="shared" si="536"/>
        <v>23542.57</v>
      </c>
      <c r="X4152" s="6"/>
      <c r="Y4152" s="7">
        <f t="shared" si="528"/>
        <v>0</v>
      </c>
      <c r="Z4152" s="7"/>
      <c r="AA4152" s="8">
        <f t="shared" si="527"/>
        <v>23542.57</v>
      </c>
      <c r="AB4152" s="6">
        <f t="shared" si="529"/>
        <v>0</v>
      </c>
      <c r="AC4152" s="6">
        <f t="shared" si="534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7"/>
        <v>0.60999999998603005</v>
      </c>
      <c r="W4153" s="8">
        <f t="shared" si="536"/>
        <v>0</v>
      </c>
      <c r="X4153" s="6"/>
      <c r="Y4153" s="7">
        <f t="shared" si="528"/>
        <v>0</v>
      </c>
      <c r="Z4153" s="7"/>
      <c r="AA4153" s="8">
        <f t="shared" si="527"/>
        <v>0</v>
      </c>
      <c r="AB4153" s="6">
        <f t="shared" si="529"/>
        <v>0</v>
      </c>
      <c r="AC4153" s="6">
        <f t="shared" si="534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7"/>
        <v>12955.129999999899</v>
      </c>
      <c r="W4154" s="8">
        <f t="shared" si="536"/>
        <v>0</v>
      </c>
      <c r="X4154" s="6"/>
      <c r="Y4154" s="7">
        <f t="shared" si="528"/>
        <v>0</v>
      </c>
      <c r="Z4154" s="7"/>
      <c r="AA4154" s="8">
        <f t="shared" si="527"/>
        <v>0</v>
      </c>
      <c r="AB4154" s="6">
        <f t="shared" si="529"/>
        <v>0</v>
      </c>
      <c r="AC4154" s="6">
        <f t="shared" si="534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7"/>
        <v>8243.4299999997002</v>
      </c>
      <c r="W4155" s="8">
        <f t="shared" si="536"/>
        <v>0</v>
      </c>
      <c r="X4155" s="6"/>
      <c r="Y4155" s="7">
        <f t="shared" si="528"/>
        <v>0</v>
      </c>
      <c r="Z4155" s="7"/>
      <c r="AA4155" s="8">
        <f t="shared" si="527"/>
        <v>0</v>
      </c>
      <c r="AB4155" s="6">
        <f t="shared" si="529"/>
        <v>0</v>
      </c>
      <c r="AC4155" s="6">
        <f t="shared" si="534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7"/>
        <v>46636.04</v>
      </c>
      <c r="W4156" s="8">
        <f t="shared" si="536"/>
        <v>0</v>
      </c>
      <c r="X4156" s="6"/>
      <c r="Y4156" s="7">
        <f t="shared" si="528"/>
        <v>0</v>
      </c>
      <c r="Z4156" s="7"/>
      <c r="AA4156" s="8">
        <f t="shared" ref="AA4156:AA4186" si="538">W4156+X4156</f>
        <v>0</v>
      </c>
      <c r="AB4156" s="6">
        <f t="shared" si="529"/>
        <v>0</v>
      </c>
      <c r="AC4156" s="6">
        <f t="shared" si="534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7"/>
        <v>4208.8599999999997</v>
      </c>
      <c r="W4157" s="8">
        <f t="shared" si="536"/>
        <v>0</v>
      </c>
      <c r="X4157" s="6"/>
      <c r="Y4157" s="7">
        <f t="shared" si="528"/>
        <v>0</v>
      </c>
      <c r="Z4157" s="7"/>
      <c r="AA4157" s="8">
        <f t="shared" si="538"/>
        <v>0</v>
      </c>
      <c r="AB4157" s="6">
        <f t="shared" si="529"/>
        <v>0</v>
      </c>
      <c r="AC4157" s="6">
        <f t="shared" si="534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7"/>
        <v>164204.98000000001</v>
      </c>
      <c r="W4158" s="8">
        <f t="shared" si="536"/>
        <v>0</v>
      </c>
      <c r="X4158" s="6"/>
      <c r="Y4158" s="7">
        <f t="shared" si="528"/>
        <v>0</v>
      </c>
      <c r="Z4158" s="7"/>
      <c r="AA4158" s="8">
        <f t="shared" si="538"/>
        <v>0</v>
      </c>
      <c r="AB4158" s="6">
        <f t="shared" si="529"/>
        <v>0</v>
      </c>
      <c r="AC4158" s="6">
        <f t="shared" si="534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7"/>
        <v>0</v>
      </c>
      <c r="W4159" s="8">
        <f t="shared" si="536"/>
        <v>0</v>
      </c>
      <c r="X4159" s="6"/>
      <c r="Y4159" s="7">
        <f t="shared" si="528"/>
        <v>0</v>
      </c>
      <c r="Z4159" s="7"/>
      <c r="AA4159" s="8">
        <f t="shared" si="538"/>
        <v>0</v>
      </c>
      <c r="AB4159" s="6">
        <f t="shared" si="529"/>
        <v>0</v>
      </c>
      <c r="AC4159" s="6">
        <f t="shared" si="534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7"/>
        <v>3921306.36</v>
      </c>
      <c r="W4160" s="8">
        <f t="shared" si="536"/>
        <v>842386.06796116498</v>
      </c>
      <c r="X4160" s="6"/>
      <c r="Y4160" s="7">
        <f t="shared" si="528"/>
        <v>0</v>
      </c>
      <c r="Z4160" s="7"/>
      <c r="AA4160" s="8">
        <f t="shared" si="538"/>
        <v>842386.06796116498</v>
      </c>
      <c r="AB4160" s="6">
        <f t="shared" si="529"/>
        <v>25271.582038834924</v>
      </c>
      <c r="AC4160" s="6">
        <f t="shared" si="534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7"/>
        <v>21919.17</v>
      </c>
      <c r="W4161" s="8">
        <f t="shared" si="536"/>
        <v>0</v>
      </c>
      <c r="X4161" s="6"/>
      <c r="Y4161" s="7">
        <f t="shared" si="528"/>
        <v>0</v>
      </c>
      <c r="Z4161" s="7"/>
      <c r="AA4161" s="8">
        <f t="shared" si="538"/>
        <v>0</v>
      </c>
      <c r="AB4161" s="6">
        <f t="shared" si="529"/>
        <v>0</v>
      </c>
      <c r="AC4161" s="6">
        <f t="shared" si="534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7"/>
        <v>6221.3800000001002</v>
      </c>
      <c r="W4162" s="8">
        <f t="shared" si="536"/>
        <v>0</v>
      </c>
      <c r="X4162" s="6"/>
      <c r="Y4162" s="7">
        <f t="shared" si="528"/>
        <v>0</v>
      </c>
      <c r="Z4162" s="7"/>
      <c r="AA4162" s="8">
        <f t="shared" si="538"/>
        <v>0</v>
      </c>
      <c r="AB4162" s="6">
        <f t="shared" si="529"/>
        <v>0</v>
      </c>
      <c r="AC4162" s="6">
        <f t="shared" si="534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7"/>
        <v>0</v>
      </c>
      <c r="W4163" s="8">
        <f t="shared" si="536"/>
        <v>-26350.077669902912</v>
      </c>
      <c r="X4163" s="6"/>
      <c r="Y4163" s="7">
        <f t="shared" ref="Y4163:Y4226" si="539">IF(W4163-AC4163&lt;=0,0,IF(O4163="返现",MAX(W4163-AB4163-AC4163,0),MAX(W4163-AC4163,0)))</f>
        <v>790.50233009708973</v>
      </c>
      <c r="Z4163" s="7"/>
      <c r="AA4163" s="8">
        <f t="shared" si="538"/>
        <v>-26350.077669902912</v>
      </c>
      <c r="AB4163" s="6">
        <f t="shared" si="529"/>
        <v>-790.50233009708973</v>
      </c>
      <c r="AC4163" s="6">
        <f t="shared" si="534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7"/>
        <v>0</v>
      </c>
      <c r="W4164" s="8">
        <f t="shared" si="536"/>
        <v>8076.42</v>
      </c>
      <c r="X4164" s="6"/>
      <c r="Y4164" s="7">
        <f t="shared" si="539"/>
        <v>0</v>
      </c>
      <c r="Z4164" s="7"/>
      <c r="AA4164" s="8">
        <f t="shared" si="538"/>
        <v>8076.42</v>
      </c>
      <c r="AB4164" s="6">
        <f t="shared" si="529"/>
        <v>0</v>
      </c>
      <c r="AC4164" s="6">
        <f t="shared" si="534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7"/>
        <v>0</v>
      </c>
      <c r="W4165" s="8">
        <f t="shared" si="536"/>
        <v>9533.8900000000012</v>
      </c>
      <c r="X4165" s="6"/>
      <c r="Y4165" s="7">
        <f t="shared" si="539"/>
        <v>0</v>
      </c>
      <c r="Z4165" s="7"/>
      <c r="AA4165" s="8">
        <f t="shared" si="538"/>
        <v>9533.8900000000012</v>
      </c>
      <c r="AB4165" s="6">
        <f t="shared" si="529"/>
        <v>0</v>
      </c>
      <c r="AC4165" s="6">
        <f t="shared" si="534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7"/>
        <v>18345.28</v>
      </c>
      <c r="W4166" s="8">
        <f t="shared" si="536"/>
        <v>0</v>
      </c>
      <c r="X4166" s="6"/>
      <c r="Y4166" s="7">
        <f t="shared" si="539"/>
        <v>0</v>
      </c>
      <c r="Z4166" s="7"/>
      <c r="AA4166" s="8">
        <f t="shared" si="538"/>
        <v>0</v>
      </c>
      <c r="AB4166" s="6">
        <f t="shared" ref="AB4166:AB4229" si="540">U4166-W4166</f>
        <v>0</v>
      </c>
      <c r="AC4166" s="6">
        <f t="shared" si="534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7"/>
        <v>18920.650000000001</v>
      </c>
      <c r="W4167" s="8">
        <f t="shared" si="536"/>
        <v>0</v>
      </c>
      <c r="X4167" s="6"/>
      <c r="Y4167" s="7">
        <f t="shared" si="539"/>
        <v>0</v>
      </c>
      <c r="Z4167" s="7"/>
      <c r="AA4167" s="8">
        <f t="shared" si="538"/>
        <v>0</v>
      </c>
      <c r="AB4167" s="6">
        <f t="shared" si="540"/>
        <v>0</v>
      </c>
      <c r="AC4167" s="6">
        <f t="shared" si="534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7"/>
        <v>11820.87000000001</v>
      </c>
      <c r="W4168" s="8">
        <f t="shared" si="536"/>
        <v>78088.939999999988</v>
      </c>
      <c r="X4168" s="6"/>
      <c r="Y4168" s="7">
        <f t="shared" si="539"/>
        <v>0</v>
      </c>
      <c r="Z4168" s="7"/>
      <c r="AA4168" s="8">
        <f t="shared" si="538"/>
        <v>78088.939999999988</v>
      </c>
      <c r="AB4168" s="6">
        <f t="shared" si="540"/>
        <v>0</v>
      </c>
      <c r="AC4168" s="6">
        <f t="shared" si="534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7"/>
        <v>0</v>
      </c>
      <c r="W4169" s="8">
        <f t="shared" si="536"/>
        <v>15976.6</v>
      </c>
      <c r="X4169" s="6"/>
      <c r="Y4169" s="7">
        <f t="shared" si="539"/>
        <v>0</v>
      </c>
      <c r="Z4169" s="7"/>
      <c r="AA4169" s="8">
        <f t="shared" si="538"/>
        <v>15976.6</v>
      </c>
      <c r="AB4169" s="6">
        <f t="shared" si="540"/>
        <v>0</v>
      </c>
      <c r="AC4169" s="6">
        <f t="shared" si="534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7"/>
        <v>8582.75</v>
      </c>
      <c r="W4170" s="8">
        <f t="shared" si="536"/>
        <v>0</v>
      </c>
      <c r="X4170" s="6"/>
      <c r="Y4170" s="7">
        <f t="shared" si="539"/>
        <v>0</v>
      </c>
      <c r="Z4170" s="7"/>
      <c r="AA4170" s="8">
        <f t="shared" si="538"/>
        <v>0</v>
      </c>
      <c r="AB4170" s="6">
        <f t="shared" si="540"/>
        <v>0</v>
      </c>
      <c r="AC4170" s="6">
        <f t="shared" si="534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7"/>
        <v>-21000.000000001</v>
      </c>
      <c r="W4171" s="63">
        <f t="shared" si="536"/>
        <v>0</v>
      </c>
      <c r="X4171" s="6"/>
      <c r="Y4171" s="7">
        <f t="shared" si="539"/>
        <v>0</v>
      </c>
      <c r="Z4171" s="7"/>
      <c r="AA4171" s="8">
        <f t="shared" si="538"/>
        <v>0</v>
      </c>
      <c r="AB4171" s="63">
        <f t="shared" si="540"/>
        <v>0</v>
      </c>
      <c r="AC4171" s="63">
        <f t="shared" si="534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7"/>
        <v>1688390.08</v>
      </c>
      <c r="W4172" s="8">
        <f t="shared" si="536"/>
        <v>0</v>
      </c>
      <c r="X4172" s="6"/>
      <c r="Y4172" s="7">
        <f t="shared" si="539"/>
        <v>0</v>
      </c>
      <c r="Z4172" s="7"/>
      <c r="AA4172" s="8">
        <f t="shared" si="538"/>
        <v>0</v>
      </c>
      <c r="AB4172" s="6">
        <f t="shared" si="540"/>
        <v>0</v>
      </c>
      <c r="AC4172" s="6">
        <f t="shared" si="534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6"/>
        <v>5649.6190476190477</v>
      </c>
      <c r="X4173" s="6"/>
      <c r="Y4173" s="7">
        <f t="shared" si="539"/>
        <v>0</v>
      </c>
      <c r="Z4173" s="7"/>
      <c r="AA4173" s="8">
        <f t="shared" si="538"/>
        <v>5649.6190476190477</v>
      </c>
      <c r="AB4173" s="6">
        <f t="shared" si="540"/>
        <v>282.48095238095266</v>
      </c>
      <c r="AC4173" s="6">
        <f t="shared" si="534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7"/>
        <v>0</v>
      </c>
      <c r="W4174" s="8">
        <f t="shared" si="536"/>
        <v>209847.66666666666</v>
      </c>
      <c r="X4174" s="6"/>
      <c r="Y4174" s="7">
        <f t="shared" si="539"/>
        <v>0</v>
      </c>
      <c r="Z4174" s="7"/>
      <c r="AA4174" s="8">
        <f t="shared" si="538"/>
        <v>209847.66666666666</v>
      </c>
      <c r="AB4174" s="8">
        <f t="shared" si="540"/>
        <v>10492.383333333331</v>
      </c>
      <c r="AC4174" s="8">
        <f t="shared" si="534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7"/>
        <v>0</v>
      </c>
      <c r="W4175" s="8">
        <f t="shared" si="536"/>
        <v>0</v>
      </c>
      <c r="X4175" s="8"/>
      <c r="Y4175" s="7">
        <f t="shared" si="539"/>
        <v>0</v>
      </c>
      <c r="Z4175" s="7"/>
      <c r="AA4175" s="8">
        <f t="shared" si="538"/>
        <v>0</v>
      </c>
      <c r="AB4175" s="8">
        <f t="shared" si="540"/>
        <v>0</v>
      </c>
      <c r="AC4175" s="8">
        <f t="shared" si="534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7"/>
        <v>6979.3699999999917</v>
      </c>
      <c r="W4176" s="8">
        <f t="shared" si="536"/>
        <v>0</v>
      </c>
      <c r="X4176" s="6"/>
      <c r="Y4176" s="7">
        <f t="shared" si="539"/>
        <v>0</v>
      </c>
      <c r="Z4176" s="7"/>
      <c r="AA4176" s="8">
        <f t="shared" si="538"/>
        <v>0</v>
      </c>
      <c r="AB4176" s="6">
        <f t="shared" si="540"/>
        <v>0</v>
      </c>
      <c r="AC4176" s="6">
        <f t="shared" si="534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7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9"/>
        <v>0</v>
      </c>
      <c r="Z4177" s="7"/>
      <c r="AA4177" s="8">
        <f t="shared" si="538"/>
        <v>27576.893203883497</v>
      </c>
      <c r="AB4177" s="6">
        <f>U4177-W4177</f>
        <v>827.30679611650703</v>
      </c>
      <c r="AC4177" s="6">
        <f t="shared" si="534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7"/>
        <v>9660.0799999999945</v>
      </c>
      <c r="W4178" s="8">
        <f t="shared" si="536"/>
        <v>0</v>
      </c>
      <c r="X4178" s="6"/>
      <c r="Y4178" s="7">
        <f t="shared" si="539"/>
        <v>0</v>
      </c>
      <c r="Z4178" s="7"/>
      <c r="AA4178" s="8">
        <f t="shared" si="538"/>
        <v>0</v>
      </c>
      <c r="AB4178" s="6">
        <f t="shared" si="540"/>
        <v>0</v>
      </c>
      <c r="AC4178" s="6">
        <f t="shared" si="534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7"/>
        <v>144166.37</v>
      </c>
      <c r="W4179" s="8">
        <f t="shared" si="536"/>
        <v>142130.14000000001</v>
      </c>
      <c r="X4179" s="6"/>
      <c r="Y4179" s="7">
        <f t="shared" si="539"/>
        <v>0</v>
      </c>
      <c r="Z4179" s="7"/>
      <c r="AA4179" s="8">
        <f t="shared" si="538"/>
        <v>142130.14000000001</v>
      </c>
      <c r="AB4179" s="6">
        <f t="shared" si="540"/>
        <v>0</v>
      </c>
      <c r="AC4179" s="6">
        <f t="shared" si="534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7"/>
        <v>345289.39</v>
      </c>
      <c r="W4180" s="8">
        <f t="shared" si="536"/>
        <v>99627.752380952399</v>
      </c>
      <c r="X4180" s="6"/>
      <c r="Y4180" s="7">
        <f t="shared" si="539"/>
        <v>0</v>
      </c>
      <c r="Z4180" s="7"/>
      <c r="AA4180" s="8">
        <f t="shared" si="538"/>
        <v>99627.752380952399</v>
      </c>
      <c r="AB4180" s="6">
        <f t="shared" si="540"/>
        <v>4981.3876190476294</v>
      </c>
      <c r="AC4180" s="6">
        <f t="shared" si="534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7"/>
        <v>1000</v>
      </c>
      <c r="W4181" s="8">
        <f t="shared" si="536"/>
        <v>0</v>
      </c>
      <c r="X4181" s="6"/>
      <c r="Y4181" s="7">
        <f t="shared" si="539"/>
        <v>0</v>
      </c>
      <c r="Z4181" s="7"/>
      <c r="AA4181" s="8">
        <f t="shared" si="538"/>
        <v>0</v>
      </c>
      <c r="AB4181" s="6">
        <f t="shared" si="540"/>
        <v>0</v>
      </c>
      <c r="AC4181" s="6">
        <f t="shared" si="534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7"/>
        <v>30000</v>
      </c>
      <c r="W4182" s="8">
        <f t="shared" si="536"/>
        <v>0</v>
      </c>
      <c r="X4182" s="6"/>
      <c r="Y4182" s="7">
        <f t="shared" si="539"/>
        <v>0</v>
      </c>
      <c r="Z4182" s="7"/>
      <c r="AA4182" s="8">
        <f t="shared" si="538"/>
        <v>0</v>
      </c>
      <c r="AB4182" s="6">
        <f t="shared" si="540"/>
        <v>0</v>
      </c>
      <c r="AC4182" s="6">
        <f t="shared" si="534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7"/>
        <v>-147011.91</v>
      </c>
      <c r="W4183" s="63">
        <f t="shared" si="536"/>
        <v>0</v>
      </c>
      <c r="X4183" s="6"/>
      <c r="Y4183" s="7">
        <f t="shared" si="539"/>
        <v>0</v>
      </c>
      <c r="Z4183" s="7"/>
      <c r="AA4183" s="8">
        <f t="shared" si="538"/>
        <v>0</v>
      </c>
      <c r="AB4183" s="63">
        <f t="shared" si="540"/>
        <v>0</v>
      </c>
      <c r="AC4183" s="63">
        <f t="shared" si="534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7"/>
        <v>600000</v>
      </c>
      <c r="W4184" s="8">
        <f t="shared" si="536"/>
        <v>0</v>
      </c>
      <c r="X4184" s="6"/>
      <c r="Y4184" s="7">
        <f t="shared" si="539"/>
        <v>0</v>
      </c>
      <c r="Z4184" s="7"/>
      <c r="AA4184" s="8">
        <f t="shared" si="538"/>
        <v>0</v>
      </c>
      <c r="AB4184" s="6">
        <f t="shared" si="540"/>
        <v>0</v>
      </c>
      <c r="AC4184" s="6">
        <f t="shared" si="534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7"/>
        <v>0</v>
      </c>
      <c r="W4185" s="8">
        <f t="shared" si="536"/>
        <v>13310.155339805824</v>
      </c>
      <c r="X4185" s="6"/>
      <c r="Y4185" s="7">
        <f t="shared" si="539"/>
        <v>0</v>
      </c>
      <c r="Z4185" s="7"/>
      <c r="AA4185" s="8">
        <f t="shared" si="538"/>
        <v>13310.155339805824</v>
      </c>
      <c r="AB4185" s="6">
        <f t="shared" si="540"/>
        <v>399.30466019417509</v>
      </c>
      <c r="AC4185" s="6">
        <f t="shared" si="534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7"/>
        <v>45037.35</v>
      </c>
      <c r="W4186" s="8">
        <f t="shared" si="536"/>
        <v>0</v>
      </c>
      <c r="X4186" s="6"/>
      <c r="Y4186" s="7">
        <f t="shared" si="539"/>
        <v>0</v>
      </c>
      <c r="Z4186" s="7"/>
      <c r="AA4186" s="8">
        <f t="shared" si="538"/>
        <v>0</v>
      </c>
      <c r="AB4186" s="6">
        <f t="shared" si="540"/>
        <v>0</v>
      </c>
      <c r="AC4186" s="6">
        <f t="shared" si="534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7"/>
        <v>1065</v>
      </c>
      <c r="W4187" s="8">
        <f>-V4187/(1+P4187)</f>
        <v>-1033.9805825242718</v>
      </c>
      <c r="X4187" s="6"/>
      <c r="Y4187" s="7">
        <f t="shared" si="539"/>
        <v>0</v>
      </c>
      <c r="Z4187" s="7"/>
      <c r="AA4187" s="6"/>
      <c r="AB4187" s="6">
        <f t="shared" si="540"/>
        <v>1033.9805825242718</v>
      </c>
      <c r="AC4187" s="6">
        <f t="shared" si="534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7"/>
        <v>-4.00000000081491E-2</v>
      </c>
      <c r="W4188" s="8">
        <f t="shared" si="536"/>
        <v>0</v>
      </c>
      <c r="X4188" s="6"/>
      <c r="Y4188" s="7">
        <f t="shared" si="539"/>
        <v>0</v>
      </c>
      <c r="Z4188" s="7"/>
      <c r="AA4188" s="8">
        <f>W4188+X4188</f>
        <v>0</v>
      </c>
      <c r="AB4188" s="6">
        <f t="shared" si="540"/>
        <v>0</v>
      </c>
      <c r="AC4188" s="6">
        <f t="shared" si="534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7"/>
        <v>3723.67</v>
      </c>
      <c r="W4189" s="8">
        <f t="shared" si="536"/>
        <v>0</v>
      </c>
      <c r="X4189" s="6"/>
      <c r="Y4189" s="7">
        <f t="shared" si="539"/>
        <v>0</v>
      </c>
      <c r="Z4189" s="7"/>
      <c r="AA4189" s="6"/>
      <c r="AB4189" s="6">
        <f t="shared" si="540"/>
        <v>0</v>
      </c>
      <c r="AC4189" s="6">
        <f t="shared" si="534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7"/>
        <v>9</v>
      </c>
      <c r="W4190" s="8">
        <f t="shared" si="536"/>
        <v>0</v>
      </c>
      <c r="X4190" s="6"/>
      <c r="Y4190" s="7">
        <f t="shared" si="539"/>
        <v>0</v>
      </c>
      <c r="Z4190" s="7"/>
      <c r="AA4190" s="8">
        <f t="shared" ref="AA4190:AA4212" si="541">W4190+X4190</f>
        <v>0</v>
      </c>
      <c r="AB4190" s="6">
        <f t="shared" si="540"/>
        <v>0</v>
      </c>
      <c r="AC4190" s="6">
        <f t="shared" si="534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7"/>
        <v>864858.52</v>
      </c>
      <c r="W4191" s="8">
        <f t="shared" si="536"/>
        <v>0</v>
      </c>
      <c r="X4191" s="6"/>
      <c r="Y4191" s="7">
        <f t="shared" si="539"/>
        <v>0</v>
      </c>
      <c r="Z4191" s="7"/>
      <c r="AA4191" s="8">
        <f t="shared" si="541"/>
        <v>0</v>
      </c>
      <c r="AB4191" s="6">
        <f t="shared" si="540"/>
        <v>0</v>
      </c>
      <c r="AC4191" s="6">
        <f t="shared" si="534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5048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7"/>
        <v>0</v>
      </c>
      <c r="W4192" s="8">
        <f t="shared" si="536"/>
        <v>0</v>
      </c>
      <c r="X4192" s="8"/>
      <c r="Y4192" s="7">
        <f t="shared" si="539"/>
        <v>0</v>
      </c>
      <c r="Z4192" s="7"/>
      <c r="AA4192" s="8"/>
      <c r="AB4192" s="8">
        <f t="shared" si="540"/>
        <v>0</v>
      </c>
      <c r="AC4192" s="8">
        <f t="shared" si="534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5048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7"/>
        <v>40183.609999999404</v>
      </c>
      <c r="W4193" s="8">
        <f t="shared" si="536"/>
        <v>0</v>
      </c>
      <c r="X4193" s="6"/>
      <c r="Y4193" s="7">
        <f t="shared" si="539"/>
        <v>0</v>
      </c>
      <c r="Z4193" s="7"/>
      <c r="AA4193" s="8"/>
      <c r="AB4193" s="7">
        <f>U4193-W4193</f>
        <v>0</v>
      </c>
      <c r="AC4193" s="6">
        <f t="shared" si="534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5048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7"/>
        <v>506962.74</v>
      </c>
      <c r="W4194" s="8">
        <f t="shared" si="536"/>
        <v>0</v>
      </c>
      <c r="X4194" s="6"/>
      <c r="Y4194" s="7">
        <f t="shared" si="539"/>
        <v>0</v>
      </c>
      <c r="Z4194" s="7"/>
      <c r="AA4194" s="8"/>
      <c r="AB4194" s="6">
        <f t="shared" si="540"/>
        <v>0</v>
      </c>
      <c r="AC4194" s="6">
        <f t="shared" si="534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5048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7"/>
        <v>2380.5200000023501</v>
      </c>
      <c r="W4195" s="8">
        <f t="shared" si="536"/>
        <v>0</v>
      </c>
      <c r="X4195" s="6"/>
      <c r="Y4195" s="7">
        <f t="shared" si="539"/>
        <v>0</v>
      </c>
      <c r="Z4195" s="7"/>
      <c r="AA4195" s="8"/>
      <c r="AB4195" s="6">
        <f t="shared" si="540"/>
        <v>0</v>
      </c>
      <c r="AC4195" s="6">
        <f t="shared" si="534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5048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7"/>
        <v>15916.630000000005</v>
      </c>
      <c r="W4196" s="8">
        <f t="shared" si="536"/>
        <v>22602.216981132075</v>
      </c>
      <c r="X4196" s="6"/>
      <c r="Y4196" s="7">
        <f t="shared" si="539"/>
        <v>0</v>
      </c>
      <c r="Z4196" s="7"/>
      <c r="AA4196" s="8"/>
      <c r="AB4196" s="6">
        <f t="shared" si="540"/>
        <v>1356.133018867924</v>
      </c>
      <c r="AC4196" s="6">
        <f t="shared" ref="AC4196:AC4212" si="542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5048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7"/>
        <v>0</v>
      </c>
      <c r="W4197" s="8">
        <f t="shared" si="536"/>
        <v>1391941.7475728155</v>
      </c>
      <c r="X4197" s="6"/>
      <c r="Y4197" s="7">
        <f t="shared" si="539"/>
        <v>0</v>
      </c>
      <c r="Z4197" s="7"/>
      <c r="AA4197" s="8"/>
      <c r="AB4197" s="6">
        <f t="shared" si="540"/>
        <v>41758.252427184489</v>
      </c>
      <c r="AC4197" s="6">
        <f t="shared" si="542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5048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7"/>
        <v>892.54</v>
      </c>
      <c r="W4198" s="8">
        <f t="shared" ref="W4198:W4261" si="543">IF(O4198="返货",U4198/(1+P4198),IF(O4198="返现",U4198,IF(O4198="折扣",U4198*P4198,IF(O4198="无",U4198))))</f>
        <v>0</v>
      </c>
      <c r="X4198" s="6"/>
      <c r="Y4198" s="7">
        <f t="shared" si="539"/>
        <v>0</v>
      </c>
      <c r="Z4198" s="7"/>
      <c r="AA4198" s="8"/>
      <c r="AB4198" s="6">
        <f t="shared" si="540"/>
        <v>0</v>
      </c>
      <c r="AC4198" s="6">
        <f t="shared" si="542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5048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7"/>
        <v>156.66</v>
      </c>
      <c r="W4199" s="8">
        <f t="shared" si="543"/>
        <v>0</v>
      </c>
      <c r="X4199" s="6"/>
      <c r="Y4199" s="7">
        <f t="shared" si="539"/>
        <v>0</v>
      </c>
      <c r="Z4199" s="7"/>
      <c r="AA4199" s="8"/>
      <c r="AB4199" s="6">
        <f t="shared" si="540"/>
        <v>0</v>
      </c>
      <c r="AC4199" s="6">
        <f t="shared" si="542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5048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7"/>
        <v>991.67999999999302</v>
      </c>
      <c r="W4200" s="8">
        <f t="shared" si="543"/>
        <v>0</v>
      </c>
      <c r="X4200" s="6"/>
      <c r="Y4200" s="7">
        <f t="shared" si="539"/>
        <v>0</v>
      </c>
      <c r="Z4200" s="7"/>
      <c r="AA4200" s="8"/>
      <c r="AB4200" s="7">
        <f t="shared" si="540"/>
        <v>0</v>
      </c>
      <c r="AC4200" s="6">
        <f t="shared" si="542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5048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7"/>
        <v>0</v>
      </c>
      <c r="W4201" s="74">
        <f t="shared" si="543"/>
        <v>2173257.0980392159</v>
      </c>
      <c r="X4201" s="74"/>
      <c r="Y4201" s="7">
        <f t="shared" si="539"/>
        <v>0</v>
      </c>
      <c r="Z4201" s="270">
        <f>P4201</f>
        <v>0.02</v>
      </c>
      <c r="AA4201" s="8">
        <f t="shared" si="541"/>
        <v>2173257.0980392159</v>
      </c>
      <c r="AB4201" s="75">
        <f t="shared" si="540"/>
        <v>43465.141960784327</v>
      </c>
      <c r="AC4201" s="74">
        <f t="shared" si="542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5048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7"/>
        <v>-31500</v>
      </c>
      <c r="W4202" s="8">
        <f t="shared" si="543"/>
        <v>0</v>
      </c>
      <c r="X4202" s="8"/>
      <c r="Y4202" s="7">
        <f t="shared" si="539"/>
        <v>0</v>
      </c>
      <c r="Z4202" s="7"/>
      <c r="AA4202" s="8"/>
      <c r="AB4202" s="7">
        <f t="shared" si="540"/>
        <v>0</v>
      </c>
      <c r="AC4202" s="8">
        <f t="shared" si="542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5048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7"/>
        <v>560085.98999999976</v>
      </c>
      <c r="W4203" s="8">
        <f t="shared" si="543"/>
        <v>1057776.9711538465</v>
      </c>
      <c r="X4203" s="6"/>
      <c r="Y4203" s="7">
        <f t="shared" si="539"/>
        <v>0</v>
      </c>
      <c r="Z4203" s="7"/>
      <c r="AA4203" s="8"/>
      <c r="AB4203" s="7">
        <f t="shared" si="540"/>
        <v>42311.078846153803</v>
      </c>
      <c r="AC4203" s="6">
        <f t="shared" si="542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5048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7"/>
        <v>0</v>
      </c>
      <c r="W4204" s="8">
        <f t="shared" si="543"/>
        <v>18737.377358490565</v>
      </c>
      <c r="X4204" s="6"/>
      <c r="Y4204" s="7">
        <f t="shared" si="539"/>
        <v>0</v>
      </c>
      <c r="Z4204" s="7"/>
      <c r="AA4204" s="8"/>
      <c r="AB4204" s="6">
        <f t="shared" si="540"/>
        <v>1124.2426415094342</v>
      </c>
      <c r="AC4204" s="6">
        <f t="shared" si="542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5048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7"/>
        <v>53749.869999999995</v>
      </c>
      <c r="W4205" s="8">
        <f t="shared" si="543"/>
        <v>26250.13</v>
      </c>
      <c r="X4205" s="6"/>
      <c r="Y4205" s="7">
        <f t="shared" si="539"/>
        <v>0</v>
      </c>
      <c r="Z4205" s="7"/>
      <c r="AA4205" s="8"/>
      <c r="AB4205" s="6">
        <f t="shared" si="540"/>
        <v>0</v>
      </c>
      <c r="AC4205" s="6">
        <f t="shared" si="542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5121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5048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4">S4206+T4206-U4206</f>
        <v>37367.300000000003</v>
      </c>
      <c r="W4206" s="8">
        <f t="shared" si="543"/>
        <v>0</v>
      </c>
      <c r="X4206" s="6"/>
      <c r="Y4206" s="7">
        <f t="shared" si="539"/>
        <v>0</v>
      </c>
      <c r="Z4206" s="7"/>
      <c r="AA4206" s="8"/>
      <c r="AB4206" s="7">
        <f>U4206-W4206</f>
        <v>0</v>
      </c>
      <c r="AC4206" s="6">
        <f t="shared" si="542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5048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4"/>
        <v>1446.59</v>
      </c>
      <c r="W4207" s="8">
        <f t="shared" si="543"/>
        <v>0</v>
      </c>
      <c r="X4207" s="6"/>
      <c r="Y4207" s="7">
        <f t="shared" si="539"/>
        <v>0</v>
      </c>
      <c r="Z4207" s="7"/>
      <c r="AA4207" s="8"/>
      <c r="AB4207" s="6">
        <f t="shared" si="540"/>
        <v>0</v>
      </c>
      <c r="AC4207" s="6">
        <f t="shared" si="542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5048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4"/>
        <v>0</v>
      </c>
      <c r="W4208" s="8">
        <f t="shared" si="543"/>
        <v>0</v>
      </c>
      <c r="X4208" s="8"/>
      <c r="Y4208" s="7">
        <f t="shared" si="539"/>
        <v>0</v>
      </c>
      <c r="Z4208" s="7"/>
      <c r="AA4208" s="8"/>
      <c r="AB4208" s="8">
        <f t="shared" si="540"/>
        <v>0</v>
      </c>
      <c r="AC4208" s="8">
        <f t="shared" si="542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5048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4"/>
        <v>11568.01</v>
      </c>
      <c r="W4209" s="8">
        <f t="shared" si="543"/>
        <v>0</v>
      </c>
      <c r="X4209" s="6"/>
      <c r="Y4209" s="7">
        <f t="shared" si="539"/>
        <v>0</v>
      </c>
      <c r="Z4209" s="7"/>
      <c r="AA4209" s="8"/>
      <c r="AB4209" s="7">
        <f>U4209-W4209</f>
        <v>0</v>
      </c>
      <c r="AC4209" s="6">
        <f t="shared" si="542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5048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4"/>
        <v>2233574.54</v>
      </c>
      <c r="W4210" s="8">
        <f t="shared" si="543"/>
        <v>1057110.9326923075</v>
      </c>
      <c r="X4210" s="6"/>
      <c r="Y4210" s="7">
        <f t="shared" si="539"/>
        <v>0</v>
      </c>
      <c r="Z4210" s="7"/>
      <c r="AA4210" s="8"/>
      <c r="AB4210" s="6">
        <f t="shared" si="540"/>
        <v>42284.437307692366</v>
      </c>
      <c r="AC4210" s="6">
        <f t="shared" si="542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5048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4"/>
        <v>12102.1</v>
      </c>
      <c r="W4211" s="8">
        <f t="shared" si="543"/>
        <v>0</v>
      </c>
      <c r="X4211" s="6"/>
      <c r="Y4211" s="7">
        <f t="shared" si="539"/>
        <v>0</v>
      </c>
      <c r="Z4211" s="7"/>
      <c r="AA4211" s="8"/>
      <c r="AB4211" s="6">
        <f t="shared" si="540"/>
        <v>0</v>
      </c>
      <c r="AC4211" s="6">
        <f t="shared" si="542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4"/>
        <v>78.56</v>
      </c>
      <c r="W4212" s="8">
        <f t="shared" si="543"/>
        <v>0</v>
      </c>
      <c r="X4212" s="6"/>
      <c r="Y4212" s="7">
        <f t="shared" si="539"/>
        <v>0</v>
      </c>
      <c r="Z4212" s="7"/>
      <c r="AA4212" s="8">
        <f t="shared" si="541"/>
        <v>0</v>
      </c>
      <c r="AB4212" s="6">
        <f t="shared" si="540"/>
        <v>0</v>
      </c>
      <c r="AC4212" s="6">
        <f t="shared" si="542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4"/>
        <v>-25.480000000097789</v>
      </c>
      <c r="W4213" s="8">
        <f t="shared" si="543"/>
        <v>599223.2086956522</v>
      </c>
      <c r="X4213" s="6"/>
      <c r="Y4213" s="7">
        <f t="shared" si="539"/>
        <v>98616.518695652194</v>
      </c>
      <c r="Z4213" s="7"/>
      <c r="AA4213" s="6"/>
      <c r="AB4213" s="6">
        <f t="shared" si="540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4"/>
        <v>16683.439999999999</v>
      </c>
      <c r="W4214" s="8">
        <f t="shared" si="543"/>
        <v>104.07142857142857</v>
      </c>
      <c r="X4214" s="6"/>
      <c r="Y4214" s="7">
        <f t="shared" si="539"/>
        <v>45.791428571428568</v>
      </c>
      <c r="Z4214" s="7"/>
      <c r="AA4214" s="8">
        <f>W4214+X4214</f>
        <v>104.07142857142857</v>
      </c>
      <c r="AB4214" s="6">
        <f t="shared" si="540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4"/>
        <v>-0.80000000000291005</v>
      </c>
      <c r="W4215" s="8">
        <f t="shared" si="543"/>
        <v>0</v>
      </c>
      <c r="X4215" s="6"/>
      <c r="Y4215" s="7">
        <f t="shared" si="539"/>
        <v>0</v>
      </c>
      <c r="Z4215" s="7"/>
      <c r="AA4215" s="6"/>
      <c r="AB4215" s="6">
        <f t="shared" si="540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4"/>
        <v>-1.8160000000498258</v>
      </c>
      <c r="W4216" s="8">
        <f t="shared" si="543"/>
        <v>0</v>
      </c>
      <c r="X4216" s="6"/>
      <c r="Y4216" s="7">
        <f t="shared" si="539"/>
        <v>0</v>
      </c>
      <c r="Z4216" s="7"/>
      <c r="AA4216" s="6"/>
      <c r="AB4216" s="6">
        <f t="shared" si="540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4"/>
        <v>-0.80799999999499095</v>
      </c>
      <c r="W4217" s="8">
        <f t="shared" si="543"/>
        <v>0</v>
      </c>
      <c r="X4217" s="6"/>
      <c r="Y4217" s="7">
        <f t="shared" si="539"/>
        <v>0</v>
      </c>
      <c r="Z4217" s="7"/>
      <c r="AA4217" s="6"/>
      <c r="AB4217" s="6">
        <f t="shared" si="540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4"/>
        <v>0.57800000000042928</v>
      </c>
      <c r="W4218" s="8">
        <f t="shared" si="543"/>
        <v>0</v>
      </c>
      <c r="X4218" s="6"/>
      <c r="Y4218" s="7">
        <f t="shared" si="539"/>
        <v>0</v>
      </c>
      <c r="Z4218" s="7"/>
      <c r="AA4218" s="6"/>
      <c r="AB4218" s="6">
        <f t="shared" si="540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4"/>
        <v>3.1479999999992287</v>
      </c>
      <c r="W4219" s="8">
        <f t="shared" si="543"/>
        <v>0</v>
      </c>
      <c r="X4219" s="6"/>
      <c r="Y4219" s="7">
        <f t="shared" si="539"/>
        <v>0</v>
      </c>
      <c r="Z4219" s="7"/>
      <c r="AA4219" s="8">
        <f t="shared" ref="AA4219:AA4221" si="545">W4219+X4219</f>
        <v>0</v>
      </c>
      <c r="AB4219" s="6">
        <f t="shared" si="540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4"/>
        <v>0.63200000000142609</v>
      </c>
      <c r="W4220" s="8">
        <f t="shared" si="543"/>
        <v>0</v>
      </c>
      <c r="X4220" s="6"/>
      <c r="Y4220" s="7">
        <f t="shared" si="539"/>
        <v>0</v>
      </c>
      <c r="Z4220" s="7"/>
      <c r="AA4220" s="8">
        <f t="shared" si="545"/>
        <v>0</v>
      </c>
      <c r="AB4220" s="6">
        <f t="shared" si="540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4"/>
        <v>-8.40000000002874E-2</v>
      </c>
      <c r="W4221" s="8">
        <f t="shared" si="543"/>
        <v>0</v>
      </c>
      <c r="X4221" s="6"/>
      <c r="Y4221" s="7">
        <f t="shared" si="539"/>
        <v>0</v>
      </c>
      <c r="Z4221" s="7"/>
      <c r="AA4221" s="8">
        <f t="shared" si="545"/>
        <v>0</v>
      </c>
      <c r="AB4221" s="6">
        <f t="shared" si="540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4"/>
        <v>0.19999999998981399</v>
      </c>
      <c r="W4222" s="8">
        <f t="shared" si="543"/>
        <v>0</v>
      </c>
      <c r="X4222" s="6"/>
      <c r="Y4222" s="7">
        <f t="shared" si="539"/>
        <v>0</v>
      </c>
      <c r="Z4222" s="7"/>
      <c r="AA4222" s="6"/>
      <c r="AB4222" s="6">
        <f t="shared" si="540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4"/>
        <v>-3.9780000001331928</v>
      </c>
      <c r="W4223" s="8">
        <f t="shared" si="543"/>
        <v>90.781818181818181</v>
      </c>
      <c r="X4223" s="6"/>
      <c r="Y4223" s="7">
        <f t="shared" si="539"/>
        <v>0</v>
      </c>
      <c r="Z4223" s="7"/>
      <c r="AA4223" s="6"/>
      <c r="AB4223" s="6">
        <f t="shared" si="540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4"/>
        <v>-0.97999999998137355</v>
      </c>
      <c r="W4224" s="8">
        <f t="shared" si="543"/>
        <v>0</v>
      </c>
      <c r="X4224" s="6"/>
      <c r="Y4224" s="7">
        <f t="shared" si="539"/>
        <v>0</v>
      </c>
      <c r="Z4224" s="7"/>
      <c r="AA4224" s="6"/>
      <c r="AB4224" s="6">
        <f t="shared" si="540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4"/>
        <v>2.4000000001251465E-2</v>
      </c>
      <c r="W4225" s="8">
        <f t="shared" si="543"/>
        <v>0</v>
      </c>
      <c r="X4225" s="6"/>
      <c r="Y4225" s="7">
        <f t="shared" si="539"/>
        <v>0</v>
      </c>
      <c r="Z4225" s="7"/>
      <c r="AA4225" s="6"/>
      <c r="AB4225" s="6">
        <f t="shared" si="540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4"/>
        <v>7054.5460000000003</v>
      </c>
      <c r="W4226" s="8">
        <f t="shared" si="543"/>
        <v>0</v>
      </c>
      <c r="X4226" s="6"/>
      <c r="Y4226" s="7">
        <f t="shared" si="539"/>
        <v>0</v>
      </c>
      <c r="Z4226" s="7"/>
      <c r="AA4226" s="8">
        <f t="shared" ref="AA4226:AA4256" si="546">W4226+X4226</f>
        <v>0</v>
      </c>
      <c r="AB4226" s="6">
        <f t="shared" si="540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4"/>
        <v>15004.89</v>
      </c>
      <c r="W4227" s="8">
        <f t="shared" si="543"/>
        <v>14995.11</v>
      </c>
      <c r="X4227" s="6"/>
      <c r="Y4227" s="7">
        <f t="shared" ref="Y4227:Y4290" si="547">IF(W4227-AC4227&lt;=0,0,IF(O4227="返现",MAX(W4227-AB4227-AC4227,0),MAX(W4227-AC4227,0)))</f>
        <v>0</v>
      </c>
      <c r="Z4227" s="7"/>
      <c r="AA4227" s="8">
        <f t="shared" si="546"/>
        <v>14995.11</v>
      </c>
      <c r="AB4227" s="6">
        <f t="shared" si="540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4"/>
        <v>11773.100000000006</v>
      </c>
      <c r="W4228" s="8">
        <f t="shared" si="543"/>
        <v>79364.215686274503</v>
      </c>
      <c r="X4228" s="6"/>
      <c r="Y4228" s="7">
        <f t="shared" si="547"/>
        <v>0</v>
      </c>
      <c r="Z4228" s="7"/>
      <c r="AA4228" s="8">
        <f t="shared" si="546"/>
        <v>79364.215686274503</v>
      </c>
      <c r="AB4228" s="6">
        <f t="shared" si="540"/>
        <v>1587.2843137254968</v>
      </c>
      <c r="AC4228" s="6">
        <f t="shared" ref="AC4228:AC4291" si="548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4"/>
        <v>16159.669999999998</v>
      </c>
      <c r="W4229" s="8">
        <f t="shared" si="543"/>
        <v>101728.45</v>
      </c>
      <c r="X4229" s="6"/>
      <c r="Y4229" s="7">
        <f t="shared" si="547"/>
        <v>0</v>
      </c>
      <c r="Z4229" s="7"/>
      <c r="AA4229" s="8">
        <f t="shared" si="546"/>
        <v>101728.45</v>
      </c>
      <c r="AB4229" s="6">
        <f t="shared" si="540"/>
        <v>0</v>
      </c>
      <c r="AC4229" s="6">
        <f t="shared" si="548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4"/>
        <v>12121.330000000002</v>
      </c>
      <c r="W4230" s="8">
        <f t="shared" si="543"/>
        <v>28259.4</v>
      </c>
      <c r="X4230" s="6"/>
      <c r="Y4230" s="7">
        <f t="shared" si="547"/>
        <v>0</v>
      </c>
      <c r="Z4230" s="7"/>
      <c r="AA4230" s="8">
        <f t="shared" si="546"/>
        <v>28259.4</v>
      </c>
      <c r="AB4230" s="6">
        <f t="shared" ref="AB4230:AB4293" si="549">U4230-W4230</f>
        <v>0</v>
      </c>
      <c r="AC4230" s="6">
        <f t="shared" si="548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4"/>
        <v>10187.299999999996</v>
      </c>
      <c r="W4231" s="8">
        <f t="shared" si="543"/>
        <v>28316.07</v>
      </c>
      <c r="X4231" s="6"/>
      <c r="Y4231" s="7">
        <f t="shared" si="547"/>
        <v>0</v>
      </c>
      <c r="Z4231" s="7"/>
      <c r="AA4231" s="8">
        <f t="shared" si="546"/>
        <v>28316.07</v>
      </c>
      <c r="AB4231" s="6">
        <f t="shared" si="549"/>
        <v>0</v>
      </c>
      <c r="AC4231" s="6">
        <f t="shared" si="548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4"/>
        <v>55853.270000000019</v>
      </c>
      <c r="W4232" s="8">
        <f t="shared" si="543"/>
        <v>427781.8</v>
      </c>
      <c r="X4232" s="6"/>
      <c r="Y4232" s="7">
        <f t="shared" si="547"/>
        <v>0</v>
      </c>
      <c r="Z4232" s="7"/>
      <c r="AA4232" s="8">
        <f t="shared" si="546"/>
        <v>427781.8</v>
      </c>
      <c r="AB4232" s="6">
        <f t="shared" si="549"/>
        <v>0</v>
      </c>
      <c r="AC4232" s="6">
        <f t="shared" si="548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4"/>
        <v>14218.810000000005</v>
      </c>
      <c r="W4233" s="8">
        <f t="shared" si="543"/>
        <v>41984.85</v>
      </c>
      <c r="X4233" s="6"/>
      <c r="Y4233" s="7">
        <f t="shared" si="547"/>
        <v>0</v>
      </c>
      <c r="Z4233" s="7"/>
      <c r="AA4233" s="8">
        <f t="shared" si="546"/>
        <v>41984.85</v>
      </c>
      <c r="AB4233" s="6">
        <f t="shared" si="549"/>
        <v>0</v>
      </c>
      <c r="AC4233" s="6">
        <f t="shared" si="548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5132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4"/>
        <v>13721.07</v>
      </c>
      <c r="W4234" s="8">
        <f t="shared" si="543"/>
        <v>63122.718446601939</v>
      </c>
      <c r="X4234" s="6"/>
      <c r="Y4234" s="7">
        <f t="shared" si="547"/>
        <v>0</v>
      </c>
      <c r="Z4234" s="7"/>
      <c r="AA4234" s="8">
        <f t="shared" si="546"/>
        <v>63122.718446601939</v>
      </c>
      <c r="AB4234" s="6">
        <f t="shared" si="549"/>
        <v>1893.6815533980625</v>
      </c>
      <c r="AC4234" s="6">
        <f t="shared" si="548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161" t="s">
        <v>41</v>
      </c>
      <c r="P4235" s="162">
        <v>0.03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4"/>
        <v>50099.99</v>
      </c>
      <c r="W4235" s="8">
        <f t="shared" si="543"/>
        <v>38978.058252427181</v>
      </c>
      <c r="X4235" s="6"/>
      <c r="Y4235" s="7">
        <f t="shared" si="547"/>
        <v>0</v>
      </c>
      <c r="Z4235" s="7"/>
      <c r="AA4235" s="8">
        <f t="shared" si="546"/>
        <v>38978.058252427181</v>
      </c>
      <c r="AB4235" s="6">
        <f t="shared" si="549"/>
        <v>1169.3417475728202</v>
      </c>
      <c r="AC4235" s="6">
        <f t="shared" si="548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4"/>
        <v>111128.39000000001</v>
      </c>
      <c r="W4236" s="8">
        <f t="shared" si="543"/>
        <v>153644</v>
      </c>
      <c r="X4236" s="6"/>
      <c r="Y4236" s="7">
        <f t="shared" si="547"/>
        <v>0</v>
      </c>
      <c r="Z4236" s="7"/>
      <c r="AA4236" s="8">
        <f t="shared" si="546"/>
        <v>153644</v>
      </c>
      <c r="AB4236" s="6">
        <f t="shared" si="549"/>
        <v>0</v>
      </c>
      <c r="AC4236" s="6">
        <f t="shared" si="548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4"/>
        <v>20000</v>
      </c>
      <c r="W4237" s="8">
        <f t="shared" si="543"/>
        <v>0</v>
      </c>
      <c r="X4237" s="6"/>
      <c r="Y4237" s="7">
        <f t="shared" si="547"/>
        <v>0</v>
      </c>
      <c r="Z4237" s="7"/>
      <c r="AA4237" s="8">
        <f t="shared" si="546"/>
        <v>0</v>
      </c>
      <c r="AB4237" s="6">
        <f t="shared" si="549"/>
        <v>0</v>
      </c>
      <c r="AC4237" s="6">
        <f t="shared" si="548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4"/>
        <v>2006.1999999999971</v>
      </c>
      <c r="W4238" s="8">
        <f t="shared" si="543"/>
        <v>23601.862745098038</v>
      </c>
      <c r="X4238" s="6"/>
      <c r="Y4238" s="7">
        <f t="shared" si="547"/>
        <v>0</v>
      </c>
      <c r="Z4238" s="7"/>
      <c r="AA4238" s="8">
        <f t="shared" si="546"/>
        <v>23601.862745098038</v>
      </c>
      <c r="AB4238" s="6">
        <f t="shared" si="549"/>
        <v>472.03725490196302</v>
      </c>
      <c r="AC4238" s="6">
        <f t="shared" si="548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4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7"/>
        <v>0</v>
      </c>
      <c r="Z4239" s="7"/>
      <c r="AA4239" s="8">
        <f t="shared" si="546"/>
        <v>47120.539999999994</v>
      </c>
      <c r="AB4239" s="6">
        <f t="shared" si="549"/>
        <v>930.66000000000349</v>
      </c>
      <c r="AC4239" s="6">
        <f t="shared" si="548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4"/>
        <v>57455.140000000014</v>
      </c>
      <c r="W4240" s="8">
        <f t="shared" si="543"/>
        <v>551514.56862745096</v>
      </c>
      <c r="X4240" s="6"/>
      <c r="Y4240" s="7">
        <f t="shared" si="547"/>
        <v>0</v>
      </c>
      <c r="Z4240" s="7"/>
      <c r="AA4240" s="8">
        <f t="shared" si="546"/>
        <v>551514.56862745096</v>
      </c>
      <c r="AB4240" s="6">
        <f t="shared" si="549"/>
        <v>11030.291372549022</v>
      </c>
      <c r="AC4240" s="6">
        <f t="shared" si="548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4"/>
        <v>124860.05000000005</v>
      </c>
      <c r="W4241" s="8">
        <f t="shared" si="543"/>
        <v>409635.92233009706</v>
      </c>
      <c r="X4241" s="6"/>
      <c r="Y4241" s="7">
        <f t="shared" si="547"/>
        <v>0</v>
      </c>
      <c r="Z4241" s="7"/>
      <c r="AA4241" s="8">
        <f t="shared" si="546"/>
        <v>409635.92233009706</v>
      </c>
      <c r="AB4241" s="6">
        <f t="shared" si="549"/>
        <v>12289.077669902937</v>
      </c>
      <c r="AC4241" s="6">
        <f t="shared" si="548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4"/>
        <v>8579.6999999999971</v>
      </c>
      <c r="W4242" s="8">
        <f t="shared" si="543"/>
        <v>80931.650485436898</v>
      </c>
      <c r="X4242" s="6"/>
      <c r="Y4242" s="7">
        <f t="shared" si="547"/>
        <v>0</v>
      </c>
      <c r="Z4242" s="7"/>
      <c r="AA4242" s="8">
        <f t="shared" si="546"/>
        <v>80931.650485436898</v>
      </c>
      <c r="AB4242" s="6">
        <f t="shared" si="549"/>
        <v>2427.9495145631081</v>
      </c>
      <c r="AC4242" s="6">
        <f t="shared" si="548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4"/>
        <v>68999.350000000006</v>
      </c>
      <c r="W4243" s="8">
        <f t="shared" si="543"/>
        <v>154630.58252427183</v>
      </c>
      <c r="X4243" s="6"/>
      <c r="Y4243" s="7">
        <f t="shared" si="547"/>
        <v>0</v>
      </c>
      <c r="Z4243" s="7"/>
      <c r="AA4243" s="8">
        <f t="shared" si="546"/>
        <v>154630.58252427183</v>
      </c>
      <c r="AB4243" s="6">
        <f t="shared" si="549"/>
        <v>4638.9174757281726</v>
      </c>
      <c r="AC4243" s="6">
        <f t="shared" si="548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4"/>
        <v>22056.46</v>
      </c>
      <c r="W4244" s="8">
        <f t="shared" si="543"/>
        <v>32873.619047619046</v>
      </c>
      <c r="X4244" s="6"/>
      <c r="Y4244" s="7">
        <f t="shared" si="547"/>
        <v>0</v>
      </c>
      <c r="Z4244" s="7"/>
      <c r="AA4244" s="8">
        <f t="shared" si="546"/>
        <v>32873.619047619046</v>
      </c>
      <c r="AB4244" s="6">
        <f t="shared" si="549"/>
        <v>1643.680952380957</v>
      </c>
      <c r="AC4244" s="6">
        <f t="shared" si="548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4"/>
        <v>6384.9000000000015</v>
      </c>
      <c r="W4245" s="8">
        <f t="shared" si="543"/>
        <v>52935</v>
      </c>
      <c r="X4245" s="6"/>
      <c r="Y4245" s="7">
        <f t="shared" si="547"/>
        <v>0</v>
      </c>
      <c r="Z4245" s="7"/>
      <c r="AA4245" s="8">
        <f t="shared" si="546"/>
        <v>52935</v>
      </c>
      <c r="AB4245" s="6">
        <f t="shared" si="549"/>
        <v>0</v>
      </c>
      <c r="AC4245" s="6">
        <f t="shared" si="548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4"/>
        <v>11946.200000000004</v>
      </c>
      <c r="W4246" s="8">
        <f t="shared" si="543"/>
        <v>30069.09</v>
      </c>
      <c r="X4246" s="6"/>
      <c r="Y4246" s="7">
        <f t="shared" si="547"/>
        <v>0</v>
      </c>
      <c r="Z4246" s="7"/>
      <c r="AA4246" s="8">
        <f t="shared" si="546"/>
        <v>30069.09</v>
      </c>
      <c r="AB4246" s="6">
        <f t="shared" si="549"/>
        <v>3341.0099999999984</v>
      </c>
      <c r="AC4246" s="6">
        <f t="shared" si="548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4"/>
        <v>3272.9199999999983</v>
      </c>
      <c r="W4247" s="8">
        <f t="shared" si="543"/>
        <v>16847.298000000003</v>
      </c>
      <c r="X4247" s="6"/>
      <c r="Y4247" s="7">
        <f t="shared" si="547"/>
        <v>0</v>
      </c>
      <c r="Z4247" s="7"/>
      <c r="AA4247" s="8">
        <f t="shared" si="546"/>
        <v>16847.298000000003</v>
      </c>
      <c r="AB4247" s="6">
        <f t="shared" si="549"/>
        <v>1871.9219999999987</v>
      </c>
      <c r="AC4247" s="6">
        <f t="shared" si="548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4"/>
        <v>5370.1699999999983</v>
      </c>
      <c r="W4248" s="8">
        <f t="shared" si="543"/>
        <v>55571.453999999998</v>
      </c>
      <c r="X4248" s="6"/>
      <c r="Y4248" s="7">
        <f t="shared" si="547"/>
        <v>0</v>
      </c>
      <c r="Z4248" s="7"/>
      <c r="AA4248" s="8">
        <f t="shared" si="546"/>
        <v>55571.453999999998</v>
      </c>
      <c r="AB4248" s="6">
        <f t="shared" si="549"/>
        <v>6174.6059999999998</v>
      </c>
      <c r="AC4248" s="6">
        <f t="shared" si="548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4"/>
        <v>2560.6999999999971</v>
      </c>
      <c r="W4249" s="8">
        <f t="shared" si="543"/>
        <v>62045.37</v>
      </c>
      <c r="X4249" s="6"/>
      <c r="Y4249" s="7">
        <f t="shared" si="547"/>
        <v>0</v>
      </c>
      <c r="Z4249" s="7"/>
      <c r="AA4249" s="8">
        <f t="shared" si="546"/>
        <v>62045.37</v>
      </c>
      <c r="AB4249" s="6">
        <f t="shared" si="549"/>
        <v>6893.93</v>
      </c>
      <c r="AC4249" s="6">
        <f t="shared" si="548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4"/>
        <v>18818.400000000001</v>
      </c>
      <c r="W4250" s="8">
        <f t="shared" si="543"/>
        <v>18377.100000000002</v>
      </c>
      <c r="X4250" s="6"/>
      <c r="Y4250" s="7">
        <f t="shared" si="547"/>
        <v>0</v>
      </c>
      <c r="Z4250" s="7"/>
      <c r="AA4250" s="8">
        <f t="shared" si="546"/>
        <v>18377.100000000002</v>
      </c>
      <c r="AB4250" s="6">
        <f t="shared" si="549"/>
        <v>2041.8999999999978</v>
      </c>
      <c r="AC4250" s="6">
        <f t="shared" si="548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4"/>
        <v>18197.489999999991</v>
      </c>
      <c r="W4251" s="8">
        <f t="shared" si="543"/>
        <v>80820.823529411762</v>
      </c>
      <c r="X4251" s="6"/>
      <c r="Y4251" s="7">
        <f t="shared" si="547"/>
        <v>0</v>
      </c>
      <c r="Z4251" s="7"/>
      <c r="AA4251" s="8">
        <f t="shared" si="546"/>
        <v>80820.823529411762</v>
      </c>
      <c r="AB4251" s="6">
        <f t="shared" si="549"/>
        <v>1616.4164705882431</v>
      </c>
      <c r="AC4251" s="6">
        <f t="shared" si="548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4"/>
        <v>50794.599999999991</v>
      </c>
      <c r="W4252" s="8">
        <f t="shared" si="543"/>
        <v>38047.300000000003</v>
      </c>
      <c r="X4252" s="6"/>
      <c r="Y4252" s="7">
        <f t="shared" si="547"/>
        <v>0</v>
      </c>
      <c r="Z4252" s="7"/>
      <c r="AA4252" s="8">
        <f t="shared" si="546"/>
        <v>38047.300000000003</v>
      </c>
      <c r="AB4252" s="6">
        <f t="shared" si="549"/>
        <v>0</v>
      </c>
      <c r="AC4252" s="6">
        <f t="shared" si="548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4"/>
        <v>10000</v>
      </c>
      <c r="W4253" s="8">
        <f t="shared" si="543"/>
        <v>0</v>
      </c>
      <c r="X4253" s="6"/>
      <c r="Y4253" s="7">
        <f t="shared" si="547"/>
        <v>0</v>
      </c>
      <c r="Z4253" s="7"/>
      <c r="AA4253" s="8">
        <f t="shared" si="546"/>
        <v>0</v>
      </c>
      <c r="AB4253" s="6">
        <f t="shared" si="549"/>
        <v>0</v>
      </c>
      <c r="AC4253" s="6">
        <f t="shared" si="548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4"/>
        <v>0</v>
      </c>
      <c r="W4254" s="8">
        <f t="shared" si="543"/>
        <v>0</v>
      </c>
      <c r="X4254" s="6"/>
      <c r="Y4254" s="7">
        <f t="shared" si="547"/>
        <v>0</v>
      </c>
      <c r="Z4254" s="7"/>
      <c r="AA4254" s="8">
        <f t="shared" si="546"/>
        <v>0</v>
      </c>
      <c r="AB4254" s="6">
        <f t="shared" si="549"/>
        <v>0</v>
      </c>
      <c r="AC4254" s="6">
        <f t="shared" si="548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4"/>
        <v>7971.6200000000008</v>
      </c>
      <c r="W4255" s="8">
        <f t="shared" si="543"/>
        <v>7659.65</v>
      </c>
      <c r="X4255" s="6"/>
      <c r="Y4255" s="7">
        <f t="shared" si="547"/>
        <v>0</v>
      </c>
      <c r="Z4255" s="7"/>
      <c r="AA4255" s="8">
        <f t="shared" si="546"/>
        <v>7659.65</v>
      </c>
      <c r="AB4255" s="6">
        <f t="shared" si="549"/>
        <v>0</v>
      </c>
      <c r="AC4255" s="6">
        <f t="shared" si="548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4"/>
        <v>4317.0899999999983</v>
      </c>
      <c r="W4256" s="8">
        <f t="shared" si="543"/>
        <v>10108.870000000001</v>
      </c>
      <c r="X4256" s="6"/>
      <c r="Y4256" s="7">
        <f t="shared" si="547"/>
        <v>0</v>
      </c>
      <c r="Z4256" s="7"/>
      <c r="AA4256" s="8">
        <f t="shared" si="546"/>
        <v>10108.870000000001</v>
      </c>
      <c r="AB4256" s="6">
        <f t="shared" si="549"/>
        <v>0</v>
      </c>
      <c r="AC4256" s="6">
        <f t="shared" si="548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4"/>
        <v>0</v>
      </c>
      <c r="W4257" s="8">
        <f t="shared" si="543"/>
        <v>0</v>
      </c>
      <c r="X4257" s="6"/>
      <c r="Y4257" s="7">
        <f t="shared" si="547"/>
        <v>0</v>
      </c>
      <c r="Z4257" s="7"/>
      <c r="AA4257" s="6"/>
      <c r="AB4257" s="6">
        <f t="shared" si="549"/>
        <v>0</v>
      </c>
      <c r="AC4257" s="6">
        <f t="shared" si="548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4"/>
        <v>0</v>
      </c>
      <c r="W4258" s="8">
        <f t="shared" si="543"/>
        <v>15000</v>
      </c>
      <c r="X4258" s="6"/>
      <c r="Y4258" s="7">
        <f t="shared" si="547"/>
        <v>0</v>
      </c>
      <c r="Z4258" s="7"/>
      <c r="AA4258" s="6"/>
      <c r="AB4258" s="6">
        <f t="shared" si="549"/>
        <v>0</v>
      </c>
      <c r="AC4258" s="6">
        <f t="shared" si="548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4"/>
        <v>2269.1999999999998</v>
      </c>
      <c r="W4259" s="8">
        <f t="shared" si="543"/>
        <v>7730.8</v>
      </c>
      <c r="X4259" s="6"/>
      <c r="Y4259" s="7">
        <f t="shared" si="547"/>
        <v>0</v>
      </c>
      <c r="Z4259" s="7"/>
      <c r="AA4259" s="6"/>
      <c r="AB4259" s="6">
        <f t="shared" si="549"/>
        <v>0</v>
      </c>
      <c r="AC4259" s="6">
        <f t="shared" si="548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4"/>
        <v>490.5</v>
      </c>
      <c r="W4260" s="8">
        <f t="shared" si="543"/>
        <v>9509.5</v>
      </c>
      <c r="X4260" s="6"/>
      <c r="Y4260" s="7">
        <f t="shared" si="547"/>
        <v>0</v>
      </c>
      <c r="Z4260" s="7"/>
      <c r="AA4260" s="6"/>
      <c r="AB4260" s="6">
        <f t="shared" si="549"/>
        <v>0</v>
      </c>
      <c r="AC4260" s="6">
        <f t="shared" si="548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4"/>
        <v>6312</v>
      </c>
      <c r="W4261" s="8">
        <f t="shared" si="543"/>
        <v>23740.7</v>
      </c>
      <c r="X4261" s="6"/>
      <c r="Y4261" s="7">
        <f t="shared" si="547"/>
        <v>0</v>
      </c>
      <c r="Z4261" s="7"/>
      <c r="AA4261" s="6"/>
      <c r="AB4261" s="6">
        <f t="shared" si="549"/>
        <v>0</v>
      </c>
      <c r="AC4261" s="6">
        <f t="shared" si="548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4"/>
        <v>0</v>
      </c>
      <c r="W4262" s="8">
        <f t="shared" ref="W4262:W4325" si="550">IF(O4262="返货",U4262/(1+P4262),IF(O4262="返现",U4262,IF(O4262="折扣",U4262*P4262,IF(O4262="无",U4262))))</f>
        <v>15000</v>
      </c>
      <c r="X4262" s="6"/>
      <c r="Y4262" s="7">
        <f t="shared" si="547"/>
        <v>0</v>
      </c>
      <c r="Z4262" s="7"/>
      <c r="AA4262" s="6"/>
      <c r="AB4262" s="6">
        <f t="shared" si="549"/>
        <v>0</v>
      </c>
      <c r="AC4262" s="6">
        <f t="shared" si="548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4"/>
        <v>39433.42</v>
      </c>
      <c r="W4263" s="8">
        <f t="shared" si="550"/>
        <v>75225.940594059401</v>
      </c>
      <c r="X4263" s="6"/>
      <c r="Y4263" s="7">
        <f t="shared" si="547"/>
        <v>0</v>
      </c>
      <c r="Z4263" s="7"/>
      <c r="AA4263" s="8">
        <f t="shared" ref="AA4263:AA4302" si="551">W4263+X4263</f>
        <v>75225.940594059401</v>
      </c>
      <c r="AB4263" s="6">
        <f t="shared" si="549"/>
        <v>752.25940594059648</v>
      </c>
      <c r="AC4263" s="6">
        <f t="shared" si="548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4"/>
        <v>8912.08</v>
      </c>
      <c r="W4264" s="8">
        <f t="shared" si="550"/>
        <v>11087.92</v>
      </c>
      <c r="X4264" s="6"/>
      <c r="Y4264" s="7">
        <f t="shared" si="547"/>
        <v>0</v>
      </c>
      <c r="Z4264" s="7"/>
      <c r="AA4264" s="8">
        <f t="shared" si="551"/>
        <v>11087.92</v>
      </c>
      <c r="AB4264" s="6">
        <f t="shared" si="549"/>
        <v>0</v>
      </c>
      <c r="AC4264" s="6">
        <f t="shared" si="548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4"/>
        <v>0</v>
      </c>
      <c r="W4265" s="8">
        <f t="shared" si="550"/>
        <v>13113.1</v>
      </c>
      <c r="X4265" s="6"/>
      <c r="Y4265" s="7">
        <f t="shared" si="547"/>
        <v>0</v>
      </c>
      <c r="Z4265" s="7"/>
      <c r="AA4265" s="8">
        <f t="shared" si="551"/>
        <v>13113.1</v>
      </c>
      <c r="AB4265" s="6">
        <f t="shared" si="549"/>
        <v>0</v>
      </c>
      <c r="AC4265" s="6">
        <f t="shared" si="548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4"/>
        <v>76490.099999999977</v>
      </c>
      <c r="W4266" s="8">
        <f t="shared" si="550"/>
        <v>551113.5</v>
      </c>
      <c r="X4266" s="6"/>
      <c r="Y4266" s="7">
        <f t="shared" si="547"/>
        <v>0</v>
      </c>
      <c r="Z4266" s="7"/>
      <c r="AA4266" s="8">
        <f t="shared" si="551"/>
        <v>551113.5</v>
      </c>
      <c r="AB4266" s="6">
        <f t="shared" si="549"/>
        <v>0</v>
      </c>
      <c r="AC4266" s="6">
        <f t="shared" si="548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4"/>
        <v>4432.3999999999978</v>
      </c>
      <c r="W4267" s="8">
        <f t="shared" si="550"/>
        <v>18534.059405940596</v>
      </c>
      <c r="X4267" s="6"/>
      <c r="Y4267" s="7">
        <f t="shared" si="547"/>
        <v>0</v>
      </c>
      <c r="Z4267" s="7"/>
      <c r="AA4267" s="8">
        <f t="shared" si="551"/>
        <v>18534.059405940596</v>
      </c>
      <c r="AB4267" s="6">
        <f t="shared" si="549"/>
        <v>185.3405940594057</v>
      </c>
      <c r="AC4267" s="6">
        <f t="shared" si="548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4"/>
        <v>8708.7000000000007</v>
      </c>
      <c r="W4268" s="8">
        <f t="shared" si="550"/>
        <v>1462.0588235294117</v>
      </c>
      <c r="X4268" s="6"/>
      <c r="Y4268" s="7">
        <f t="shared" si="547"/>
        <v>0</v>
      </c>
      <c r="Z4268" s="7"/>
      <c r="AA4268" s="8">
        <f t="shared" si="551"/>
        <v>1462.0588235294117</v>
      </c>
      <c r="AB4268" s="6">
        <f t="shared" si="549"/>
        <v>29.241176470588243</v>
      </c>
      <c r="AC4268" s="6">
        <f t="shared" si="548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4"/>
        <v>9759.7999999999993</v>
      </c>
      <c r="W4269" s="8">
        <f t="shared" si="550"/>
        <v>15307.549019607844</v>
      </c>
      <c r="X4269" s="6"/>
      <c r="Y4269" s="7">
        <f t="shared" si="547"/>
        <v>0</v>
      </c>
      <c r="Z4269" s="7"/>
      <c r="AA4269" s="8">
        <f t="shared" si="551"/>
        <v>15307.549019607844</v>
      </c>
      <c r="AB4269" s="6">
        <f t="shared" si="549"/>
        <v>306.15098039215627</v>
      </c>
      <c r="AC4269" s="6">
        <f t="shared" si="548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2">S4270+T4270-U4270</f>
        <v>76366.3</v>
      </c>
      <c r="W4270" s="8">
        <f t="shared" si="550"/>
        <v>24389.801980198015</v>
      </c>
      <c r="X4270" s="6"/>
      <c r="Y4270" s="7">
        <f t="shared" si="547"/>
        <v>0</v>
      </c>
      <c r="Z4270" s="7"/>
      <c r="AA4270" s="8">
        <f t="shared" si="551"/>
        <v>24389.801980198015</v>
      </c>
      <c r="AB4270" s="6">
        <f t="shared" si="549"/>
        <v>243.89801980198172</v>
      </c>
      <c r="AC4270" s="6">
        <f t="shared" si="548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2"/>
        <v>629.29999999998836</v>
      </c>
      <c r="W4271" s="8">
        <f t="shared" si="550"/>
        <v>306367.52475247526</v>
      </c>
      <c r="X4271" s="6"/>
      <c r="Y4271" s="7">
        <f t="shared" si="547"/>
        <v>0</v>
      </c>
      <c r="Z4271" s="7"/>
      <c r="AA4271" s="8">
        <f t="shared" si="551"/>
        <v>306367.52475247526</v>
      </c>
      <c r="AB4271" s="6">
        <f t="shared" si="549"/>
        <v>3063.6752475247486</v>
      </c>
      <c r="AC4271" s="6">
        <f t="shared" si="548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2"/>
        <v>54.99</v>
      </c>
      <c r="W4272" s="8">
        <f t="shared" si="550"/>
        <v>0</v>
      </c>
      <c r="X4272" s="6"/>
      <c r="Y4272" s="7">
        <f t="shared" si="547"/>
        <v>0</v>
      </c>
      <c r="Z4272" s="7"/>
      <c r="AA4272" s="8">
        <f t="shared" si="551"/>
        <v>0</v>
      </c>
      <c r="AB4272" s="6">
        <f t="shared" si="549"/>
        <v>0</v>
      </c>
      <c r="AC4272" s="6">
        <f t="shared" si="548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2"/>
        <v>10310.599999999999</v>
      </c>
      <c r="W4273" s="8">
        <f t="shared" si="550"/>
        <v>28485</v>
      </c>
      <c r="X4273" s="6"/>
      <c r="Y4273" s="7">
        <f t="shared" si="547"/>
        <v>0</v>
      </c>
      <c r="Z4273" s="7"/>
      <c r="AA4273" s="8">
        <f t="shared" si="551"/>
        <v>28485</v>
      </c>
      <c r="AB4273" s="6">
        <f t="shared" si="549"/>
        <v>0</v>
      </c>
      <c r="AC4273" s="6">
        <f t="shared" si="548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2"/>
        <v>77151.33</v>
      </c>
      <c r="W4274" s="8">
        <f t="shared" si="550"/>
        <v>20528.5</v>
      </c>
      <c r="X4274" s="6"/>
      <c r="Y4274" s="7">
        <f t="shared" si="547"/>
        <v>0</v>
      </c>
      <c r="Z4274" s="7"/>
      <c r="AA4274" s="8">
        <f t="shared" si="551"/>
        <v>20528.5</v>
      </c>
      <c r="AB4274" s="6">
        <f t="shared" si="549"/>
        <v>0</v>
      </c>
      <c r="AC4274" s="6">
        <f t="shared" si="548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2"/>
        <v>15315.689999999999</v>
      </c>
      <c r="W4275" s="8">
        <f t="shared" si="550"/>
        <v>22169.519607843136</v>
      </c>
      <c r="X4275" s="6"/>
      <c r="Y4275" s="7">
        <f t="shared" si="547"/>
        <v>0</v>
      </c>
      <c r="Z4275" s="7"/>
      <c r="AA4275" s="8">
        <f t="shared" si="551"/>
        <v>22169.519607843136</v>
      </c>
      <c r="AB4275" s="6">
        <f t="shared" si="549"/>
        <v>443.39039215686353</v>
      </c>
      <c r="AC4275" s="6">
        <f t="shared" si="548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2"/>
        <v>19468.04</v>
      </c>
      <c r="W4276" s="8">
        <f t="shared" si="550"/>
        <v>22034.04</v>
      </c>
      <c r="X4276" s="6"/>
      <c r="Y4276" s="7">
        <f t="shared" si="547"/>
        <v>0</v>
      </c>
      <c r="Z4276" s="7"/>
      <c r="AA4276" s="8">
        <f t="shared" si="551"/>
        <v>22034.04</v>
      </c>
      <c r="AB4276" s="6">
        <f t="shared" si="549"/>
        <v>0</v>
      </c>
      <c r="AC4276" s="6">
        <f t="shared" si="548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2"/>
        <v>50471.5</v>
      </c>
      <c r="W4277" s="8">
        <f t="shared" si="550"/>
        <v>99528.5</v>
      </c>
      <c r="X4277" s="6"/>
      <c r="Y4277" s="7">
        <f t="shared" si="547"/>
        <v>0</v>
      </c>
      <c r="Z4277" s="7"/>
      <c r="AA4277" s="8">
        <f t="shared" si="551"/>
        <v>99528.5</v>
      </c>
      <c r="AB4277" s="6">
        <f t="shared" si="549"/>
        <v>0</v>
      </c>
      <c r="AC4277" s="6">
        <f t="shared" si="548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2"/>
        <v>30546.619999999995</v>
      </c>
      <c r="W4278" s="8">
        <f t="shared" si="550"/>
        <v>130534.9</v>
      </c>
      <c r="X4278" s="6"/>
      <c r="Y4278" s="7">
        <f t="shared" si="547"/>
        <v>0</v>
      </c>
      <c r="Z4278" s="7"/>
      <c r="AA4278" s="8">
        <f t="shared" si="551"/>
        <v>130534.9</v>
      </c>
      <c r="AB4278" s="6">
        <f t="shared" si="549"/>
        <v>0</v>
      </c>
      <c r="AC4278" s="6">
        <f t="shared" si="548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2"/>
        <v>10000</v>
      </c>
      <c r="W4279" s="8">
        <f t="shared" si="550"/>
        <v>0</v>
      </c>
      <c r="X4279" s="6"/>
      <c r="Y4279" s="7">
        <f t="shared" si="547"/>
        <v>0</v>
      </c>
      <c r="Z4279" s="7"/>
      <c r="AA4279" s="8">
        <f t="shared" si="551"/>
        <v>0</v>
      </c>
      <c r="AB4279" s="6">
        <f t="shared" si="549"/>
        <v>0</v>
      </c>
      <c r="AC4279" s="6">
        <f t="shared" si="548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2"/>
        <v>182131.60000000009</v>
      </c>
      <c r="W4280" s="8">
        <f t="shared" si="550"/>
        <v>1266674.7619047619</v>
      </c>
      <c r="X4280" s="6"/>
      <c r="Y4280" s="7">
        <f t="shared" si="547"/>
        <v>0</v>
      </c>
      <c r="Z4280" s="7"/>
      <c r="AA4280" s="8">
        <f t="shared" si="551"/>
        <v>1266674.7619047619</v>
      </c>
      <c r="AB4280" s="6">
        <f t="shared" si="549"/>
        <v>63333.738095238106</v>
      </c>
      <c r="AC4280" s="6">
        <f t="shared" si="548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2"/>
        <v>52758.5</v>
      </c>
      <c r="W4281" s="8">
        <f t="shared" si="550"/>
        <v>424761.14285714284</v>
      </c>
      <c r="X4281" s="6"/>
      <c r="Y4281" s="7">
        <f t="shared" si="547"/>
        <v>0</v>
      </c>
      <c r="Z4281" s="7"/>
      <c r="AA4281" s="8">
        <f t="shared" si="551"/>
        <v>424761.14285714284</v>
      </c>
      <c r="AB4281" s="6">
        <f t="shared" si="549"/>
        <v>21238.057142857171</v>
      </c>
      <c r="AC4281" s="6">
        <f t="shared" si="548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2"/>
        <v>1328.4199999999996</v>
      </c>
      <c r="W4282" s="8">
        <f t="shared" si="550"/>
        <v>3165.4</v>
      </c>
      <c r="X4282" s="6"/>
      <c r="Y4282" s="7">
        <f t="shared" si="547"/>
        <v>0</v>
      </c>
      <c r="Z4282" s="7"/>
      <c r="AA4282" s="8">
        <f t="shared" si="551"/>
        <v>3165.4</v>
      </c>
      <c r="AB4282" s="6">
        <f t="shared" si="549"/>
        <v>0</v>
      </c>
      <c r="AC4282" s="6">
        <f t="shared" si="548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2"/>
        <v>1.0000000002037268E-2</v>
      </c>
      <c r="W4283" s="8">
        <f t="shared" si="550"/>
        <v>10982.686274509804</v>
      </c>
      <c r="X4283" s="6"/>
      <c r="Y4283" s="7">
        <f t="shared" si="547"/>
        <v>0</v>
      </c>
      <c r="Z4283" s="7"/>
      <c r="AA4283" s="8">
        <f t="shared" si="551"/>
        <v>10982.686274509804</v>
      </c>
      <c r="AB4283" s="6">
        <f t="shared" si="549"/>
        <v>219.65372549019594</v>
      </c>
      <c r="AC4283" s="6">
        <f t="shared" si="548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2"/>
        <v>2877</v>
      </c>
      <c r="W4284" s="8">
        <f t="shared" si="550"/>
        <v>12179.411764705883</v>
      </c>
      <c r="X4284" s="6"/>
      <c r="Y4284" s="7">
        <f t="shared" si="547"/>
        <v>0</v>
      </c>
      <c r="Z4284" s="7"/>
      <c r="AA4284" s="8">
        <f t="shared" si="551"/>
        <v>12179.411764705883</v>
      </c>
      <c r="AB4284" s="6">
        <f t="shared" si="549"/>
        <v>243.58823529411711</v>
      </c>
      <c r="AC4284" s="6">
        <f t="shared" si="548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2"/>
        <v>0</v>
      </c>
      <c r="W4285" s="8">
        <f t="shared" si="550"/>
        <v>0</v>
      </c>
      <c r="X4285" s="6"/>
      <c r="Y4285" s="7">
        <f t="shared" si="547"/>
        <v>0</v>
      </c>
      <c r="Z4285" s="7"/>
      <c r="AA4285" s="8">
        <f t="shared" si="551"/>
        <v>0</v>
      </c>
      <c r="AB4285" s="6">
        <f t="shared" si="549"/>
        <v>0</v>
      </c>
      <c r="AC4285" s="6">
        <f t="shared" si="548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2"/>
        <v>15200.349999999999</v>
      </c>
      <c r="W4286" s="8">
        <f t="shared" si="550"/>
        <v>11382.058823529413</v>
      </c>
      <c r="X4286" s="6"/>
      <c r="Y4286" s="7">
        <f t="shared" si="547"/>
        <v>0</v>
      </c>
      <c r="Z4286" s="7"/>
      <c r="AA4286" s="8">
        <f t="shared" si="551"/>
        <v>11382.058823529413</v>
      </c>
      <c r="AB4286" s="6">
        <f t="shared" si="549"/>
        <v>227.64117647058811</v>
      </c>
      <c r="AC4286" s="6">
        <f t="shared" si="548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2"/>
        <v>0</v>
      </c>
      <c r="W4287" s="8">
        <f t="shared" si="550"/>
        <v>0</v>
      </c>
      <c r="X4287" s="6"/>
      <c r="Y4287" s="7">
        <f t="shared" si="547"/>
        <v>0</v>
      </c>
      <c r="Z4287" s="7"/>
      <c r="AA4287" s="8">
        <f t="shared" si="551"/>
        <v>0</v>
      </c>
      <c r="AB4287" s="6">
        <f t="shared" si="549"/>
        <v>0</v>
      </c>
      <c r="AC4287" s="6">
        <f t="shared" si="548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2"/>
        <v>11249.369999999999</v>
      </c>
      <c r="W4288" s="8">
        <f t="shared" si="550"/>
        <v>5096.9999999999991</v>
      </c>
      <c r="X4288" s="6"/>
      <c r="Y4288" s="7">
        <f t="shared" si="547"/>
        <v>0</v>
      </c>
      <c r="Z4288" s="7"/>
      <c r="AA4288" s="8">
        <f t="shared" si="551"/>
        <v>5096.9999999999991</v>
      </c>
      <c r="AB4288" s="6">
        <f t="shared" si="549"/>
        <v>509.70000000000073</v>
      </c>
      <c r="AC4288" s="6">
        <f t="shared" si="548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2"/>
        <v>17455.509999999998</v>
      </c>
      <c r="W4289" s="8">
        <f t="shared" si="550"/>
        <v>18938.186274509804</v>
      </c>
      <c r="X4289" s="6"/>
      <c r="Y4289" s="7">
        <f t="shared" si="547"/>
        <v>0</v>
      </c>
      <c r="Z4289" s="7"/>
      <c r="AA4289" s="8">
        <f t="shared" si="551"/>
        <v>18938.186274509804</v>
      </c>
      <c r="AB4289" s="6">
        <f t="shared" si="549"/>
        <v>378.76372549019652</v>
      </c>
      <c r="AC4289" s="6">
        <f t="shared" si="548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2"/>
        <v>4246.5</v>
      </c>
      <c r="W4290" s="8">
        <f t="shared" si="550"/>
        <v>4938.6000000000004</v>
      </c>
      <c r="X4290" s="6"/>
      <c r="Y4290" s="7">
        <f t="shared" si="547"/>
        <v>0</v>
      </c>
      <c r="Z4290" s="7"/>
      <c r="AA4290" s="8">
        <f t="shared" si="551"/>
        <v>4938.6000000000004</v>
      </c>
      <c r="AB4290" s="6">
        <f t="shared" si="549"/>
        <v>0</v>
      </c>
      <c r="AC4290" s="6">
        <f t="shared" si="548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2"/>
        <v>7888.5999999999985</v>
      </c>
      <c r="W4291" s="8">
        <f t="shared" si="550"/>
        <v>32565.5</v>
      </c>
      <c r="X4291" s="6"/>
      <c r="Y4291" s="7">
        <f t="shared" ref="Y4291:Y4354" si="553">IF(W4291-AC4291&lt;=0,0,IF(O4291="返现",MAX(W4291-AB4291-AC4291,0),MAX(W4291-AC4291,0)))</f>
        <v>0</v>
      </c>
      <c r="Z4291" s="7"/>
      <c r="AA4291" s="8">
        <f t="shared" si="551"/>
        <v>32565.5</v>
      </c>
      <c r="AB4291" s="6">
        <f t="shared" si="549"/>
        <v>0</v>
      </c>
      <c r="AC4291" s="6">
        <f t="shared" si="548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2"/>
        <v>2532</v>
      </c>
      <c r="W4292" s="8">
        <f t="shared" si="550"/>
        <v>18861.900000000001</v>
      </c>
      <c r="X4292" s="6"/>
      <c r="Y4292" s="7">
        <f t="shared" si="553"/>
        <v>0</v>
      </c>
      <c r="Z4292" s="7"/>
      <c r="AA4292" s="8">
        <f t="shared" si="551"/>
        <v>18861.900000000001</v>
      </c>
      <c r="AB4292" s="6">
        <f t="shared" si="549"/>
        <v>0</v>
      </c>
      <c r="AC4292" s="6">
        <f t="shared" ref="AC4292:AC4355" si="554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2"/>
        <v>50219.76</v>
      </c>
      <c r="W4293" s="8">
        <f t="shared" si="550"/>
        <v>59017.864077669903</v>
      </c>
      <c r="X4293" s="6"/>
      <c r="Y4293" s="7">
        <f t="shared" si="553"/>
        <v>0</v>
      </c>
      <c r="Z4293" s="7"/>
      <c r="AA4293" s="8">
        <f t="shared" si="551"/>
        <v>59017.864077669903</v>
      </c>
      <c r="AB4293" s="6">
        <f t="shared" si="549"/>
        <v>1770.5359223300984</v>
      </c>
      <c r="AC4293" s="6">
        <f t="shared" si="554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2"/>
        <v>6946.7900000000009</v>
      </c>
      <c r="W4294" s="8">
        <f t="shared" si="550"/>
        <v>12845.5</v>
      </c>
      <c r="X4294" s="6"/>
      <c r="Y4294" s="7">
        <f t="shared" si="553"/>
        <v>0</v>
      </c>
      <c r="Z4294" s="7"/>
      <c r="AA4294" s="8">
        <f t="shared" si="551"/>
        <v>12845.5</v>
      </c>
      <c r="AB4294" s="6">
        <f t="shared" ref="AB4294:AB4357" si="555">U4294-W4294</f>
        <v>256.90999999999985</v>
      </c>
      <c r="AC4294" s="6">
        <f t="shared" si="554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2"/>
        <v>14628.900000000001</v>
      </c>
      <c r="W4295" s="8">
        <f t="shared" si="550"/>
        <v>18652.400000000001</v>
      </c>
      <c r="X4295" s="6"/>
      <c r="Y4295" s="7">
        <f t="shared" si="553"/>
        <v>0</v>
      </c>
      <c r="Z4295" s="7"/>
      <c r="AA4295" s="8">
        <f t="shared" si="551"/>
        <v>18652.400000000001</v>
      </c>
      <c r="AB4295" s="6">
        <f t="shared" si="555"/>
        <v>0</v>
      </c>
      <c r="AC4295" s="6">
        <f t="shared" si="554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2"/>
        <v>2001.3000000000011</v>
      </c>
      <c r="W4296" s="8">
        <f t="shared" si="550"/>
        <v>14101.284313725489</v>
      </c>
      <c r="X4296" s="6"/>
      <c r="Y4296" s="7">
        <f t="shared" si="553"/>
        <v>0</v>
      </c>
      <c r="Z4296" s="7"/>
      <c r="AA4296" s="8">
        <f t="shared" si="551"/>
        <v>14101.284313725489</v>
      </c>
      <c r="AB4296" s="6">
        <f t="shared" si="555"/>
        <v>282.02568627451001</v>
      </c>
      <c r="AC4296" s="6">
        <f t="shared" si="554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2"/>
        <v>9084.7299999999959</v>
      </c>
      <c r="W4297" s="8">
        <f t="shared" si="550"/>
        <v>26881.372549019608</v>
      </c>
      <c r="X4297" s="6"/>
      <c r="Y4297" s="7">
        <f t="shared" si="553"/>
        <v>0</v>
      </c>
      <c r="Z4297" s="7"/>
      <c r="AA4297" s="8">
        <f t="shared" si="551"/>
        <v>26881.372549019608</v>
      </c>
      <c r="AB4297" s="6">
        <f t="shared" si="555"/>
        <v>537.62745098039159</v>
      </c>
      <c r="AC4297" s="6">
        <f t="shared" si="554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2"/>
        <v>2253.7999999999993</v>
      </c>
      <c r="W4298" s="8">
        <f t="shared" si="550"/>
        <v>9489</v>
      </c>
      <c r="X4298" s="6"/>
      <c r="Y4298" s="7">
        <f t="shared" si="553"/>
        <v>0</v>
      </c>
      <c r="Z4298" s="7"/>
      <c r="AA4298" s="8">
        <f t="shared" si="551"/>
        <v>9489</v>
      </c>
      <c r="AB4298" s="6">
        <f t="shared" si="555"/>
        <v>0</v>
      </c>
      <c r="AC4298" s="6">
        <f t="shared" si="554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2"/>
        <v>0</v>
      </c>
      <c r="W4299" s="8">
        <f t="shared" si="550"/>
        <v>20525.400000000001</v>
      </c>
      <c r="X4299" s="6"/>
      <c r="Y4299" s="7">
        <f t="shared" si="553"/>
        <v>0</v>
      </c>
      <c r="Z4299" s="7"/>
      <c r="AA4299" s="8">
        <f t="shared" si="551"/>
        <v>20525.400000000001</v>
      </c>
      <c r="AB4299" s="6">
        <f t="shared" si="555"/>
        <v>0</v>
      </c>
      <c r="AC4299" s="6">
        <f t="shared" si="554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2"/>
        <v>0</v>
      </c>
      <c r="W4300" s="8">
        <f t="shared" si="550"/>
        <v>-174188.03921568627</v>
      </c>
      <c r="X4300" s="6"/>
      <c r="Y4300" s="7">
        <f t="shared" si="553"/>
        <v>3483.760784313723</v>
      </c>
      <c r="Z4300" s="7"/>
      <c r="AA4300" s="8">
        <f t="shared" si="551"/>
        <v>-174188.03921568627</v>
      </c>
      <c r="AB4300" s="6">
        <f t="shared" si="555"/>
        <v>-3483.760784313723</v>
      </c>
      <c r="AC4300" s="6">
        <f t="shared" si="554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2"/>
        <v>0</v>
      </c>
      <c r="W4301" s="8">
        <f t="shared" si="550"/>
        <v>1594.6296296296296</v>
      </c>
      <c r="X4301" s="6"/>
      <c r="Y4301" s="7">
        <f t="shared" si="553"/>
        <v>0</v>
      </c>
      <c r="Z4301" s="7"/>
      <c r="AA4301" s="8">
        <f t="shared" si="551"/>
        <v>1594.6296296296296</v>
      </c>
      <c r="AB4301" s="6">
        <f t="shared" si="555"/>
        <v>127.57037037037048</v>
      </c>
      <c r="AC4301" s="6">
        <f t="shared" si="554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2"/>
        <v>17450.799999999996</v>
      </c>
      <c r="W4302" s="8">
        <f t="shared" si="550"/>
        <v>62549.200000000004</v>
      </c>
      <c r="X4302" s="6"/>
      <c r="Y4302" s="7">
        <f t="shared" si="553"/>
        <v>0</v>
      </c>
      <c r="Z4302" s="7"/>
      <c r="AA4302" s="8">
        <f t="shared" si="551"/>
        <v>62549.200000000004</v>
      </c>
      <c r="AB4302" s="6">
        <f t="shared" si="555"/>
        <v>0</v>
      </c>
      <c r="AC4302" s="6">
        <f t="shared" si="554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2"/>
        <v>0</v>
      </c>
      <c r="W4303" s="8">
        <f t="shared" si="550"/>
        <v>21535</v>
      </c>
      <c r="X4303" s="6"/>
      <c r="Y4303" s="7">
        <f t="shared" si="553"/>
        <v>0</v>
      </c>
      <c r="Z4303" s="7"/>
      <c r="AA4303" s="6"/>
      <c r="AB4303" s="6">
        <f t="shared" si="555"/>
        <v>0</v>
      </c>
      <c r="AC4303" s="6">
        <f t="shared" si="554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2"/>
        <v>4809.9799999999996</v>
      </c>
      <c r="W4304" s="8">
        <f t="shared" si="550"/>
        <v>27883.16</v>
      </c>
      <c r="X4304" s="6"/>
      <c r="Y4304" s="7">
        <f t="shared" si="553"/>
        <v>0</v>
      </c>
      <c r="Z4304" s="7"/>
      <c r="AA4304" s="6"/>
      <c r="AB4304" s="6">
        <f t="shared" si="555"/>
        <v>0</v>
      </c>
      <c r="AC4304" s="6">
        <f t="shared" si="554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2"/>
        <v>0</v>
      </c>
      <c r="W4305" s="8">
        <f t="shared" si="550"/>
        <v>4091.66</v>
      </c>
      <c r="X4305" s="6"/>
      <c r="Y4305" s="7">
        <f t="shared" si="553"/>
        <v>0</v>
      </c>
      <c r="Z4305" s="7"/>
      <c r="AA4305" s="6"/>
      <c r="AB4305" s="6">
        <f t="shared" si="555"/>
        <v>0</v>
      </c>
      <c r="AC4305" s="6">
        <f t="shared" si="554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2"/>
        <v>2325.1999999999998</v>
      </c>
      <c r="W4306" s="8">
        <f t="shared" si="550"/>
        <v>2674.8</v>
      </c>
      <c r="X4306" s="6"/>
      <c r="Y4306" s="7">
        <f t="shared" si="553"/>
        <v>0</v>
      </c>
      <c r="Z4306" s="7"/>
      <c r="AA4306" s="8">
        <f t="shared" ref="AA4306:AA4312" si="556">W4306+X4306</f>
        <v>2674.8</v>
      </c>
      <c r="AB4306" s="6">
        <f t="shared" si="555"/>
        <v>0</v>
      </c>
      <c r="AC4306" s="6">
        <f t="shared" si="554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2"/>
        <v>6390.9000000000005</v>
      </c>
      <c r="W4307" s="8">
        <f t="shared" si="550"/>
        <v>7505.2</v>
      </c>
      <c r="X4307" s="6"/>
      <c r="Y4307" s="7">
        <f t="shared" si="553"/>
        <v>0</v>
      </c>
      <c r="Z4307" s="7"/>
      <c r="AA4307" s="8">
        <f t="shared" si="556"/>
        <v>7505.2</v>
      </c>
      <c r="AB4307" s="6">
        <f t="shared" si="555"/>
        <v>0</v>
      </c>
      <c r="AC4307" s="6">
        <f t="shared" si="554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2"/>
        <v>5263.2999999999993</v>
      </c>
      <c r="W4308" s="8">
        <f t="shared" si="550"/>
        <v>28863.8</v>
      </c>
      <c r="X4308" s="6"/>
      <c r="Y4308" s="7">
        <f t="shared" si="553"/>
        <v>0</v>
      </c>
      <c r="Z4308" s="7"/>
      <c r="AA4308" s="8">
        <f t="shared" si="556"/>
        <v>28863.8</v>
      </c>
      <c r="AB4308" s="6">
        <f t="shared" si="555"/>
        <v>0</v>
      </c>
      <c r="AC4308" s="6">
        <f t="shared" si="554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2"/>
        <v>2802</v>
      </c>
      <c r="W4309" s="8">
        <f t="shared" si="550"/>
        <v>17198</v>
      </c>
      <c r="X4309" s="6"/>
      <c r="Y4309" s="7">
        <f t="shared" si="553"/>
        <v>0</v>
      </c>
      <c r="Z4309" s="7"/>
      <c r="AA4309" s="8">
        <f t="shared" si="556"/>
        <v>17198</v>
      </c>
      <c r="AB4309" s="6">
        <f t="shared" si="555"/>
        <v>0</v>
      </c>
      <c r="AC4309" s="6">
        <f t="shared" si="554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2"/>
        <v>3303</v>
      </c>
      <c r="W4310" s="8">
        <f t="shared" si="550"/>
        <v>16697</v>
      </c>
      <c r="X4310" s="6"/>
      <c r="Y4310" s="7">
        <f t="shared" si="553"/>
        <v>0</v>
      </c>
      <c r="Z4310" s="7"/>
      <c r="AA4310" s="8">
        <f t="shared" si="556"/>
        <v>16697</v>
      </c>
      <c r="AB4310" s="6">
        <f t="shared" si="555"/>
        <v>0</v>
      </c>
      <c r="AC4310" s="6">
        <f t="shared" si="554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2"/>
        <v>188225.40000000002</v>
      </c>
      <c r="W4311" s="8">
        <f t="shared" si="550"/>
        <v>326445.68627450976</v>
      </c>
      <c r="X4311" s="6"/>
      <c r="Y4311" s="7">
        <f t="shared" si="553"/>
        <v>0</v>
      </c>
      <c r="Z4311" s="7"/>
      <c r="AA4311" s="8">
        <f t="shared" si="556"/>
        <v>326445.68627450976</v>
      </c>
      <c r="AB4311" s="6">
        <f t="shared" si="555"/>
        <v>6528.9137254902162</v>
      </c>
      <c r="AC4311" s="6">
        <f t="shared" si="554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2"/>
        <v>50116.100000000006</v>
      </c>
      <c r="W4312" s="8">
        <f t="shared" si="550"/>
        <v>186469.01960784313</v>
      </c>
      <c r="X4312" s="6"/>
      <c r="Y4312" s="7">
        <f t="shared" si="553"/>
        <v>0</v>
      </c>
      <c r="Z4312" s="7"/>
      <c r="AA4312" s="8">
        <f t="shared" si="556"/>
        <v>186469.01960784313</v>
      </c>
      <c r="AB4312" s="6">
        <f t="shared" si="555"/>
        <v>3729.3803921568615</v>
      </c>
      <c r="AC4312" s="6">
        <f t="shared" si="554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2"/>
        <v>72529</v>
      </c>
      <c r="W4313" s="8">
        <f t="shared" si="550"/>
        <v>109713</v>
      </c>
      <c r="X4313" s="6"/>
      <c r="Y4313" s="7">
        <f t="shared" si="553"/>
        <v>0</v>
      </c>
      <c r="Z4313" s="7"/>
      <c r="AA4313" s="6"/>
      <c r="AB4313" s="6">
        <f t="shared" si="555"/>
        <v>0</v>
      </c>
      <c r="AC4313" s="6">
        <f t="shared" si="554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2"/>
        <v>22724.610000000004</v>
      </c>
      <c r="W4314" s="8">
        <f t="shared" si="550"/>
        <v>13773.7</v>
      </c>
      <c r="X4314" s="6"/>
      <c r="Y4314" s="7">
        <f t="shared" si="553"/>
        <v>0</v>
      </c>
      <c r="Z4314" s="7"/>
      <c r="AA4314" s="8">
        <f t="shared" ref="AA4314:AA4321" si="557">W4314+X4314</f>
        <v>13773.7</v>
      </c>
      <c r="AB4314" s="6">
        <f t="shared" si="555"/>
        <v>0</v>
      </c>
      <c r="AC4314" s="6">
        <f t="shared" si="554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2"/>
        <v>17730.850000000006</v>
      </c>
      <c r="W4315" s="8">
        <f t="shared" si="550"/>
        <v>132039.9</v>
      </c>
      <c r="X4315" s="6"/>
      <c r="Y4315" s="7">
        <f t="shared" si="553"/>
        <v>0</v>
      </c>
      <c r="Z4315" s="7"/>
      <c r="AA4315" s="8">
        <f t="shared" si="557"/>
        <v>132039.9</v>
      </c>
      <c r="AB4315" s="6">
        <f t="shared" si="555"/>
        <v>0</v>
      </c>
      <c r="AC4315" s="6">
        <f t="shared" si="554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2"/>
        <v>26514.770000000019</v>
      </c>
      <c r="W4316" s="8">
        <f t="shared" si="550"/>
        <v>243050</v>
      </c>
      <c r="X4316" s="6"/>
      <c r="Y4316" s="7">
        <f t="shared" si="553"/>
        <v>0</v>
      </c>
      <c r="Z4316" s="7"/>
      <c r="AA4316" s="8">
        <f t="shared" si="557"/>
        <v>243050</v>
      </c>
      <c r="AB4316" s="6">
        <f t="shared" si="555"/>
        <v>7291.5</v>
      </c>
      <c r="AC4316" s="6">
        <f t="shared" si="554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2"/>
        <v>6978.6</v>
      </c>
      <c r="W4317" s="8">
        <f t="shared" si="550"/>
        <v>2933.3980582524273</v>
      </c>
      <c r="X4317" s="6"/>
      <c r="Y4317" s="7">
        <f t="shared" si="553"/>
        <v>0</v>
      </c>
      <c r="Z4317" s="7"/>
      <c r="AA4317" s="8">
        <f t="shared" si="557"/>
        <v>2933.3980582524273</v>
      </c>
      <c r="AB4317" s="6">
        <f t="shared" si="555"/>
        <v>88.001941747572801</v>
      </c>
      <c r="AC4317" s="6">
        <f t="shared" si="554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2"/>
        <v>5000</v>
      </c>
      <c r="W4318" s="8">
        <f t="shared" si="550"/>
        <v>0</v>
      </c>
      <c r="X4318" s="6"/>
      <c r="Y4318" s="7">
        <f t="shared" si="553"/>
        <v>0</v>
      </c>
      <c r="Z4318" s="7"/>
      <c r="AA4318" s="8">
        <f t="shared" si="557"/>
        <v>0</v>
      </c>
      <c r="AB4318" s="6">
        <f t="shared" si="555"/>
        <v>0</v>
      </c>
      <c r="AC4318" s="6">
        <f t="shared" si="554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2"/>
        <v>512.60999999999876</v>
      </c>
      <c r="W4319" s="8">
        <f t="shared" si="550"/>
        <v>15154.1</v>
      </c>
      <c r="X4319" s="6"/>
      <c r="Y4319" s="7">
        <f t="shared" si="553"/>
        <v>0</v>
      </c>
      <c r="Z4319" s="7"/>
      <c r="AA4319" s="8">
        <f t="shared" si="557"/>
        <v>15154.1</v>
      </c>
      <c r="AB4319" s="6">
        <f t="shared" si="555"/>
        <v>0</v>
      </c>
      <c r="AC4319" s="6">
        <f t="shared" si="554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2"/>
        <v>47515.7</v>
      </c>
      <c r="W4320" s="8">
        <f t="shared" si="550"/>
        <v>15365.7</v>
      </c>
      <c r="X4320" s="6"/>
      <c r="Y4320" s="7">
        <f t="shared" si="553"/>
        <v>0</v>
      </c>
      <c r="Z4320" s="7"/>
      <c r="AA4320" s="8">
        <f t="shared" si="557"/>
        <v>15365.7</v>
      </c>
      <c r="AB4320" s="6">
        <f t="shared" si="555"/>
        <v>0</v>
      </c>
      <c r="AC4320" s="6">
        <f t="shared" si="554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2"/>
        <v>5673.3700000000008</v>
      </c>
      <c r="W4321" s="8">
        <f t="shared" si="550"/>
        <v>5003.8999999999996</v>
      </c>
      <c r="X4321" s="6"/>
      <c r="Y4321" s="7">
        <f t="shared" si="553"/>
        <v>0</v>
      </c>
      <c r="Z4321" s="7"/>
      <c r="AA4321" s="8">
        <f t="shared" si="557"/>
        <v>5003.8999999999996</v>
      </c>
      <c r="AB4321" s="6">
        <f t="shared" si="555"/>
        <v>0</v>
      </c>
      <c r="AC4321" s="6">
        <f t="shared" si="554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2"/>
        <v>79574</v>
      </c>
      <c r="W4322" s="8">
        <f t="shared" si="550"/>
        <v>61361.5</v>
      </c>
      <c r="X4322" s="6"/>
      <c r="Y4322" s="7">
        <f t="shared" si="553"/>
        <v>0</v>
      </c>
      <c r="Z4322" s="7"/>
      <c r="AA4322" s="6"/>
      <c r="AB4322" s="6">
        <f t="shared" si="555"/>
        <v>0</v>
      </c>
      <c r="AC4322" s="6">
        <f t="shared" si="554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2"/>
        <v>161883.13999999998</v>
      </c>
      <c r="W4323" s="8">
        <f t="shared" si="550"/>
        <v>25464.7</v>
      </c>
      <c r="X4323" s="6"/>
      <c r="Y4323" s="7">
        <f t="shared" si="553"/>
        <v>0</v>
      </c>
      <c r="Z4323" s="7"/>
      <c r="AA4323" s="8">
        <f t="shared" ref="AA4323:AA4386" si="558">W4323+X4323</f>
        <v>25464.7</v>
      </c>
      <c r="AB4323" s="6">
        <f t="shared" si="555"/>
        <v>0</v>
      </c>
      <c r="AC4323" s="6">
        <f t="shared" si="554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2"/>
        <v>0</v>
      </c>
      <c r="W4324" s="8">
        <f t="shared" si="550"/>
        <v>0</v>
      </c>
      <c r="X4324" s="6"/>
      <c r="Y4324" s="7">
        <f t="shared" si="553"/>
        <v>0</v>
      </c>
      <c r="Z4324" s="7"/>
      <c r="AA4324" s="8">
        <f t="shared" si="558"/>
        <v>0</v>
      </c>
      <c r="AB4324" s="6">
        <f t="shared" si="555"/>
        <v>0</v>
      </c>
      <c r="AC4324" s="6">
        <f t="shared" si="554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2"/>
        <v>15847.03</v>
      </c>
      <c r="W4325" s="8">
        <f t="shared" si="550"/>
        <v>0</v>
      </c>
      <c r="X4325" s="6"/>
      <c r="Y4325" s="7">
        <f t="shared" si="553"/>
        <v>0</v>
      </c>
      <c r="Z4325" s="7"/>
      <c r="AA4325" s="8">
        <f t="shared" si="558"/>
        <v>0</v>
      </c>
      <c r="AB4325" s="6">
        <f t="shared" si="555"/>
        <v>0</v>
      </c>
      <c r="AC4325" s="6">
        <f t="shared" si="554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2"/>
        <v>0</v>
      </c>
      <c r="W4326" s="8">
        <f t="shared" ref="W4326:W4389" si="559">IF(O4326="返货",U4326/(1+P4326),IF(O4326="返现",U4326,IF(O4326="折扣",U4326*P4326,IF(O4326="无",U4326))))</f>
        <v>2239.35</v>
      </c>
      <c r="X4326" s="6"/>
      <c r="Y4326" s="7">
        <f t="shared" si="553"/>
        <v>0</v>
      </c>
      <c r="Z4326" s="7"/>
      <c r="AA4326" s="8">
        <f t="shared" si="558"/>
        <v>2239.35</v>
      </c>
      <c r="AB4326" s="6">
        <f t="shared" si="555"/>
        <v>0</v>
      </c>
      <c r="AC4326" s="6">
        <f t="shared" si="554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2"/>
        <v>0</v>
      </c>
      <c r="W4327" s="8">
        <f t="shared" si="559"/>
        <v>0</v>
      </c>
      <c r="X4327" s="6"/>
      <c r="Y4327" s="7">
        <f t="shared" si="553"/>
        <v>0</v>
      </c>
      <c r="Z4327" s="7"/>
      <c r="AA4327" s="8">
        <f t="shared" si="558"/>
        <v>0</v>
      </c>
      <c r="AB4327" s="6">
        <f t="shared" si="555"/>
        <v>0</v>
      </c>
      <c r="AC4327" s="6">
        <f t="shared" si="554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2"/>
        <v>65924.149999999994</v>
      </c>
      <c r="W4328" s="8">
        <f t="shared" si="559"/>
        <v>0</v>
      </c>
      <c r="X4328" s="6"/>
      <c r="Y4328" s="7">
        <f t="shared" si="553"/>
        <v>0</v>
      </c>
      <c r="Z4328" s="7"/>
      <c r="AA4328" s="8">
        <f t="shared" si="558"/>
        <v>0</v>
      </c>
      <c r="AB4328" s="6">
        <f t="shared" si="555"/>
        <v>0</v>
      </c>
      <c r="AC4328" s="6">
        <f t="shared" si="554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2"/>
        <v>0</v>
      </c>
      <c r="W4329" s="8">
        <f t="shared" si="559"/>
        <v>0</v>
      </c>
      <c r="X4329" s="6"/>
      <c r="Y4329" s="7">
        <f t="shared" si="553"/>
        <v>0</v>
      </c>
      <c r="Z4329" s="7"/>
      <c r="AA4329" s="8">
        <f t="shared" si="558"/>
        <v>0</v>
      </c>
      <c r="AB4329" s="6">
        <f t="shared" si="555"/>
        <v>0</v>
      </c>
      <c r="AC4329" s="6">
        <f t="shared" si="554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2"/>
        <v>0</v>
      </c>
      <c r="W4330" s="8">
        <f t="shared" si="559"/>
        <v>0</v>
      </c>
      <c r="X4330" s="6"/>
      <c r="Y4330" s="7">
        <f t="shared" si="553"/>
        <v>0</v>
      </c>
      <c r="Z4330" s="7"/>
      <c r="AA4330" s="8">
        <f t="shared" si="558"/>
        <v>0</v>
      </c>
      <c r="AB4330" s="6">
        <f t="shared" si="555"/>
        <v>0</v>
      </c>
      <c r="AC4330" s="6">
        <f t="shared" si="554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2"/>
        <v>0</v>
      </c>
      <c r="W4331" s="8">
        <f t="shared" si="559"/>
        <v>0</v>
      </c>
      <c r="X4331" s="6"/>
      <c r="Y4331" s="7">
        <f t="shared" si="553"/>
        <v>0</v>
      </c>
      <c r="Z4331" s="7"/>
      <c r="AA4331" s="8">
        <f t="shared" si="558"/>
        <v>0</v>
      </c>
      <c r="AB4331" s="6">
        <f t="shared" si="555"/>
        <v>0</v>
      </c>
      <c r="AC4331" s="6">
        <f t="shared" si="554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2"/>
        <v>0</v>
      </c>
      <c r="W4332" s="8">
        <f t="shared" si="559"/>
        <v>0</v>
      </c>
      <c r="X4332" s="6"/>
      <c r="Y4332" s="7">
        <f t="shared" si="553"/>
        <v>0</v>
      </c>
      <c r="Z4332" s="7"/>
      <c r="AA4332" s="8">
        <f t="shared" si="558"/>
        <v>0</v>
      </c>
      <c r="AB4332" s="6">
        <f t="shared" si="555"/>
        <v>0</v>
      </c>
      <c r="AC4332" s="6">
        <f t="shared" si="554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2"/>
        <v>40902.15</v>
      </c>
      <c r="W4333" s="8">
        <f t="shared" si="559"/>
        <v>17579.126213592233</v>
      </c>
      <c r="X4333" s="6"/>
      <c r="Y4333" s="7">
        <f t="shared" si="553"/>
        <v>0</v>
      </c>
      <c r="Z4333" s="7"/>
      <c r="AA4333" s="8">
        <f t="shared" si="558"/>
        <v>17579.126213592233</v>
      </c>
      <c r="AB4333" s="6">
        <f t="shared" si="555"/>
        <v>527.3737864077666</v>
      </c>
      <c r="AC4333" s="6">
        <f t="shared" si="554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161" t="s">
        <v>41</v>
      </c>
      <c r="P4334" s="162">
        <v>0.03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60">S4334+T4334-U4334</f>
        <v>0</v>
      </c>
      <c r="W4334" s="8">
        <f t="shared" si="559"/>
        <v>0</v>
      </c>
      <c r="X4334" s="6"/>
      <c r="Y4334" s="7">
        <f t="shared" si="553"/>
        <v>0</v>
      </c>
      <c r="Z4334" s="7"/>
      <c r="AA4334" s="8">
        <f t="shared" si="558"/>
        <v>0</v>
      </c>
      <c r="AB4334" s="6">
        <f t="shared" si="555"/>
        <v>0</v>
      </c>
      <c r="AC4334" s="6">
        <f t="shared" si="554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60"/>
        <v>0</v>
      </c>
      <c r="W4335" s="8">
        <f t="shared" si="559"/>
        <v>0</v>
      </c>
      <c r="X4335" s="6"/>
      <c r="Y4335" s="7">
        <f t="shared" si="553"/>
        <v>0</v>
      </c>
      <c r="Z4335" s="7"/>
      <c r="AA4335" s="8">
        <f t="shared" si="558"/>
        <v>0</v>
      </c>
      <c r="AB4335" s="6">
        <f t="shared" si="555"/>
        <v>0</v>
      </c>
      <c r="AC4335" s="6">
        <f t="shared" si="554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9"/>
        <v>0</v>
      </c>
      <c r="X4336" s="6"/>
      <c r="Y4336" s="7">
        <f t="shared" si="553"/>
        <v>0</v>
      </c>
      <c r="Z4336" s="7"/>
      <c r="AA4336" s="8">
        <f t="shared" si="558"/>
        <v>0</v>
      </c>
      <c r="AB4336" s="6">
        <f t="shared" si="555"/>
        <v>0</v>
      </c>
      <c r="AC4336" s="6">
        <f t="shared" si="554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9"/>
        <v>0</v>
      </c>
      <c r="X4337" s="8"/>
      <c r="Y4337" s="7">
        <f t="shared" si="553"/>
        <v>0</v>
      </c>
      <c r="Z4337" s="7"/>
      <c r="AA4337" s="8">
        <f t="shared" si="558"/>
        <v>0</v>
      </c>
      <c r="AB4337" s="8">
        <f t="shared" si="555"/>
        <v>0</v>
      </c>
      <c r="AC4337" s="8">
        <f t="shared" si="554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9"/>
        <v>0</v>
      </c>
      <c r="X4338" s="8"/>
      <c r="Y4338" s="7">
        <f t="shared" si="553"/>
        <v>0</v>
      </c>
      <c r="Z4338" s="7"/>
      <c r="AA4338" s="8">
        <f t="shared" si="558"/>
        <v>0</v>
      </c>
      <c r="AB4338" s="8">
        <f t="shared" si="555"/>
        <v>0</v>
      </c>
      <c r="AC4338" s="8">
        <f t="shared" si="554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9"/>
        <v>0</v>
      </c>
      <c r="X4339" s="8"/>
      <c r="Y4339" s="7">
        <f t="shared" si="553"/>
        <v>0</v>
      </c>
      <c r="Z4339" s="7"/>
      <c r="AA4339" s="8">
        <f t="shared" si="558"/>
        <v>0</v>
      </c>
      <c r="AB4339" s="8">
        <f t="shared" si="555"/>
        <v>0</v>
      </c>
      <c r="AC4339" s="8">
        <f t="shared" si="554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9"/>
        <v>0</v>
      </c>
      <c r="X4340" s="6"/>
      <c r="Y4340" s="7">
        <f t="shared" si="553"/>
        <v>0</v>
      </c>
      <c r="Z4340" s="7"/>
      <c r="AA4340" s="8">
        <f t="shared" si="558"/>
        <v>0</v>
      </c>
      <c r="AB4340" s="6">
        <f t="shared" si="555"/>
        <v>0</v>
      </c>
      <c r="AC4340" s="6">
        <f t="shared" si="554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60"/>
        <v>3558.3600000000006</v>
      </c>
      <c r="W4341" s="8">
        <f t="shared" si="559"/>
        <v>2568.6999999999998</v>
      </c>
      <c r="X4341" s="6"/>
      <c r="Y4341" s="7">
        <f t="shared" si="553"/>
        <v>0</v>
      </c>
      <c r="Z4341" s="7"/>
      <c r="AA4341" s="8">
        <f t="shared" si="558"/>
        <v>2568.6999999999998</v>
      </c>
      <c r="AB4341" s="6">
        <f t="shared" si="555"/>
        <v>0</v>
      </c>
      <c r="AC4341" s="6">
        <f t="shared" si="554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60"/>
        <v>42157.11</v>
      </c>
      <c r="W4342" s="8">
        <f t="shared" si="559"/>
        <v>17721.359223300969</v>
      </c>
      <c r="X4342" s="6"/>
      <c r="Y4342" s="7">
        <f t="shared" si="553"/>
        <v>0</v>
      </c>
      <c r="Z4342" s="7"/>
      <c r="AA4342" s="8">
        <f t="shared" si="558"/>
        <v>17721.359223300969</v>
      </c>
      <c r="AB4342" s="6">
        <f t="shared" si="555"/>
        <v>531.64077669903054</v>
      </c>
      <c r="AC4342" s="6">
        <f t="shared" si="554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60"/>
        <v>0</v>
      </c>
      <c r="W4343" s="8">
        <f t="shared" si="559"/>
        <v>0</v>
      </c>
      <c r="X4343" s="6"/>
      <c r="Y4343" s="7">
        <f t="shared" si="553"/>
        <v>0</v>
      </c>
      <c r="Z4343" s="7"/>
      <c r="AA4343" s="8">
        <f t="shared" si="558"/>
        <v>0</v>
      </c>
      <c r="AB4343" s="6">
        <f t="shared" si="555"/>
        <v>0</v>
      </c>
      <c r="AC4343" s="6">
        <f t="shared" si="554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60"/>
        <v>0</v>
      </c>
      <c r="W4344" s="8">
        <f t="shared" si="559"/>
        <v>0</v>
      </c>
      <c r="X4344" s="6"/>
      <c r="Y4344" s="7">
        <f t="shared" si="553"/>
        <v>0</v>
      </c>
      <c r="Z4344" s="7"/>
      <c r="AA4344" s="8">
        <f t="shared" si="558"/>
        <v>0</v>
      </c>
      <c r="AB4344" s="6">
        <f t="shared" si="555"/>
        <v>0</v>
      </c>
      <c r="AC4344" s="6">
        <f t="shared" si="554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60"/>
        <v>1.00000000002183E-2</v>
      </c>
      <c r="W4345" s="8">
        <f t="shared" si="559"/>
        <v>0</v>
      </c>
      <c r="X4345" s="6"/>
      <c r="Y4345" s="7">
        <f t="shared" si="553"/>
        <v>0</v>
      </c>
      <c r="Z4345" s="7"/>
      <c r="AA4345" s="8">
        <f t="shared" si="558"/>
        <v>0</v>
      </c>
      <c r="AB4345" s="6">
        <f t="shared" si="555"/>
        <v>0</v>
      </c>
      <c r="AC4345" s="6">
        <f t="shared" si="554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60"/>
        <v>0</v>
      </c>
      <c r="W4346" s="8">
        <f t="shared" si="559"/>
        <v>0</v>
      </c>
      <c r="X4346" s="6"/>
      <c r="Y4346" s="7">
        <f t="shared" si="553"/>
        <v>0</v>
      </c>
      <c r="Z4346" s="7"/>
      <c r="AA4346" s="8">
        <f t="shared" si="558"/>
        <v>0</v>
      </c>
      <c r="AB4346" s="6">
        <f t="shared" si="555"/>
        <v>0</v>
      </c>
      <c r="AC4346" s="6">
        <f t="shared" si="554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60"/>
        <v>18374</v>
      </c>
      <c r="W4347" s="8">
        <f t="shared" si="559"/>
        <v>40667.1</v>
      </c>
      <c r="X4347" s="6"/>
      <c r="Y4347" s="7">
        <f t="shared" si="553"/>
        <v>0</v>
      </c>
      <c r="Z4347" s="7"/>
      <c r="AA4347" s="8">
        <f t="shared" si="558"/>
        <v>40667.1</v>
      </c>
      <c r="AB4347" s="6">
        <f t="shared" si="555"/>
        <v>0</v>
      </c>
      <c r="AC4347" s="6">
        <f t="shared" si="554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60"/>
        <v>0</v>
      </c>
      <c r="W4348" s="8">
        <f t="shared" si="559"/>
        <v>0</v>
      </c>
      <c r="X4348" s="6"/>
      <c r="Y4348" s="7">
        <f t="shared" si="553"/>
        <v>0</v>
      </c>
      <c r="Z4348" s="7"/>
      <c r="AA4348" s="8">
        <f t="shared" si="558"/>
        <v>0</v>
      </c>
      <c r="AB4348" s="6">
        <f t="shared" si="555"/>
        <v>0</v>
      </c>
      <c r="AC4348" s="6">
        <f t="shared" si="554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60"/>
        <v>0</v>
      </c>
      <c r="W4349" s="8">
        <f t="shared" si="559"/>
        <v>0</v>
      </c>
      <c r="X4349" s="6"/>
      <c r="Y4349" s="7">
        <f t="shared" si="553"/>
        <v>0</v>
      </c>
      <c r="Z4349" s="7"/>
      <c r="AA4349" s="8">
        <f t="shared" si="558"/>
        <v>0</v>
      </c>
      <c r="AB4349" s="6">
        <f t="shared" si="555"/>
        <v>0</v>
      </c>
      <c r="AC4349" s="6">
        <f t="shared" si="554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60"/>
        <v>0</v>
      </c>
      <c r="W4350" s="8">
        <f t="shared" si="559"/>
        <v>0</v>
      </c>
      <c r="X4350" s="6"/>
      <c r="Y4350" s="7">
        <f t="shared" si="553"/>
        <v>0</v>
      </c>
      <c r="Z4350" s="7"/>
      <c r="AA4350" s="8">
        <f t="shared" si="558"/>
        <v>0</v>
      </c>
      <c r="AB4350" s="6">
        <f t="shared" si="555"/>
        <v>0</v>
      </c>
      <c r="AC4350" s="6">
        <f t="shared" si="554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60"/>
        <v>0</v>
      </c>
      <c r="W4351" s="8">
        <f t="shared" si="559"/>
        <v>0</v>
      </c>
      <c r="X4351" s="6"/>
      <c r="Y4351" s="7">
        <f t="shared" si="553"/>
        <v>0</v>
      </c>
      <c r="Z4351" s="7"/>
      <c r="AA4351" s="8">
        <f t="shared" si="558"/>
        <v>0</v>
      </c>
      <c r="AB4351" s="6">
        <f t="shared" si="555"/>
        <v>0</v>
      </c>
      <c r="AC4351" s="6">
        <f t="shared" si="554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60"/>
        <v>98396.329999999987</v>
      </c>
      <c r="W4352" s="8">
        <f t="shared" si="559"/>
        <v>13966.1</v>
      </c>
      <c r="X4352" s="6"/>
      <c r="Y4352" s="7">
        <f t="shared" si="553"/>
        <v>0</v>
      </c>
      <c r="Z4352" s="7"/>
      <c r="AA4352" s="8">
        <f t="shared" si="558"/>
        <v>13966.1</v>
      </c>
      <c r="AB4352" s="6">
        <f t="shared" si="555"/>
        <v>0</v>
      </c>
      <c r="AC4352" s="6">
        <f t="shared" si="554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60"/>
        <v>12833</v>
      </c>
      <c r="W4353" s="8">
        <f t="shared" si="559"/>
        <v>2138.3000000000002</v>
      </c>
      <c r="X4353" s="6"/>
      <c r="Y4353" s="7">
        <f t="shared" si="553"/>
        <v>0</v>
      </c>
      <c r="Z4353" s="7"/>
      <c r="AA4353" s="8">
        <f t="shared" si="558"/>
        <v>2138.3000000000002</v>
      </c>
      <c r="AB4353" s="6">
        <f t="shared" si="555"/>
        <v>0</v>
      </c>
      <c r="AC4353" s="6">
        <f t="shared" si="554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60"/>
        <v>4257.8</v>
      </c>
      <c r="W4354" s="8">
        <f t="shared" si="559"/>
        <v>0</v>
      </c>
      <c r="X4354" s="6"/>
      <c r="Y4354" s="7">
        <f t="shared" si="553"/>
        <v>0</v>
      </c>
      <c r="Z4354" s="7"/>
      <c r="AA4354" s="8">
        <f t="shared" si="558"/>
        <v>0</v>
      </c>
      <c r="AB4354" s="6">
        <f t="shared" si="555"/>
        <v>0</v>
      </c>
      <c r="AC4354" s="6">
        <f t="shared" si="554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60"/>
        <v>0</v>
      </c>
      <c r="W4355" s="8">
        <f t="shared" si="559"/>
        <v>0</v>
      </c>
      <c r="X4355" s="6"/>
      <c r="Y4355" s="7">
        <f t="shared" ref="Y4355:Y4418" si="561">IF(W4355-AC4355&lt;=0,0,IF(O4355="返现",MAX(W4355-AB4355-AC4355,0),MAX(W4355-AC4355,0)))</f>
        <v>0</v>
      </c>
      <c r="Z4355" s="7"/>
      <c r="AA4355" s="8">
        <f t="shared" si="558"/>
        <v>0</v>
      </c>
      <c r="AB4355" s="6">
        <f t="shared" si="555"/>
        <v>0</v>
      </c>
      <c r="AC4355" s="6">
        <f t="shared" si="554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60"/>
        <v>123392.55</v>
      </c>
      <c r="W4356" s="8">
        <f t="shared" si="559"/>
        <v>0</v>
      </c>
      <c r="X4356" s="6"/>
      <c r="Y4356" s="7">
        <f t="shared" si="561"/>
        <v>0</v>
      </c>
      <c r="Z4356" s="7"/>
      <c r="AA4356" s="8">
        <f t="shared" si="558"/>
        <v>0</v>
      </c>
      <c r="AB4356" s="6">
        <f t="shared" si="555"/>
        <v>0</v>
      </c>
      <c r="AC4356" s="6">
        <f t="shared" ref="AC4356:AC4419" si="562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60"/>
        <v>8003.2</v>
      </c>
      <c r="W4357" s="8">
        <f t="shared" si="559"/>
        <v>1273.9805825242718</v>
      </c>
      <c r="X4357" s="6"/>
      <c r="Y4357" s="7">
        <f t="shared" si="561"/>
        <v>0</v>
      </c>
      <c r="Z4357" s="7"/>
      <c r="AA4357" s="8">
        <f t="shared" si="558"/>
        <v>1273.9805825242718</v>
      </c>
      <c r="AB4357" s="6">
        <f t="shared" si="555"/>
        <v>38.219417475728278</v>
      </c>
      <c r="AC4357" s="6">
        <f t="shared" si="562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60"/>
        <v>0</v>
      </c>
      <c r="W4358" s="8">
        <f t="shared" si="559"/>
        <v>0</v>
      </c>
      <c r="X4358" s="6"/>
      <c r="Y4358" s="7">
        <f t="shared" si="561"/>
        <v>0</v>
      </c>
      <c r="Z4358" s="7"/>
      <c r="AA4358" s="8">
        <f t="shared" si="558"/>
        <v>0</v>
      </c>
      <c r="AB4358" s="6">
        <f t="shared" ref="AB4358:AB4421" si="563">U4358-W4358</f>
        <v>0</v>
      </c>
      <c r="AC4358" s="6">
        <f t="shared" si="562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60"/>
        <v>19381.2</v>
      </c>
      <c r="W4359" s="8">
        <f t="shared" si="559"/>
        <v>0</v>
      </c>
      <c r="X4359" s="6"/>
      <c r="Y4359" s="7">
        <f t="shared" si="561"/>
        <v>0</v>
      </c>
      <c r="Z4359" s="7"/>
      <c r="AA4359" s="8">
        <f t="shared" si="558"/>
        <v>0</v>
      </c>
      <c r="AB4359" s="6">
        <f t="shared" si="563"/>
        <v>0</v>
      </c>
      <c r="AC4359" s="6">
        <f t="shared" si="562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60"/>
        <v>12185.949999999997</v>
      </c>
      <c r="W4360" s="8">
        <f t="shared" si="559"/>
        <v>44096.23529411765</v>
      </c>
      <c r="X4360" s="6"/>
      <c r="Y4360" s="7">
        <f t="shared" si="561"/>
        <v>0</v>
      </c>
      <c r="Z4360" s="7"/>
      <c r="AA4360" s="8">
        <f t="shared" si="558"/>
        <v>44096.23529411765</v>
      </c>
      <c r="AB4360" s="6">
        <f t="shared" si="563"/>
        <v>881.92470588235301</v>
      </c>
      <c r="AC4360" s="6">
        <f t="shared" si="562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60"/>
        <v>14934.33</v>
      </c>
      <c r="W4361" s="8">
        <f t="shared" si="559"/>
        <v>10915.539215686274</v>
      </c>
      <c r="X4361" s="6"/>
      <c r="Y4361" s="7">
        <f t="shared" si="561"/>
        <v>0</v>
      </c>
      <c r="Z4361" s="7"/>
      <c r="AA4361" s="8">
        <f t="shared" si="558"/>
        <v>10915.539215686274</v>
      </c>
      <c r="AB4361" s="6">
        <f t="shared" si="563"/>
        <v>218.31078431372589</v>
      </c>
      <c r="AC4361" s="6">
        <f t="shared" si="562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60"/>
        <v>0</v>
      </c>
      <c r="W4362" s="8">
        <f t="shared" si="559"/>
        <v>0</v>
      </c>
      <c r="X4362" s="6"/>
      <c r="Y4362" s="7">
        <f t="shared" si="561"/>
        <v>0</v>
      </c>
      <c r="Z4362" s="7"/>
      <c r="AA4362" s="8">
        <f t="shared" si="558"/>
        <v>0</v>
      </c>
      <c r="AB4362" s="6">
        <f t="shared" si="563"/>
        <v>0</v>
      </c>
      <c r="AC4362" s="6">
        <f t="shared" si="562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60"/>
        <v>0</v>
      </c>
      <c r="W4363" s="8">
        <f t="shared" si="559"/>
        <v>0</v>
      </c>
      <c r="X4363" s="6"/>
      <c r="Y4363" s="7">
        <f t="shared" si="561"/>
        <v>0</v>
      </c>
      <c r="Z4363" s="7"/>
      <c r="AA4363" s="8">
        <f t="shared" si="558"/>
        <v>0</v>
      </c>
      <c r="AB4363" s="6">
        <f t="shared" si="563"/>
        <v>0</v>
      </c>
      <c r="AC4363" s="6">
        <f t="shared" si="562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60"/>
        <v>0</v>
      </c>
      <c r="W4364" s="8">
        <f t="shared" si="559"/>
        <v>0</v>
      </c>
      <c r="X4364" s="6"/>
      <c r="Y4364" s="7">
        <f t="shared" si="561"/>
        <v>0</v>
      </c>
      <c r="Z4364" s="7"/>
      <c r="AA4364" s="8">
        <f t="shared" si="558"/>
        <v>0</v>
      </c>
      <c r="AB4364" s="6">
        <f t="shared" si="563"/>
        <v>0</v>
      </c>
      <c r="AC4364" s="6">
        <f t="shared" si="562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60"/>
        <v>0</v>
      </c>
      <c r="W4365" s="8">
        <f t="shared" si="559"/>
        <v>0</v>
      </c>
      <c r="X4365" s="6"/>
      <c r="Y4365" s="7">
        <f t="shared" si="561"/>
        <v>0</v>
      </c>
      <c r="Z4365" s="7"/>
      <c r="AA4365" s="8">
        <f t="shared" si="558"/>
        <v>0</v>
      </c>
      <c r="AB4365" s="6">
        <f t="shared" si="563"/>
        <v>0</v>
      </c>
      <c r="AC4365" s="6">
        <f t="shared" si="562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60"/>
        <v>1.04999999999973</v>
      </c>
      <c r="W4366" s="8">
        <f t="shared" si="559"/>
        <v>0</v>
      </c>
      <c r="X4366" s="6"/>
      <c r="Y4366" s="7">
        <f t="shared" si="561"/>
        <v>0</v>
      </c>
      <c r="Z4366" s="7"/>
      <c r="AA4366" s="8">
        <f t="shared" si="558"/>
        <v>0</v>
      </c>
      <c r="AB4366" s="6">
        <f t="shared" si="563"/>
        <v>0</v>
      </c>
      <c r="AC4366" s="6">
        <f t="shared" si="562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60"/>
        <v>0</v>
      </c>
      <c r="W4367" s="8">
        <f t="shared" si="559"/>
        <v>0</v>
      </c>
      <c r="X4367" s="6"/>
      <c r="Y4367" s="7">
        <f t="shared" si="561"/>
        <v>0</v>
      </c>
      <c r="Z4367" s="7"/>
      <c r="AA4367" s="8">
        <f t="shared" si="558"/>
        <v>0</v>
      </c>
      <c r="AB4367" s="6">
        <f t="shared" si="563"/>
        <v>0</v>
      </c>
      <c r="AC4367" s="6">
        <f t="shared" si="562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60"/>
        <v>7929.1600000000035</v>
      </c>
      <c r="W4368" s="8">
        <f t="shared" si="559"/>
        <v>31158.834951456309</v>
      </c>
      <c r="X4368" s="6"/>
      <c r="Y4368" s="7">
        <f t="shared" si="561"/>
        <v>0</v>
      </c>
      <c r="Z4368" s="7"/>
      <c r="AA4368" s="8">
        <f t="shared" si="558"/>
        <v>31158.834951456309</v>
      </c>
      <c r="AB4368" s="6">
        <f t="shared" si="563"/>
        <v>934.76504854368977</v>
      </c>
      <c r="AC4368" s="6">
        <f t="shared" si="562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60"/>
        <v>0</v>
      </c>
      <c r="W4369" s="8">
        <f t="shared" si="559"/>
        <v>0</v>
      </c>
      <c r="X4369" s="6"/>
      <c r="Y4369" s="7">
        <f t="shared" si="561"/>
        <v>0</v>
      </c>
      <c r="Z4369" s="7"/>
      <c r="AA4369" s="8">
        <f t="shared" si="558"/>
        <v>0</v>
      </c>
      <c r="AB4369" s="6">
        <f t="shared" si="563"/>
        <v>0</v>
      </c>
      <c r="AC4369" s="6">
        <f t="shared" si="562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60"/>
        <v>7108.489999999998</v>
      </c>
      <c r="W4370" s="8">
        <f t="shared" si="559"/>
        <v>33017.26</v>
      </c>
      <c r="X4370" s="6"/>
      <c r="Y4370" s="7">
        <f t="shared" si="561"/>
        <v>0</v>
      </c>
      <c r="Z4370" s="7"/>
      <c r="AA4370" s="8">
        <f t="shared" si="558"/>
        <v>33017.26</v>
      </c>
      <c r="AB4370" s="6">
        <f t="shared" si="563"/>
        <v>0</v>
      </c>
      <c r="AC4370" s="6">
        <f t="shared" si="562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60"/>
        <v>676546.5</v>
      </c>
      <c r="W4371" s="8">
        <f t="shared" si="559"/>
        <v>184239.50980392157</v>
      </c>
      <c r="X4371" s="6"/>
      <c r="Y4371" s="7">
        <f t="shared" si="561"/>
        <v>0</v>
      </c>
      <c r="Z4371" s="7"/>
      <c r="AA4371" s="8">
        <f t="shared" si="558"/>
        <v>184239.50980392157</v>
      </c>
      <c r="AB4371" s="6">
        <f t="shared" si="563"/>
        <v>3684.790196078422</v>
      </c>
      <c r="AC4371" s="6">
        <f t="shared" si="562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60"/>
        <v>32232.720000000001</v>
      </c>
      <c r="W4372" s="8">
        <f t="shared" si="559"/>
        <v>11464.803921568628</v>
      </c>
      <c r="X4372" s="6"/>
      <c r="Y4372" s="7">
        <f t="shared" si="561"/>
        <v>0</v>
      </c>
      <c r="Z4372" s="7"/>
      <c r="AA4372" s="8">
        <f t="shared" si="558"/>
        <v>11464.803921568628</v>
      </c>
      <c r="AB4372" s="6">
        <f t="shared" si="563"/>
        <v>229.29607843137273</v>
      </c>
      <c r="AC4372" s="6">
        <f t="shared" si="562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60"/>
        <v>0</v>
      </c>
      <c r="W4373" s="8">
        <f t="shared" si="559"/>
        <v>0</v>
      </c>
      <c r="X4373" s="6"/>
      <c r="Y4373" s="7">
        <f t="shared" si="561"/>
        <v>0</v>
      </c>
      <c r="Z4373" s="7"/>
      <c r="AA4373" s="8">
        <f t="shared" si="558"/>
        <v>0</v>
      </c>
      <c r="AB4373" s="6">
        <f t="shared" si="563"/>
        <v>0</v>
      </c>
      <c r="AC4373" s="6">
        <f t="shared" si="562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60"/>
        <v>0</v>
      </c>
      <c r="W4374" s="8">
        <f t="shared" si="559"/>
        <v>0</v>
      </c>
      <c r="X4374" s="6"/>
      <c r="Y4374" s="7">
        <f t="shared" si="561"/>
        <v>0</v>
      </c>
      <c r="Z4374" s="7"/>
      <c r="AA4374" s="8">
        <f t="shared" si="558"/>
        <v>0</v>
      </c>
      <c r="AB4374" s="6">
        <f t="shared" si="563"/>
        <v>0</v>
      </c>
      <c r="AC4374" s="6">
        <f t="shared" si="562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60"/>
        <v>19326.060000000001</v>
      </c>
      <c r="W4375" s="8">
        <f t="shared" si="559"/>
        <v>1316.8</v>
      </c>
      <c r="X4375" s="6"/>
      <c r="Y4375" s="7">
        <f t="shared" si="561"/>
        <v>0</v>
      </c>
      <c r="Z4375" s="7"/>
      <c r="AA4375" s="8">
        <f t="shared" si="558"/>
        <v>1316.8</v>
      </c>
      <c r="AB4375" s="6">
        <f t="shared" si="563"/>
        <v>0</v>
      </c>
      <c r="AC4375" s="6">
        <f t="shared" si="562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60"/>
        <v>0</v>
      </c>
      <c r="W4376" s="8">
        <f t="shared" si="559"/>
        <v>0</v>
      </c>
      <c r="X4376" s="6"/>
      <c r="Y4376" s="7">
        <f t="shared" si="561"/>
        <v>0</v>
      </c>
      <c r="Z4376" s="7"/>
      <c r="AA4376" s="8">
        <f t="shared" si="558"/>
        <v>0</v>
      </c>
      <c r="AB4376" s="6">
        <f t="shared" si="563"/>
        <v>0</v>
      </c>
      <c r="AC4376" s="6">
        <f t="shared" si="562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60"/>
        <v>0</v>
      </c>
      <c r="W4377" s="8">
        <f t="shared" si="559"/>
        <v>14602.89423076923</v>
      </c>
      <c r="X4377" s="6"/>
      <c r="Y4377" s="7">
        <f t="shared" si="561"/>
        <v>0</v>
      </c>
      <c r="Z4377" s="7"/>
      <c r="AA4377" s="8">
        <f t="shared" si="558"/>
        <v>14602.89423076923</v>
      </c>
      <c r="AB4377" s="6">
        <f t="shared" si="563"/>
        <v>584.11576923076973</v>
      </c>
      <c r="AC4377" s="6">
        <f t="shared" si="562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60"/>
        <v>123600.6</v>
      </c>
      <c r="W4378" s="8">
        <f t="shared" si="559"/>
        <v>2594.6078431372548</v>
      </c>
      <c r="X4378" s="6"/>
      <c r="Y4378" s="7">
        <f t="shared" si="561"/>
        <v>0</v>
      </c>
      <c r="Z4378" s="7"/>
      <c r="AA4378" s="8">
        <f t="shared" si="558"/>
        <v>2594.6078431372548</v>
      </c>
      <c r="AB4378" s="6">
        <f t="shared" si="563"/>
        <v>51.892156862745196</v>
      </c>
      <c r="AC4378" s="6">
        <f t="shared" si="562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60"/>
        <v>203605.15</v>
      </c>
      <c r="W4379" s="8">
        <f t="shared" si="559"/>
        <v>4911.9607843137255</v>
      </c>
      <c r="X4379" s="6"/>
      <c r="Y4379" s="7">
        <f t="shared" si="561"/>
        <v>0</v>
      </c>
      <c r="Z4379" s="7"/>
      <c r="AA4379" s="8">
        <f t="shared" si="558"/>
        <v>4911.9607843137255</v>
      </c>
      <c r="AB4379" s="6">
        <f t="shared" si="563"/>
        <v>98.239215686274292</v>
      </c>
      <c r="AC4379" s="6">
        <f t="shared" si="562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60"/>
        <v>32840.81</v>
      </c>
      <c r="W4380" s="8">
        <f t="shared" si="559"/>
        <v>464.60784313725486</v>
      </c>
      <c r="X4380" s="6"/>
      <c r="Y4380" s="7">
        <f t="shared" si="561"/>
        <v>0</v>
      </c>
      <c r="Z4380" s="7"/>
      <c r="AA4380" s="8">
        <f t="shared" si="558"/>
        <v>464.60784313725486</v>
      </c>
      <c r="AB4380" s="6">
        <f t="shared" si="563"/>
        <v>9.2921568627451165</v>
      </c>
      <c r="AC4380" s="6">
        <f t="shared" si="562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60"/>
        <v>85233.67</v>
      </c>
      <c r="W4381" s="8">
        <f t="shared" si="559"/>
        <v>2125.5</v>
      </c>
      <c r="X4381" s="6"/>
      <c r="Y4381" s="7">
        <f t="shared" si="561"/>
        <v>0</v>
      </c>
      <c r="Z4381" s="7"/>
      <c r="AA4381" s="8">
        <f t="shared" si="558"/>
        <v>2125.5</v>
      </c>
      <c r="AB4381" s="6">
        <f t="shared" si="563"/>
        <v>0</v>
      </c>
      <c r="AC4381" s="6">
        <f t="shared" si="562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60"/>
        <v>10856.57</v>
      </c>
      <c r="W4382" s="8">
        <f t="shared" si="559"/>
        <v>5882.3529411764703</v>
      </c>
      <c r="X4382" s="6"/>
      <c r="Y4382" s="7">
        <f t="shared" si="561"/>
        <v>0</v>
      </c>
      <c r="Z4382" s="7"/>
      <c r="AA4382" s="8">
        <f t="shared" si="558"/>
        <v>5882.3529411764703</v>
      </c>
      <c r="AB4382" s="6">
        <f t="shared" si="563"/>
        <v>117.64705882352973</v>
      </c>
      <c r="AC4382" s="6">
        <f t="shared" si="562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60"/>
        <v>2692.5</v>
      </c>
      <c r="W4383" s="8">
        <f t="shared" si="559"/>
        <v>14846</v>
      </c>
      <c r="X4383" s="6"/>
      <c r="Y4383" s="7">
        <f t="shared" si="561"/>
        <v>0</v>
      </c>
      <c r="Z4383" s="7"/>
      <c r="AA4383" s="8">
        <f t="shared" si="558"/>
        <v>14846</v>
      </c>
      <c r="AB4383" s="6">
        <f t="shared" si="563"/>
        <v>0</v>
      </c>
      <c r="AC4383" s="6">
        <f t="shared" si="562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60"/>
        <v>7305.88</v>
      </c>
      <c r="W4384" s="8">
        <f t="shared" si="559"/>
        <v>0</v>
      </c>
      <c r="X4384" s="6"/>
      <c r="Y4384" s="7">
        <f t="shared" si="561"/>
        <v>0</v>
      </c>
      <c r="Z4384" s="7"/>
      <c r="AA4384" s="8">
        <f t="shared" si="558"/>
        <v>0</v>
      </c>
      <c r="AB4384" s="6">
        <f t="shared" si="563"/>
        <v>0</v>
      </c>
      <c r="AC4384" s="6">
        <f t="shared" si="562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60"/>
        <v>27345.200000000001</v>
      </c>
      <c r="W4385" s="8">
        <f t="shared" si="559"/>
        <v>0</v>
      </c>
      <c r="X4385" s="6"/>
      <c r="Y4385" s="7">
        <f t="shared" si="561"/>
        <v>0</v>
      </c>
      <c r="Z4385" s="7"/>
      <c r="AA4385" s="8">
        <f t="shared" si="558"/>
        <v>0</v>
      </c>
      <c r="AB4385" s="6">
        <f t="shared" si="563"/>
        <v>0</v>
      </c>
      <c r="AC4385" s="6">
        <f t="shared" si="562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60"/>
        <v>9264.76</v>
      </c>
      <c r="W4386" s="8">
        <f t="shared" si="559"/>
        <v>5809.76</v>
      </c>
      <c r="X4386" s="6"/>
      <c r="Y4386" s="7">
        <f t="shared" si="561"/>
        <v>0</v>
      </c>
      <c r="Z4386" s="7"/>
      <c r="AA4386" s="8">
        <f t="shared" si="558"/>
        <v>5809.76</v>
      </c>
      <c r="AB4386" s="6">
        <f t="shared" si="563"/>
        <v>0</v>
      </c>
      <c r="AC4386" s="6">
        <f t="shared" si="562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60"/>
        <v>0</v>
      </c>
      <c r="W4387" s="8">
        <f t="shared" si="559"/>
        <v>935.10679611650482</v>
      </c>
      <c r="X4387" s="6"/>
      <c r="Y4387" s="7">
        <f t="shared" si="561"/>
        <v>0</v>
      </c>
      <c r="Z4387" s="7"/>
      <c r="AA4387" s="8">
        <f t="shared" ref="AA4387:AA4450" si="564">W4387+X4387</f>
        <v>935.10679611650482</v>
      </c>
      <c r="AB4387" s="6">
        <f t="shared" si="563"/>
        <v>28.053203883495144</v>
      </c>
      <c r="AC4387" s="6">
        <f t="shared" si="562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60"/>
        <v>0</v>
      </c>
      <c r="W4388" s="8">
        <f t="shared" si="559"/>
        <v>4807.6923076923076</v>
      </c>
      <c r="X4388" s="6"/>
      <c r="Y4388" s="7">
        <f t="shared" si="561"/>
        <v>0</v>
      </c>
      <c r="Z4388" s="7"/>
      <c r="AA4388" s="8">
        <f t="shared" si="564"/>
        <v>4807.6923076923076</v>
      </c>
      <c r="AB4388" s="6">
        <f t="shared" si="563"/>
        <v>192.30769230769238</v>
      </c>
      <c r="AC4388" s="6">
        <f t="shared" si="562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60"/>
        <v>0</v>
      </c>
      <c r="W4389" s="8">
        <f t="shared" si="559"/>
        <v>0</v>
      </c>
      <c r="X4389" s="6"/>
      <c r="Y4389" s="7">
        <f t="shared" si="561"/>
        <v>0</v>
      </c>
      <c r="Z4389" s="7"/>
      <c r="AA4389" s="8">
        <f t="shared" si="564"/>
        <v>0</v>
      </c>
      <c r="AB4389" s="6">
        <f t="shared" si="563"/>
        <v>0</v>
      </c>
      <c r="AC4389" s="6">
        <f t="shared" si="562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60"/>
        <v>0</v>
      </c>
      <c r="W4390" s="8">
        <f t="shared" ref="W4390:W4453" si="565">IF(O4390="返货",U4390/(1+P4390),IF(O4390="返现",U4390,IF(O4390="折扣",U4390*P4390,IF(O4390="无",U4390))))</f>
        <v>0</v>
      </c>
      <c r="X4390" s="6"/>
      <c r="Y4390" s="7">
        <f t="shared" si="561"/>
        <v>0</v>
      </c>
      <c r="Z4390" s="7"/>
      <c r="AA4390" s="8">
        <f t="shared" si="564"/>
        <v>0</v>
      </c>
      <c r="AB4390" s="6">
        <f t="shared" si="563"/>
        <v>0</v>
      </c>
      <c r="AC4390" s="6">
        <f t="shared" si="562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60"/>
        <v>0</v>
      </c>
      <c r="W4391" s="8">
        <f t="shared" si="565"/>
        <v>0</v>
      </c>
      <c r="X4391" s="6"/>
      <c r="Y4391" s="7">
        <f t="shared" si="561"/>
        <v>0</v>
      </c>
      <c r="Z4391" s="7"/>
      <c r="AA4391" s="8">
        <f t="shared" si="564"/>
        <v>0</v>
      </c>
      <c r="AB4391" s="6">
        <f t="shared" si="563"/>
        <v>0</v>
      </c>
      <c r="AC4391" s="6">
        <f t="shared" si="562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60"/>
        <v>7530.5</v>
      </c>
      <c r="W4392" s="8">
        <f t="shared" si="565"/>
        <v>0</v>
      </c>
      <c r="X4392" s="6"/>
      <c r="Y4392" s="7">
        <f t="shared" si="561"/>
        <v>0</v>
      </c>
      <c r="Z4392" s="7"/>
      <c r="AA4392" s="8">
        <f t="shared" si="564"/>
        <v>0</v>
      </c>
      <c r="AB4392" s="6">
        <f t="shared" si="563"/>
        <v>0</v>
      </c>
      <c r="AC4392" s="6">
        <f t="shared" si="562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60"/>
        <v>0</v>
      </c>
      <c r="W4393" s="8">
        <f t="shared" si="565"/>
        <v>0</v>
      </c>
      <c r="X4393" s="6"/>
      <c r="Y4393" s="7">
        <f t="shared" si="561"/>
        <v>0</v>
      </c>
      <c r="Z4393" s="7"/>
      <c r="AA4393" s="8">
        <f t="shared" si="564"/>
        <v>0</v>
      </c>
      <c r="AB4393" s="6">
        <f t="shared" si="563"/>
        <v>0</v>
      </c>
      <c r="AC4393" s="6">
        <f t="shared" si="562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60"/>
        <v>0</v>
      </c>
      <c r="W4394" s="8">
        <f t="shared" si="565"/>
        <v>0</v>
      </c>
      <c r="X4394" s="6"/>
      <c r="Y4394" s="7">
        <f t="shared" si="561"/>
        <v>0</v>
      </c>
      <c r="Z4394" s="7"/>
      <c r="AA4394" s="8">
        <f t="shared" si="564"/>
        <v>0</v>
      </c>
      <c r="AB4394" s="6">
        <f t="shared" si="563"/>
        <v>0</v>
      </c>
      <c r="AC4394" s="6">
        <f t="shared" si="562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60"/>
        <v>1810.5</v>
      </c>
      <c r="W4395" s="8">
        <f t="shared" si="565"/>
        <v>5320.5882352941171</v>
      </c>
      <c r="X4395" s="6"/>
      <c r="Y4395" s="7">
        <f t="shared" si="561"/>
        <v>0</v>
      </c>
      <c r="Z4395" s="7"/>
      <c r="AA4395" s="8">
        <f t="shared" si="564"/>
        <v>5320.5882352941171</v>
      </c>
      <c r="AB4395" s="6">
        <f t="shared" si="563"/>
        <v>106.41176470588289</v>
      </c>
      <c r="AC4395" s="6">
        <f t="shared" si="562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60"/>
        <v>0</v>
      </c>
      <c r="W4396" s="8">
        <f t="shared" si="565"/>
        <v>7734.695238095238</v>
      </c>
      <c r="X4396" s="6"/>
      <c r="Y4396" s="7">
        <f t="shared" si="561"/>
        <v>0</v>
      </c>
      <c r="Z4396" s="7"/>
      <c r="AA4396" s="8">
        <f t="shared" si="564"/>
        <v>7734.695238095238</v>
      </c>
      <c r="AB4396" s="6">
        <f t="shared" si="563"/>
        <v>386.73476190476231</v>
      </c>
      <c r="AC4396" s="6">
        <f t="shared" si="562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60"/>
        <v>0</v>
      </c>
      <c r="W4397" s="8">
        <f t="shared" si="565"/>
        <v>6080.47</v>
      </c>
      <c r="X4397" s="6"/>
      <c r="Y4397" s="7">
        <f t="shared" si="561"/>
        <v>0</v>
      </c>
      <c r="Z4397" s="7"/>
      <c r="AA4397" s="8">
        <f t="shared" si="564"/>
        <v>6080.47</v>
      </c>
      <c r="AB4397" s="6">
        <f t="shared" si="563"/>
        <v>0</v>
      </c>
      <c r="AC4397" s="6">
        <f t="shared" si="562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6">S4398+T4398-U4398</f>
        <v>0</v>
      </c>
      <c r="W4398" s="8">
        <f t="shared" si="565"/>
        <v>0</v>
      </c>
      <c r="X4398" s="6"/>
      <c r="Y4398" s="7">
        <f t="shared" si="561"/>
        <v>0</v>
      </c>
      <c r="Z4398" s="7"/>
      <c r="AA4398" s="8">
        <f t="shared" si="564"/>
        <v>0</v>
      </c>
      <c r="AB4398" s="6">
        <f t="shared" si="563"/>
        <v>0</v>
      </c>
      <c r="AC4398" s="6">
        <f t="shared" si="562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6"/>
        <v>2349.0300000000002</v>
      </c>
      <c r="W4399" s="8">
        <f t="shared" si="565"/>
        <v>0</v>
      </c>
      <c r="X4399" s="6"/>
      <c r="Y4399" s="7">
        <f t="shared" si="561"/>
        <v>0</v>
      </c>
      <c r="Z4399" s="7"/>
      <c r="AA4399" s="8">
        <f t="shared" si="564"/>
        <v>0</v>
      </c>
      <c r="AB4399" s="6">
        <f t="shared" si="563"/>
        <v>0</v>
      </c>
      <c r="AC4399" s="6">
        <f t="shared" si="562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6"/>
        <v>0</v>
      </c>
      <c r="W4400" s="8">
        <f t="shared" si="565"/>
        <v>4702.5</v>
      </c>
      <c r="X4400" s="6"/>
      <c r="Y4400" s="7">
        <f t="shared" si="561"/>
        <v>0</v>
      </c>
      <c r="Z4400" s="7"/>
      <c r="AA4400" s="8">
        <f t="shared" si="564"/>
        <v>4702.5</v>
      </c>
      <c r="AB4400" s="6">
        <f t="shared" si="563"/>
        <v>0</v>
      </c>
      <c r="AC4400" s="6">
        <f t="shared" si="562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6"/>
        <v>153.55000000000018</v>
      </c>
      <c r="W4401" s="8">
        <f t="shared" si="565"/>
        <v>0</v>
      </c>
      <c r="X4401" s="6"/>
      <c r="Y4401" s="7">
        <f t="shared" si="561"/>
        <v>0</v>
      </c>
      <c r="Z4401" s="7"/>
      <c r="AA4401" s="8">
        <f t="shared" si="564"/>
        <v>0</v>
      </c>
      <c r="AB4401" s="6">
        <f t="shared" si="563"/>
        <v>0</v>
      </c>
      <c r="AC4401" s="6">
        <f t="shared" si="562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6"/>
        <v>0</v>
      </c>
      <c r="W4402" s="8">
        <f t="shared" si="565"/>
        <v>0</v>
      </c>
      <c r="X4402" s="6"/>
      <c r="Y4402" s="7">
        <f t="shared" si="561"/>
        <v>0</v>
      </c>
      <c r="Z4402" s="7"/>
      <c r="AA4402" s="8">
        <f t="shared" si="564"/>
        <v>0</v>
      </c>
      <c r="AB4402" s="6">
        <f t="shared" si="563"/>
        <v>0</v>
      </c>
      <c r="AC4402" s="6">
        <f t="shared" si="562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6"/>
        <v>0</v>
      </c>
      <c r="W4403" s="8">
        <f t="shared" si="565"/>
        <v>0</v>
      </c>
      <c r="X4403" s="6"/>
      <c r="Y4403" s="7">
        <f t="shared" si="561"/>
        <v>0</v>
      </c>
      <c r="Z4403" s="7"/>
      <c r="AA4403" s="8">
        <f t="shared" si="564"/>
        <v>0</v>
      </c>
      <c r="AB4403" s="6">
        <f t="shared" si="563"/>
        <v>0</v>
      </c>
      <c r="AC4403" s="6">
        <f t="shared" si="562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6"/>
        <v>0</v>
      </c>
      <c r="W4404" s="8">
        <f t="shared" si="565"/>
        <v>0</v>
      </c>
      <c r="X4404" s="6"/>
      <c r="Y4404" s="7">
        <f t="shared" si="561"/>
        <v>0</v>
      </c>
      <c r="Z4404" s="7"/>
      <c r="AA4404" s="8">
        <f t="shared" si="564"/>
        <v>0</v>
      </c>
      <c r="AB4404" s="6">
        <f t="shared" si="563"/>
        <v>0</v>
      </c>
      <c r="AC4404" s="6">
        <f t="shared" si="562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6"/>
        <v>0</v>
      </c>
      <c r="W4405" s="8">
        <f t="shared" si="565"/>
        <v>0</v>
      </c>
      <c r="X4405" s="6"/>
      <c r="Y4405" s="7">
        <f t="shared" si="561"/>
        <v>0</v>
      </c>
      <c r="Z4405" s="7"/>
      <c r="AA4405" s="8">
        <f t="shared" si="564"/>
        <v>0</v>
      </c>
      <c r="AB4405" s="6">
        <f t="shared" si="563"/>
        <v>0</v>
      </c>
      <c r="AC4405" s="6">
        <f t="shared" si="562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6"/>
        <v>0</v>
      </c>
      <c r="W4406" s="8">
        <f t="shared" si="565"/>
        <v>0</v>
      </c>
      <c r="X4406" s="6"/>
      <c r="Y4406" s="7">
        <f t="shared" si="561"/>
        <v>0</v>
      </c>
      <c r="Z4406" s="7"/>
      <c r="AA4406" s="8">
        <f t="shared" si="564"/>
        <v>0</v>
      </c>
      <c r="AB4406" s="6">
        <f t="shared" si="563"/>
        <v>0</v>
      </c>
      <c r="AC4406" s="6">
        <f t="shared" si="562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6"/>
        <v>8656</v>
      </c>
      <c r="W4407" s="8">
        <f t="shared" si="565"/>
        <v>7707.0588235294117</v>
      </c>
      <c r="X4407" s="6"/>
      <c r="Y4407" s="7">
        <f t="shared" si="561"/>
        <v>0</v>
      </c>
      <c r="Z4407" s="7"/>
      <c r="AA4407" s="8">
        <f t="shared" si="564"/>
        <v>7707.0588235294117</v>
      </c>
      <c r="AB4407" s="6">
        <f t="shared" si="563"/>
        <v>154.14117647058811</v>
      </c>
      <c r="AC4407" s="6">
        <f t="shared" si="562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6"/>
        <v>10752.35</v>
      </c>
      <c r="W4408" s="8">
        <f t="shared" si="565"/>
        <v>0</v>
      </c>
      <c r="X4408" s="6"/>
      <c r="Y4408" s="7">
        <f t="shared" si="561"/>
        <v>0</v>
      </c>
      <c r="Z4408" s="7"/>
      <c r="AA4408" s="8">
        <f t="shared" si="564"/>
        <v>0</v>
      </c>
      <c r="AB4408" s="6">
        <f t="shared" si="563"/>
        <v>0</v>
      </c>
      <c r="AC4408" s="6">
        <f t="shared" si="562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6"/>
        <v>10192.26</v>
      </c>
      <c r="W4409" s="8">
        <f t="shared" si="565"/>
        <v>277.77777777777777</v>
      </c>
      <c r="X4409" s="6"/>
      <c r="Y4409" s="7">
        <f t="shared" si="561"/>
        <v>0</v>
      </c>
      <c r="Z4409" s="7"/>
      <c r="AA4409" s="8">
        <f t="shared" si="564"/>
        <v>277.77777777777777</v>
      </c>
      <c r="AB4409" s="6">
        <f t="shared" si="563"/>
        <v>22.222222222222229</v>
      </c>
      <c r="AC4409" s="6">
        <f t="shared" si="562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6"/>
        <v>11023.6</v>
      </c>
      <c r="W4410" s="8">
        <f t="shared" si="565"/>
        <v>5144.8999999999996</v>
      </c>
      <c r="X4410" s="6"/>
      <c r="Y4410" s="7">
        <f t="shared" si="561"/>
        <v>0</v>
      </c>
      <c r="Z4410" s="7"/>
      <c r="AA4410" s="8">
        <f t="shared" si="564"/>
        <v>5144.8999999999996</v>
      </c>
      <c r="AB4410" s="6">
        <f t="shared" si="563"/>
        <v>0</v>
      </c>
      <c r="AC4410" s="6">
        <f t="shared" si="562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6"/>
        <v>20276.400000000001</v>
      </c>
      <c r="W4411" s="8">
        <f t="shared" si="565"/>
        <v>50681.599999999999</v>
      </c>
      <c r="X4411" s="6"/>
      <c r="Y4411" s="7">
        <f t="shared" si="561"/>
        <v>0</v>
      </c>
      <c r="Z4411" s="7"/>
      <c r="AA4411" s="8">
        <f t="shared" si="564"/>
        <v>50681.599999999999</v>
      </c>
      <c r="AB4411" s="6">
        <f t="shared" si="563"/>
        <v>0</v>
      </c>
      <c r="AC4411" s="6">
        <f t="shared" si="562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6"/>
        <v>9966.98</v>
      </c>
      <c r="W4412" s="8">
        <f t="shared" si="565"/>
        <v>0</v>
      </c>
      <c r="X4412" s="6"/>
      <c r="Y4412" s="7">
        <f t="shared" si="561"/>
        <v>0</v>
      </c>
      <c r="Z4412" s="7"/>
      <c r="AA4412" s="8">
        <f t="shared" si="564"/>
        <v>0</v>
      </c>
      <c r="AB4412" s="6">
        <f t="shared" si="563"/>
        <v>0</v>
      </c>
      <c r="AC4412" s="6">
        <f t="shared" si="562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6"/>
        <v>38227.49</v>
      </c>
      <c r="W4413" s="8">
        <f t="shared" si="565"/>
        <v>6218.4466019417478</v>
      </c>
      <c r="X4413" s="6"/>
      <c r="Y4413" s="7">
        <f t="shared" si="561"/>
        <v>0</v>
      </c>
      <c r="Z4413" s="7"/>
      <c r="AA4413" s="8">
        <f t="shared" si="564"/>
        <v>6218.4466019417478</v>
      </c>
      <c r="AB4413" s="6">
        <f t="shared" si="563"/>
        <v>186.55339805825224</v>
      </c>
      <c r="AC4413" s="6">
        <f t="shared" si="562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6"/>
        <v>0</v>
      </c>
      <c r="W4414" s="8">
        <f t="shared" si="565"/>
        <v>0</v>
      </c>
      <c r="X4414" s="6"/>
      <c r="Y4414" s="7">
        <f t="shared" si="561"/>
        <v>0</v>
      </c>
      <c r="Z4414" s="7"/>
      <c r="AA4414" s="8">
        <f t="shared" si="564"/>
        <v>0</v>
      </c>
      <c r="AB4414" s="6">
        <f t="shared" si="563"/>
        <v>0</v>
      </c>
      <c r="AC4414" s="6">
        <f t="shared" si="562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6"/>
        <v>0</v>
      </c>
      <c r="W4415" s="8">
        <f t="shared" si="565"/>
        <v>0</v>
      </c>
      <c r="X4415" s="6"/>
      <c r="Y4415" s="7">
        <f t="shared" si="561"/>
        <v>0</v>
      </c>
      <c r="Z4415" s="7"/>
      <c r="AA4415" s="8">
        <f t="shared" si="564"/>
        <v>0</v>
      </c>
      <c r="AB4415" s="6">
        <f t="shared" si="563"/>
        <v>0</v>
      </c>
      <c r="AC4415" s="6">
        <f t="shared" si="562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6"/>
        <v>5373.1999999999989</v>
      </c>
      <c r="W4416" s="8">
        <f t="shared" si="565"/>
        <v>3014.1</v>
      </c>
      <c r="X4416" s="6"/>
      <c r="Y4416" s="7">
        <f t="shared" si="561"/>
        <v>0</v>
      </c>
      <c r="Z4416" s="7"/>
      <c r="AA4416" s="8">
        <f t="shared" si="564"/>
        <v>3014.1</v>
      </c>
      <c r="AB4416" s="6">
        <f t="shared" si="563"/>
        <v>0</v>
      </c>
      <c r="AC4416" s="6">
        <f t="shared" si="562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6"/>
        <v>3128.8</v>
      </c>
      <c r="W4417" s="8">
        <f t="shared" si="565"/>
        <v>0</v>
      </c>
      <c r="X4417" s="6"/>
      <c r="Y4417" s="7">
        <f t="shared" si="561"/>
        <v>0</v>
      </c>
      <c r="Z4417" s="7"/>
      <c r="AA4417" s="8">
        <f t="shared" si="564"/>
        <v>0</v>
      </c>
      <c r="AB4417" s="6">
        <f t="shared" si="563"/>
        <v>0</v>
      </c>
      <c r="AC4417" s="6">
        <f t="shared" si="562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6"/>
        <v>0</v>
      </c>
      <c r="W4418" s="8">
        <f t="shared" si="565"/>
        <v>0</v>
      </c>
      <c r="X4418" s="6"/>
      <c r="Y4418" s="7">
        <f t="shared" si="561"/>
        <v>0</v>
      </c>
      <c r="Z4418" s="7"/>
      <c r="AA4418" s="8">
        <f t="shared" si="564"/>
        <v>0</v>
      </c>
      <c r="AB4418" s="6">
        <f t="shared" si="563"/>
        <v>0</v>
      </c>
      <c r="AC4418" s="6">
        <f t="shared" si="562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6"/>
        <v>7040.67</v>
      </c>
      <c r="W4419" s="8">
        <f t="shared" si="565"/>
        <v>1.6363636363636362</v>
      </c>
      <c r="X4419" s="6"/>
      <c r="Y4419" s="7">
        <f t="shared" ref="Y4419:Y4482" si="567">IF(W4419-AC4419&lt;=0,0,IF(O4419="返现",MAX(W4419-AB4419-AC4419,0),MAX(W4419-AC4419,0)))</f>
        <v>0</v>
      </c>
      <c r="Z4419" s="7"/>
      <c r="AA4419" s="8">
        <f t="shared" si="564"/>
        <v>1.6363636363636362</v>
      </c>
      <c r="AB4419" s="6">
        <f t="shared" si="563"/>
        <v>0.1636363636363638</v>
      </c>
      <c r="AC4419" s="6">
        <f t="shared" si="562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6"/>
        <v>0</v>
      </c>
      <c r="W4420" s="8">
        <f t="shared" si="565"/>
        <v>4295.5545454545445</v>
      </c>
      <c r="X4420" s="6"/>
      <c r="Y4420" s="7">
        <f t="shared" si="567"/>
        <v>0</v>
      </c>
      <c r="Z4420" s="7"/>
      <c r="AA4420" s="8">
        <f t="shared" si="564"/>
        <v>4295.5545454545445</v>
      </c>
      <c r="AB4420" s="6">
        <f t="shared" si="563"/>
        <v>429.55545454545518</v>
      </c>
      <c r="AC4420" s="6">
        <f t="shared" ref="AC4420:AC4442" si="568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6"/>
        <v>0</v>
      </c>
      <c r="W4421" s="8">
        <f t="shared" si="565"/>
        <v>0</v>
      </c>
      <c r="X4421" s="6"/>
      <c r="Y4421" s="7">
        <f t="shared" si="567"/>
        <v>0</v>
      </c>
      <c r="Z4421" s="7"/>
      <c r="AA4421" s="8">
        <f t="shared" si="564"/>
        <v>0</v>
      </c>
      <c r="AB4421" s="6">
        <f t="shared" si="563"/>
        <v>0</v>
      </c>
      <c r="AC4421" s="6">
        <f t="shared" si="568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6"/>
        <v>0</v>
      </c>
      <c r="W4422" s="8">
        <f t="shared" si="565"/>
        <v>0</v>
      </c>
      <c r="X4422" s="6"/>
      <c r="Y4422" s="7">
        <f t="shared" si="567"/>
        <v>0</v>
      </c>
      <c r="Z4422" s="7"/>
      <c r="AA4422" s="8">
        <f t="shared" si="564"/>
        <v>0</v>
      </c>
      <c r="AB4422" s="6">
        <f t="shared" ref="AB4422:AB4442" si="569">U4422-W4422</f>
        <v>0</v>
      </c>
      <c r="AC4422" s="6">
        <f t="shared" si="568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6"/>
        <v>0</v>
      </c>
      <c r="W4423" s="8">
        <f t="shared" si="565"/>
        <v>13065.882352941177</v>
      </c>
      <c r="X4423" s="6"/>
      <c r="Y4423" s="7">
        <f t="shared" si="567"/>
        <v>0</v>
      </c>
      <c r="Z4423" s="7"/>
      <c r="AA4423" s="8">
        <f t="shared" si="564"/>
        <v>13065.882352941177</v>
      </c>
      <c r="AB4423" s="6">
        <f t="shared" si="569"/>
        <v>261.31764705882415</v>
      </c>
      <c r="AC4423" s="6">
        <f t="shared" si="568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6"/>
        <v>457.09999999999854</v>
      </c>
      <c r="W4424" s="8">
        <f t="shared" si="565"/>
        <v>9904.8700000000008</v>
      </c>
      <c r="X4424" s="6"/>
      <c r="Y4424" s="7">
        <f t="shared" si="567"/>
        <v>0</v>
      </c>
      <c r="Z4424" s="7"/>
      <c r="AA4424" s="8">
        <f t="shared" si="564"/>
        <v>9904.8700000000008</v>
      </c>
      <c r="AB4424" s="6">
        <f t="shared" si="569"/>
        <v>0</v>
      </c>
      <c r="AC4424" s="6">
        <f t="shared" si="568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6"/>
        <v>9894.91</v>
      </c>
      <c r="W4425" s="8">
        <f t="shared" si="565"/>
        <v>0</v>
      </c>
      <c r="X4425" s="6"/>
      <c r="Y4425" s="7">
        <f t="shared" si="567"/>
        <v>0</v>
      </c>
      <c r="Z4425" s="7"/>
      <c r="AA4425" s="8">
        <f t="shared" si="564"/>
        <v>0</v>
      </c>
      <c r="AB4425" s="6">
        <f t="shared" si="569"/>
        <v>0</v>
      </c>
      <c r="AC4425" s="6">
        <f t="shared" si="568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6"/>
        <v>0</v>
      </c>
      <c r="W4426" s="8">
        <f t="shared" si="565"/>
        <v>0</v>
      </c>
      <c r="X4426" s="6"/>
      <c r="Y4426" s="7">
        <f t="shared" si="567"/>
        <v>0</v>
      </c>
      <c r="Z4426" s="7"/>
      <c r="AA4426" s="8">
        <f t="shared" si="564"/>
        <v>0</v>
      </c>
      <c r="AB4426" s="6">
        <f t="shared" si="569"/>
        <v>0</v>
      </c>
      <c r="AC4426" s="6">
        <f t="shared" si="568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6"/>
        <v>9458.0000000000036</v>
      </c>
      <c r="W4427" s="8">
        <f t="shared" si="565"/>
        <v>23763.529411764706</v>
      </c>
      <c r="X4427" s="6"/>
      <c r="Y4427" s="7">
        <f t="shared" si="567"/>
        <v>0</v>
      </c>
      <c r="Z4427" s="7"/>
      <c r="AA4427" s="8">
        <f t="shared" si="564"/>
        <v>23763.529411764706</v>
      </c>
      <c r="AB4427" s="6">
        <f t="shared" si="569"/>
        <v>475.27058823529296</v>
      </c>
      <c r="AC4427" s="6">
        <f t="shared" si="568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6"/>
        <v>0</v>
      </c>
      <c r="W4428" s="8">
        <f t="shared" si="565"/>
        <v>0</v>
      </c>
      <c r="X4428" s="6"/>
      <c r="Y4428" s="7">
        <f t="shared" si="567"/>
        <v>0</v>
      </c>
      <c r="Z4428" s="7"/>
      <c r="AA4428" s="8">
        <f t="shared" si="564"/>
        <v>0</v>
      </c>
      <c r="AB4428" s="6">
        <f t="shared" si="569"/>
        <v>0</v>
      </c>
      <c r="AC4428" s="6">
        <f t="shared" si="568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6"/>
        <v>10000</v>
      </c>
      <c r="W4429" s="8">
        <f t="shared" si="565"/>
        <v>0</v>
      </c>
      <c r="X4429" s="6"/>
      <c r="Y4429" s="7">
        <f t="shared" si="567"/>
        <v>0</v>
      </c>
      <c r="Z4429" s="7"/>
      <c r="AA4429" s="8">
        <f t="shared" si="564"/>
        <v>0</v>
      </c>
      <c r="AB4429" s="6">
        <f t="shared" si="569"/>
        <v>0</v>
      </c>
      <c r="AC4429" s="6">
        <f t="shared" si="568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6"/>
        <v>0</v>
      </c>
      <c r="W4430" s="8">
        <f t="shared" si="565"/>
        <v>0</v>
      </c>
      <c r="X4430" s="6"/>
      <c r="Y4430" s="7">
        <f t="shared" si="567"/>
        <v>0</v>
      </c>
      <c r="Z4430" s="7"/>
      <c r="AA4430" s="8">
        <f t="shared" si="564"/>
        <v>0</v>
      </c>
      <c r="AB4430" s="6">
        <f t="shared" si="569"/>
        <v>0</v>
      </c>
      <c r="AC4430" s="6">
        <f t="shared" si="568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6"/>
        <v>0</v>
      </c>
      <c r="W4431" s="8">
        <f t="shared" si="565"/>
        <v>4024.39</v>
      </c>
      <c r="X4431" s="6"/>
      <c r="Y4431" s="7">
        <f t="shared" si="567"/>
        <v>0</v>
      </c>
      <c r="Z4431" s="7"/>
      <c r="AA4431" s="8">
        <f t="shared" si="564"/>
        <v>4024.39</v>
      </c>
      <c r="AB4431" s="6">
        <f t="shared" si="569"/>
        <v>0</v>
      </c>
      <c r="AC4431" s="6">
        <f t="shared" si="568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6"/>
        <v>67.150000000008703</v>
      </c>
      <c r="W4432" s="8">
        <f t="shared" si="565"/>
        <v>0</v>
      </c>
      <c r="X4432" s="6"/>
      <c r="Y4432" s="7">
        <f t="shared" si="567"/>
        <v>0</v>
      </c>
      <c r="Z4432" s="7"/>
      <c r="AA4432" s="8">
        <f t="shared" si="564"/>
        <v>0</v>
      </c>
      <c r="AB4432" s="6">
        <f t="shared" si="569"/>
        <v>0</v>
      </c>
      <c r="AC4432" s="6">
        <f t="shared" si="568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6"/>
        <v>0</v>
      </c>
      <c r="W4433" s="8">
        <f t="shared" si="565"/>
        <v>6667.2</v>
      </c>
      <c r="X4433" s="6"/>
      <c r="Y4433" s="7">
        <f t="shared" si="567"/>
        <v>0</v>
      </c>
      <c r="Z4433" s="7"/>
      <c r="AA4433" s="8">
        <f t="shared" si="564"/>
        <v>6667.2</v>
      </c>
      <c r="AB4433" s="6">
        <f t="shared" si="569"/>
        <v>0</v>
      </c>
      <c r="AC4433" s="6">
        <f t="shared" si="568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6"/>
        <v>0</v>
      </c>
      <c r="W4434" s="8">
        <f t="shared" si="565"/>
        <v>6103.9</v>
      </c>
      <c r="X4434" s="6"/>
      <c r="Y4434" s="7">
        <f t="shared" si="567"/>
        <v>0</v>
      </c>
      <c r="Z4434" s="7"/>
      <c r="AA4434" s="8">
        <f t="shared" si="564"/>
        <v>6103.9</v>
      </c>
      <c r="AB4434" s="6">
        <f t="shared" si="569"/>
        <v>0</v>
      </c>
      <c r="AC4434" s="6">
        <f t="shared" si="568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6"/>
        <v>0</v>
      </c>
      <c r="W4435" s="8">
        <f t="shared" si="565"/>
        <v>0</v>
      </c>
      <c r="X4435" s="6"/>
      <c r="Y4435" s="7">
        <f t="shared" si="567"/>
        <v>0</v>
      </c>
      <c r="Z4435" s="7"/>
      <c r="AA4435" s="8">
        <f t="shared" si="564"/>
        <v>0</v>
      </c>
      <c r="AB4435" s="6">
        <f t="shared" si="569"/>
        <v>0</v>
      </c>
      <c r="AC4435" s="6">
        <f t="shared" si="568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6"/>
        <v>0</v>
      </c>
      <c r="W4436" s="8">
        <f t="shared" si="565"/>
        <v>0</v>
      </c>
      <c r="X4436" s="6"/>
      <c r="Y4436" s="7">
        <f t="shared" si="567"/>
        <v>0</v>
      </c>
      <c r="Z4436" s="7"/>
      <c r="AA4436" s="8">
        <f t="shared" si="564"/>
        <v>0</v>
      </c>
      <c r="AB4436" s="6">
        <f t="shared" si="569"/>
        <v>0</v>
      </c>
      <c r="AC4436" s="6">
        <f t="shared" si="568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6"/>
        <v>8815.1000000000058</v>
      </c>
      <c r="W4437" s="8">
        <f t="shared" si="565"/>
        <v>37901.176470588231</v>
      </c>
      <c r="X4437" s="6"/>
      <c r="Y4437" s="7">
        <f t="shared" si="567"/>
        <v>0</v>
      </c>
      <c r="Z4437" s="7"/>
      <c r="AA4437" s="8">
        <f t="shared" si="564"/>
        <v>37901.176470588231</v>
      </c>
      <c r="AB4437" s="6">
        <f t="shared" si="569"/>
        <v>758.0235294117665</v>
      </c>
      <c r="AC4437" s="6">
        <f t="shared" si="568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6"/>
        <v>84538.4</v>
      </c>
      <c r="W4438" s="8">
        <f t="shared" si="565"/>
        <v>172.05882352941177</v>
      </c>
      <c r="X4438" s="6"/>
      <c r="Y4438" s="7">
        <f t="shared" si="567"/>
        <v>0</v>
      </c>
      <c r="Z4438" s="7"/>
      <c r="AA4438" s="8">
        <f t="shared" si="564"/>
        <v>172.05882352941177</v>
      </c>
      <c r="AB4438" s="6">
        <f t="shared" si="569"/>
        <v>3.441176470588232</v>
      </c>
      <c r="AC4438" s="6">
        <f t="shared" si="568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6"/>
        <v>0</v>
      </c>
      <c r="W4439" s="8">
        <f t="shared" si="565"/>
        <v>155682.34905660377</v>
      </c>
      <c r="X4439" s="6"/>
      <c r="Y4439" s="7">
        <f t="shared" si="567"/>
        <v>0</v>
      </c>
      <c r="Z4439" s="7"/>
      <c r="AA4439" s="8">
        <f t="shared" si="564"/>
        <v>155682.34905660377</v>
      </c>
      <c r="AB4439" s="6">
        <f t="shared" si="569"/>
        <v>9340.9409433962428</v>
      </c>
      <c r="AC4439" s="6">
        <f t="shared" si="568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6"/>
        <v>0</v>
      </c>
      <c r="W4440" s="8">
        <f t="shared" si="565"/>
        <v>0</v>
      </c>
      <c r="X4440" s="6"/>
      <c r="Y4440" s="7">
        <f t="shared" si="567"/>
        <v>0</v>
      </c>
      <c r="Z4440" s="7"/>
      <c r="AA4440" s="8">
        <f t="shared" si="564"/>
        <v>0</v>
      </c>
      <c r="AB4440" s="6">
        <f t="shared" si="569"/>
        <v>0</v>
      </c>
      <c r="AC4440" s="6">
        <f t="shared" si="568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6"/>
        <v>27396.55</v>
      </c>
      <c r="W4441" s="8">
        <f t="shared" si="565"/>
        <v>0</v>
      </c>
      <c r="X4441" s="6"/>
      <c r="Y4441" s="7">
        <f t="shared" si="567"/>
        <v>0</v>
      </c>
      <c r="Z4441" s="7"/>
      <c r="AA4441" s="8">
        <f t="shared" si="564"/>
        <v>0</v>
      </c>
      <c r="AB4441" s="6">
        <f t="shared" si="569"/>
        <v>0</v>
      </c>
      <c r="AC4441" s="6">
        <f t="shared" si="568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6"/>
        <v>31940.5</v>
      </c>
      <c r="W4442" s="8">
        <f t="shared" si="565"/>
        <v>14617.9</v>
      </c>
      <c r="X4442" s="6"/>
      <c r="Y4442" s="7">
        <f t="shared" si="567"/>
        <v>0</v>
      </c>
      <c r="Z4442" s="7"/>
      <c r="AA4442" s="8">
        <f t="shared" si="564"/>
        <v>14617.9</v>
      </c>
      <c r="AB4442" s="6">
        <f t="shared" si="569"/>
        <v>0</v>
      </c>
      <c r="AC4442" s="6">
        <f t="shared" si="568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6"/>
        <v>407952.35999999987</v>
      </c>
      <c r="W4443" s="8">
        <f t="shared" si="565"/>
        <v>1307964.6285714286</v>
      </c>
      <c r="X4443" s="6"/>
      <c r="Y4443" s="7">
        <f t="shared" si="567"/>
        <v>0</v>
      </c>
      <c r="Z4443" s="7"/>
      <c r="AA4443" s="8">
        <f t="shared" si="564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5"/>
        <v>15434.813084112149</v>
      </c>
      <c r="X4444" s="6"/>
      <c r="Y4444" s="7">
        <f t="shared" si="567"/>
        <v>0</v>
      </c>
      <c r="Z4444" s="7"/>
      <c r="AA4444" s="8">
        <f t="shared" si="564"/>
        <v>15434.813084112149</v>
      </c>
      <c r="AB4444" s="6">
        <f>U4444-W4444</f>
        <v>1080.4369158878508</v>
      </c>
      <c r="AC4444" s="6">
        <f t="shared" ref="AC4444:AC4507" si="570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5"/>
        <v>9001.7999999999993</v>
      </c>
      <c r="X4445" s="6"/>
      <c r="Y4445" s="7">
        <f t="shared" si="567"/>
        <v>0</v>
      </c>
      <c r="Z4445" s="7"/>
      <c r="AA4445" s="8">
        <f t="shared" si="564"/>
        <v>9001.7999999999993</v>
      </c>
      <c r="AB4445" s="6">
        <f>U4445-W4445</f>
        <v>450.09000000000015</v>
      </c>
      <c r="AC4445" s="6">
        <f t="shared" si="570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6"/>
        <v>3075.7000000000007</v>
      </c>
      <c r="W4446" s="8">
        <f t="shared" si="565"/>
        <v>5124.2999999999993</v>
      </c>
      <c r="X4446" s="6"/>
      <c r="Y4446" s="7">
        <f t="shared" si="567"/>
        <v>0</v>
      </c>
      <c r="Z4446" s="7"/>
      <c r="AA4446" s="8">
        <f t="shared" si="564"/>
        <v>5124.2999999999993</v>
      </c>
      <c r="AB4446" s="6">
        <f>U4446-W4446</f>
        <v>0</v>
      </c>
      <c r="AC4446" s="6">
        <f t="shared" si="570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6"/>
        <v>78265.339999999982</v>
      </c>
      <c r="W4447" s="8">
        <f t="shared" si="565"/>
        <v>99575.7</v>
      </c>
      <c r="X4447" s="6"/>
      <c r="Y4447" s="7">
        <f t="shared" si="567"/>
        <v>0</v>
      </c>
      <c r="Z4447" s="7"/>
      <c r="AA4447" s="8">
        <f t="shared" si="564"/>
        <v>99575.7</v>
      </c>
      <c r="AB4447" s="6">
        <f>W4447*P4447</f>
        <v>1991.5139999999999</v>
      </c>
      <c r="AC4447" s="6">
        <f t="shared" si="570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6"/>
        <v>10892.27</v>
      </c>
      <c r="W4448" s="8">
        <f t="shared" si="565"/>
        <v>15671.25</v>
      </c>
      <c r="X4448" s="6"/>
      <c r="Y4448" s="7">
        <f t="shared" si="567"/>
        <v>0</v>
      </c>
      <c r="Z4448" s="7"/>
      <c r="AA4448" s="8">
        <f t="shared" si="564"/>
        <v>15671.25</v>
      </c>
      <c r="AB4448" s="6">
        <f t="shared" ref="AB4448:AB4511" si="571">U4448-W4448</f>
        <v>0</v>
      </c>
      <c r="AC4448" s="6">
        <f t="shared" si="570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6"/>
        <v>58046.340000000004</v>
      </c>
      <c r="W4449" s="8">
        <f t="shared" si="565"/>
        <v>52129.637254901965</v>
      </c>
      <c r="X4449" s="6"/>
      <c r="Y4449" s="7">
        <f t="shared" si="567"/>
        <v>0</v>
      </c>
      <c r="Z4449" s="7"/>
      <c r="AA4449" s="8">
        <f t="shared" si="564"/>
        <v>52129.637254901965</v>
      </c>
      <c r="AB4449" s="6">
        <f t="shared" si="571"/>
        <v>1042.592745098038</v>
      </c>
      <c r="AC4449" s="6">
        <f t="shared" si="570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6"/>
        <v>25775.839999999997</v>
      </c>
      <c r="W4450" s="8">
        <f t="shared" si="565"/>
        <v>58819.607843137252</v>
      </c>
      <c r="X4450" s="6"/>
      <c r="Y4450" s="7">
        <f t="shared" si="567"/>
        <v>0</v>
      </c>
      <c r="Z4450" s="7"/>
      <c r="AA4450" s="8">
        <f t="shared" si="564"/>
        <v>58819.607843137252</v>
      </c>
      <c r="AB4450" s="6">
        <f t="shared" si="571"/>
        <v>1176.3921568627484</v>
      </c>
      <c r="AC4450" s="6">
        <f t="shared" si="570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6"/>
        <v>1052871.28</v>
      </c>
      <c r="W4451" s="8">
        <f t="shared" si="565"/>
        <v>237650</v>
      </c>
      <c r="X4451" s="6"/>
      <c r="Y4451" s="7">
        <f t="shared" si="567"/>
        <v>0</v>
      </c>
      <c r="Z4451" s="7"/>
      <c r="AA4451" s="8">
        <f t="shared" ref="AA4451:AA4497" si="572">W4451+X4451</f>
        <v>237650</v>
      </c>
      <c r="AB4451" s="6">
        <f t="shared" si="571"/>
        <v>4753</v>
      </c>
      <c r="AC4451" s="6">
        <f t="shared" si="570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6"/>
        <v>14585.810000000005</v>
      </c>
      <c r="W4452" s="8">
        <f t="shared" si="565"/>
        <v>57300.970297029708</v>
      </c>
      <c r="X4452" s="6"/>
      <c r="Y4452" s="7">
        <f t="shared" si="567"/>
        <v>0</v>
      </c>
      <c r="Z4452" s="7"/>
      <c r="AA4452" s="8">
        <f t="shared" si="572"/>
        <v>57300.970297029708</v>
      </c>
      <c r="AB4452" s="6">
        <f t="shared" si="571"/>
        <v>573.00970297029562</v>
      </c>
      <c r="AC4452" s="6">
        <f t="shared" si="570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8" t="s">
        <v>3302</v>
      </c>
      <c r="P4453" s="18">
        <v>0.03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6"/>
        <v>145643.15000000002</v>
      </c>
      <c r="W4453" s="8">
        <f t="shared" si="565"/>
        <v>681789.74757281551</v>
      </c>
      <c r="X4453" s="6"/>
      <c r="Y4453" s="7">
        <f t="shared" si="567"/>
        <v>0</v>
      </c>
      <c r="Z4453" s="7"/>
      <c r="AA4453" s="8">
        <f t="shared" si="572"/>
        <v>681789.74757281551</v>
      </c>
      <c r="AB4453" s="6">
        <f t="shared" si="571"/>
        <v>20453.692427184433</v>
      </c>
      <c r="AC4453" s="6">
        <f t="shared" si="570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6"/>
        <v>23722.059999999998</v>
      </c>
      <c r="W4454" s="8">
        <f t="shared" ref="W4454:W4517" si="573">IF(O4454="返货",U4454/(1+P4454),IF(O4454="返现",U4454,IF(O4454="折扣",U4454*P4454,IF(O4454="无",U4454))))</f>
        <v>115794.41</v>
      </c>
      <c r="X4454" s="6"/>
      <c r="Y4454" s="7">
        <f t="shared" si="567"/>
        <v>0</v>
      </c>
      <c r="Z4454" s="7"/>
      <c r="AA4454" s="8">
        <f t="shared" si="572"/>
        <v>115794.41</v>
      </c>
      <c r="AB4454" s="6">
        <f t="shared" si="571"/>
        <v>0</v>
      </c>
      <c r="AC4454" s="6">
        <f t="shared" si="570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6"/>
        <v>177729.01999999996</v>
      </c>
      <c r="W4455" s="8">
        <f t="shared" si="573"/>
        <v>213753.32</v>
      </c>
      <c r="X4455" s="6"/>
      <c r="Y4455" s="7">
        <f t="shared" si="567"/>
        <v>0</v>
      </c>
      <c r="Z4455" s="7"/>
      <c r="AA4455" s="8">
        <f t="shared" si="572"/>
        <v>213753.32</v>
      </c>
      <c r="AB4455" s="6">
        <f t="shared" si="571"/>
        <v>0</v>
      </c>
      <c r="AC4455" s="6">
        <f t="shared" si="570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6"/>
        <v>6878.7000000000007</v>
      </c>
      <c r="W4456" s="8">
        <f t="shared" si="573"/>
        <v>16500</v>
      </c>
      <c r="X4456" s="6"/>
      <c r="Y4456" s="7">
        <f t="shared" si="567"/>
        <v>0</v>
      </c>
      <c r="Z4456" s="7"/>
      <c r="AA4456" s="8">
        <f t="shared" si="572"/>
        <v>16500</v>
      </c>
      <c r="AB4456" s="6">
        <f t="shared" si="571"/>
        <v>0</v>
      </c>
      <c r="AC4456" s="6">
        <f t="shared" si="570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6"/>
        <v>753947.2</v>
      </c>
      <c r="W4457" s="8">
        <f t="shared" si="573"/>
        <v>1201279.51</v>
      </c>
      <c r="X4457" s="6"/>
      <c r="Y4457" s="7">
        <f t="shared" si="567"/>
        <v>0</v>
      </c>
      <c r="Z4457" s="7"/>
      <c r="AA4457" s="8">
        <f t="shared" si="572"/>
        <v>1201279.51</v>
      </c>
      <c r="AB4457" s="6">
        <f t="shared" si="571"/>
        <v>0</v>
      </c>
      <c r="AC4457" s="6">
        <f t="shared" si="570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6"/>
        <v>97389.630000000034</v>
      </c>
      <c r="W4458" s="8">
        <f t="shared" si="573"/>
        <v>188094.78</v>
      </c>
      <c r="X4458" s="6"/>
      <c r="Y4458" s="7">
        <f t="shared" si="567"/>
        <v>0</v>
      </c>
      <c r="Z4458" s="7"/>
      <c r="AA4458" s="8">
        <f t="shared" si="572"/>
        <v>188094.78</v>
      </c>
      <c r="AB4458" s="6">
        <f t="shared" si="571"/>
        <v>0</v>
      </c>
      <c r="AC4458" s="6">
        <f t="shared" si="570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6"/>
        <v>467078.70999999996</v>
      </c>
      <c r="W4459" s="8">
        <f t="shared" si="573"/>
        <v>2984669.52</v>
      </c>
      <c r="X4459" s="6"/>
      <c r="Y4459" s="7">
        <f t="shared" si="567"/>
        <v>0</v>
      </c>
      <c r="Z4459" s="7"/>
      <c r="AA4459" s="8">
        <f t="shared" si="572"/>
        <v>2984669.52</v>
      </c>
      <c r="AB4459" s="6">
        <f t="shared" si="571"/>
        <v>0</v>
      </c>
      <c r="AC4459" s="6">
        <f t="shared" si="570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6"/>
        <v>163031.63</v>
      </c>
      <c r="W4460" s="8">
        <f t="shared" si="573"/>
        <v>375697.44660194172</v>
      </c>
      <c r="X4460" s="6"/>
      <c r="Y4460" s="7">
        <f t="shared" si="567"/>
        <v>0</v>
      </c>
      <c r="Z4460" s="7"/>
      <c r="AA4460" s="8">
        <f t="shared" si="572"/>
        <v>375697.44660194172</v>
      </c>
      <c r="AB4460" s="6">
        <f t="shared" si="571"/>
        <v>11270.923398058279</v>
      </c>
      <c r="AC4460" s="6">
        <f t="shared" si="570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6"/>
        <v>230874.20000000019</v>
      </c>
      <c r="W4461" s="8">
        <f t="shared" si="573"/>
        <v>1238312.990291262</v>
      </c>
      <c r="X4461" s="6"/>
      <c r="Y4461" s="7">
        <f t="shared" si="567"/>
        <v>0</v>
      </c>
      <c r="Z4461" s="7"/>
      <c r="AA4461" s="8">
        <f t="shared" si="572"/>
        <v>1238312.990291262</v>
      </c>
      <c r="AB4461" s="6">
        <f t="shared" si="571"/>
        <v>37149.389708737843</v>
      </c>
      <c r="AC4461" s="6">
        <f t="shared" si="570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4">S4462+T4462-U4462</f>
        <v>181414.68000000005</v>
      </c>
      <c r="W4462" s="8">
        <f t="shared" si="573"/>
        <v>708498.5</v>
      </c>
      <c r="X4462" s="6"/>
      <c r="Y4462" s="7">
        <f t="shared" si="567"/>
        <v>0</v>
      </c>
      <c r="Z4462" s="7"/>
      <c r="AA4462" s="8">
        <f t="shared" si="572"/>
        <v>708498.5</v>
      </c>
      <c r="AB4462" s="6">
        <f t="shared" si="571"/>
        <v>14169.969999999972</v>
      </c>
      <c r="AC4462" s="6">
        <f t="shared" si="570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4"/>
        <v>200000</v>
      </c>
      <c r="W4463" s="8">
        <f t="shared" si="573"/>
        <v>0</v>
      </c>
      <c r="X4463" s="6"/>
      <c r="Y4463" s="7">
        <f t="shared" si="567"/>
        <v>0</v>
      </c>
      <c r="Z4463" s="7"/>
      <c r="AA4463" s="8">
        <f t="shared" si="572"/>
        <v>0</v>
      </c>
      <c r="AB4463" s="6">
        <f t="shared" si="571"/>
        <v>0</v>
      </c>
      <c r="AC4463" s="6">
        <f t="shared" si="570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4503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4504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4"/>
        <v>926608.40999999992</v>
      </c>
      <c r="W4464" s="8">
        <f t="shared" si="573"/>
        <v>279572.375</v>
      </c>
      <c r="X4464" s="6"/>
      <c r="Y4464" s="7">
        <f t="shared" si="567"/>
        <v>0</v>
      </c>
      <c r="Z4464" s="7"/>
      <c r="AA4464" s="8">
        <f t="shared" si="572"/>
        <v>279572.375</v>
      </c>
      <c r="AB4464" s="6">
        <f t="shared" si="571"/>
        <v>11182.895000000019</v>
      </c>
      <c r="AC4464" s="6">
        <f t="shared" si="570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4"/>
        <v>830771.09</v>
      </c>
      <c r="W4465" s="8">
        <f t="shared" si="573"/>
        <v>85542.52</v>
      </c>
      <c r="X4465" s="6"/>
      <c r="Y4465" s="7">
        <f t="shared" si="567"/>
        <v>0</v>
      </c>
      <c r="Z4465" s="7"/>
      <c r="AA4465" s="8">
        <f t="shared" si="572"/>
        <v>85542.52</v>
      </c>
      <c r="AB4465" s="6">
        <f t="shared" si="571"/>
        <v>0</v>
      </c>
      <c r="AC4465" s="6">
        <f t="shared" si="570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4"/>
        <v>39017.21</v>
      </c>
      <c r="W4466" s="8">
        <f t="shared" si="573"/>
        <v>4294.3564356435645</v>
      </c>
      <c r="X4466" s="6"/>
      <c r="Y4466" s="7">
        <f t="shared" si="567"/>
        <v>0</v>
      </c>
      <c r="Z4466" s="7"/>
      <c r="AA4466" s="8">
        <f t="shared" si="572"/>
        <v>4294.3564356435645</v>
      </c>
      <c r="AB4466" s="6">
        <f t="shared" si="571"/>
        <v>42.943564356435672</v>
      </c>
      <c r="AC4466" s="6">
        <f t="shared" si="570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4"/>
        <v>34337.199999999997</v>
      </c>
      <c r="W4467" s="8">
        <f t="shared" si="573"/>
        <v>9259.3069306930684</v>
      </c>
      <c r="X4467" s="6"/>
      <c r="Y4467" s="7">
        <f t="shared" si="567"/>
        <v>0</v>
      </c>
      <c r="Z4467" s="7"/>
      <c r="AA4467" s="8">
        <f t="shared" si="572"/>
        <v>9259.3069306930684</v>
      </c>
      <c r="AB4467" s="6">
        <f t="shared" si="571"/>
        <v>92.593069306931284</v>
      </c>
      <c r="AC4467" s="6">
        <f t="shared" si="570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4"/>
        <v>15028.490000000005</v>
      </c>
      <c r="W4468" s="8">
        <f t="shared" si="573"/>
        <v>62611.76470588235</v>
      </c>
      <c r="X4468" s="6"/>
      <c r="Y4468" s="7">
        <f t="shared" si="567"/>
        <v>0</v>
      </c>
      <c r="Z4468" s="7"/>
      <c r="AA4468" s="8">
        <f t="shared" si="572"/>
        <v>62611.76470588235</v>
      </c>
      <c r="AB4468" s="6">
        <f t="shared" si="571"/>
        <v>1252.2352941176505</v>
      </c>
      <c r="AC4468" s="6">
        <f t="shared" si="570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4"/>
        <v>0</v>
      </c>
      <c r="W4469" s="8">
        <f t="shared" si="573"/>
        <v>19266.666666666668</v>
      </c>
      <c r="X4469" s="6"/>
      <c r="Y4469" s="7">
        <f t="shared" si="567"/>
        <v>0</v>
      </c>
      <c r="Z4469" s="7"/>
      <c r="AA4469" s="8">
        <f t="shared" si="572"/>
        <v>19266.666666666668</v>
      </c>
      <c r="AB4469" s="6">
        <f t="shared" si="571"/>
        <v>385.33333333333212</v>
      </c>
      <c r="AC4469" s="6">
        <f t="shared" si="570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4"/>
        <v>121689.37</v>
      </c>
      <c r="W4470" s="8">
        <f t="shared" si="573"/>
        <v>334618.93137254904</v>
      </c>
      <c r="X4470" s="6"/>
      <c r="Y4470" s="7">
        <f t="shared" si="567"/>
        <v>0</v>
      </c>
      <c r="Z4470" s="7"/>
      <c r="AA4470" s="8">
        <f t="shared" si="572"/>
        <v>334618.93137254904</v>
      </c>
      <c r="AB4470" s="6">
        <f t="shared" si="571"/>
        <v>6692.3786274509621</v>
      </c>
      <c r="AC4470" s="6">
        <f t="shared" si="570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4"/>
        <v>4790.510000000002</v>
      </c>
      <c r="W4471" s="8">
        <f t="shared" si="573"/>
        <v>17769.939999999999</v>
      </c>
      <c r="X4471" s="6"/>
      <c r="Y4471" s="7">
        <f t="shared" si="567"/>
        <v>0</v>
      </c>
      <c r="Z4471" s="7"/>
      <c r="AA4471" s="8">
        <f t="shared" si="572"/>
        <v>17769.939999999999</v>
      </c>
      <c r="AB4471" s="6">
        <f t="shared" si="571"/>
        <v>0</v>
      </c>
      <c r="AC4471" s="6">
        <f t="shared" si="570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4"/>
        <v>34929.050000000003</v>
      </c>
      <c r="W4472" s="8">
        <f t="shared" si="573"/>
        <v>31300.913461538461</v>
      </c>
      <c r="X4472" s="6"/>
      <c r="Y4472" s="7">
        <f t="shared" si="567"/>
        <v>0</v>
      </c>
      <c r="Z4472" s="7"/>
      <c r="AA4472" s="8">
        <f t="shared" si="572"/>
        <v>31300.913461538461</v>
      </c>
      <c r="AB4472" s="6">
        <f t="shared" si="571"/>
        <v>1252.0365384615397</v>
      </c>
      <c r="AC4472" s="6">
        <f t="shared" si="570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4"/>
        <v>136564.02000000002</v>
      </c>
      <c r="W4473" s="8">
        <f t="shared" si="573"/>
        <v>5518</v>
      </c>
      <c r="X4473" s="6"/>
      <c r="Y4473" s="7">
        <f t="shared" si="567"/>
        <v>0</v>
      </c>
      <c r="Z4473" s="7"/>
      <c r="AA4473" s="8">
        <f t="shared" si="572"/>
        <v>5518</v>
      </c>
      <c r="AB4473" s="6">
        <f t="shared" si="571"/>
        <v>0</v>
      </c>
      <c r="AC4473" s="6">
        <f t="shared" si="570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4"/>
        <v>260565.7</v>
      </c>
      <c r="W4474" s="8">
        <f t="shared" si="573"/>
        <v>281075.07</v>
      </c>
      <c r="X4474" s="6"/>
      <c r="Y4474" s="7">
        <f t="shared" si="567"/>
        <v>0</v>
      </c>
      <c r="Z4474" s="7"/>
      <c r="AA4474" s="8">
        <f t="shared" si="572"/>
        <v>281075.07</v>
      </c>
      <c r="AB4474" s="6">
        <f t="shared" si="571"/>
        <v>0</v>
      </c>
      <c r="AC4474" s="6">
        <f t="shared" si="570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4"/>
        <v>59633.070000000007</v>
      </c>
      <c r="W4475" s="8">
        <f t="shared" si="573"/>
        <v>370822.23529411765</v>
      </c>
      <c r="X4475" s="6"/>
      <c r="Y4475" s="7">
        <f t="shared" si="567"/>
        <v>0</v>
      </c>
      <c r="Z4475" s="7"/>
      <c r="AA4475" s="8">
        <f t="shared" si="572"/>
        <v>370822.23529411765</v>
      </c>
      <c r="AB4475" s="6">
        <f t="shared" si="571"/>
        <v>7416.4447058823425</v>
      </c>
      <c r="AC4475" s="6">
        <f t="shared" si="570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4"/>
        <v>85800.110000000044</v>
      </c>
      <c r="W4476" s="8">
        <f t="shared" si="573"/>
        <v>273369.03921568627</v>
      </c>
      <c r="X4476" s="6"/>
      <c r="Y4476" s="7">
        <f t="shared" si="567"/>
        <v>0</v>
      </c>
      <c r="Z4476" s="7"/>
      <c r="AA4476" s="8">
        <f t="shared" si="572"/>
        <v>273369.03921568627</v>
      </c>
      <c r="AB4476" s="6">
        <f t="shared" si="571"/>
        <v>5467.3807843137183</v>
      </c>
      <c r="AC4476" s="6">
        <f t="shared" si="570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4"/>
        <v>373180.32</v>
      </c>
      <c r="W4477" s="8">
        <f t="shared" si="573"/>
        <v>317973.40384615387</v>
      </c>
      <c r="X4477" s="6"/>
      <c r="Y4477" s="7">
        <f t="shared" si="567"/>
        <v>0</v>
      </c>
      <c r="Z4477" s="7"/>
      <c r="AA4477" s="8">
        <f t="shared" si="572"/>
        <v>317973.40384615387</v>
      </c>
      <c r="AB4477" s="6">
        <f t="shared" si="571"/>
        <v>12718.936153846153</v>
      </c>
      <c r="AC4477" s="6">
        <f t="shared" si="570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4"/>
        <v>55438.899999999878</v>
      </c>
      <c r="W4478" s="8">
        <f t="shared" si="573"/>
        <v>189382.66</v>
      </c>
      <c r="X4478" s="6"/>
      <c r="Y4478" s="7">
        <f t="shared" si="567"/>
        <v>0</v>
      </c>
      <c r="Z4478" s="7"/>
      <c r="AA4478" s="8">
        <f t="shared" si="572"/>
        <v>189382.66</v>
      </c>
      <c r="AB4478" s="6">
        <f t="shared" si="571"/>
        <v>0</v>
      </c>
      <c r="AC4478" s="6">
        <f t="shared" si="570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4"/>
        <v>35339.640000000014</v>
      </c>
      <c r="W4479" s="8">
        <f t="shared" si="573"/>
        <v>54615.039215686273</v>
      </c>
      <c r="X4479" s="6"/>
      <c r="Y4479" s="7">
        <f t="shared" si="567"/>
        <v>0</v>
      </c>
      <c r="Z4479" s="7"/>
      <c r="AA4479" s="8">
        <f t="shared" si="572"/>
        <v>54615.039215686273</v>
      </c>
      <c r="AB4479" s="6">
        <f t="shared" si="571"/>
        <v>1092.3007843137239</v>
      </c>
      <c r="AC4479" s="6">
        <f t="shared" si="570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4"/>
        <v>0</v>
      </c>
      <c r="W4480" s="8">
        <f t="shared" si="573"/>
        <v>0</v>
      </c>
      <c r="X4480" s="6"/>
      <c r="Y4480" s="7">
        <f t="shared" si="567"/>
        <v>0</v>
      </c>
      <c r="Z4480" s="7"/>
      <c r="AA4480" s="8">
        <f t="shared" si="572"/>
        <v>0</v>
      </c>
      <c r="AB4480" s="6">
        <f t="shared" si="571"/>
        <v>0</v>
      </c>
      <c r="AC4480" s="6">
        <f t="shared" si="570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4"/>
        <v>105838.32999999999</v>
      </c>
      <c r="W4481" s="8">
        <f t="shared" si="573"/>
        <v>45710.76</v>
      </c>
      <c r="X4481" s="6"/>
      <c r="Y4481" s="7">
        <f t="shared" si="567"/>
        <v>0</v>
      </c>
      <c r="Z4481" s="7"/>
      <c r="AA4481" s="8">
        <f t="shared" si="572"/>
        <v>45710.76</v>
      </c>
      <c r="AB4481" s="6">
        <f t="shared" si="571"/>
        <v>0</v>
      </c>
      <c r="AC4481" s="6">
        <f t="shared" si="570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4"/>
        <v>179823.59</v>
      </c>
      <c r="W4482" s="8">
        <f t="shared" si="573"/>
        <v>145956.90196078431</v>
      </c>
      <c r="X4482" s="6"/>
      <c r="Y4482" s="7">
        <f t="shared" si="567"/>
        <v>0</v>
      </c>
      <c r="Z4482" s="7"/>
      <c r="AA4482" s="8">
        <f t="shared" si="572"/>
        <v>145956.90196078431</v>
      </c>
      <c r="AB4482" s="6">
        <f t="shared" si="571"/>
        <v>2919.1380392157007</v>
      </c>
      <c r="AC4482" s="6">
        <f t="shared" si="570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4"/>
        <v>91194.739999999991</v>
      </c>
      <c r="W4483" s="8">
        <f t="shared" si="573"/>
        <v>109698.97</v>
      </c>
      <c r="X4483" s="6"/>
      <c r="Y4483" s="7">
        <f t="shared" ref="Y4483:Y4546" si="575">IF(W4483-AC4483&lt;=0,0,IF(O4483="返现",MAX(W4483-AB4483-AC4483,0),MAX(W4483-AC4483,0)))</f>
        <v>0</v>
      </c>
      <c r="Z4483" s="7"/>
      <c r="AA4483" s="8">
        <f t="shared" si="572"/>
        <v>109698.97</v>
      </c>
      <c r="AB4483" s="6">
        <f t="shared" si="571"/>
        <v>0</v>
      </c>
      <c r="AC4483" s="6">
        <f t="shared" si="570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4"/>
        <v>24950.440000000002</v>
      </c>
      <c r="W4484" s="8">
        <f t="shared" si="573"/>
        <v>5538.7843137254877</v>
      </c>
      <c r="X4484" s="6"/>
      <c r="Y4484" s="7">
        <f t="shared" si="575"/>
        <v>0</v>
      </c>
      <c r="Z4484" s="7"/>
      <c r="AA4484" s="8">
        <f t="shared" si="572"/>
        <v>5538.7843137254877</v>
      </c>
      <c r="AB4484" s="6">
        <f t="shared" si="571"/>
        <v>110.77568627451001</v>
      </c>
      <c r="AC4484" s="6">
        <f t="shared" si="570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4"/>
        <v>19963.300000000003</v>
      </c>
      <c r="W4485" s="8">
        <f t="shared" si="573"/>
        <v>108603.06</v>
      </c>
      <c r="X4485" s="6"/>
      <c r="Y4485" s="7">
        <f t="shared" si="575"/>
        <v>0</v>
      </c>
      <c r="Z4485" s="7"/>
      <c r="AA4485" s="8">
        <f t="shared" si="572"/>
        <v>108603.06</v>
      </c>
      <c r="AB4485" s="6">
        <f t="shared" si="571"/>
        <v>0</v>
      </c>
      <c r="AC4485" s="6">
        <f t="shared" si="570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4"/>
        <v>0</v>
      </c>
      <c r="W4486" s="8">
        <f t="shared" si="573"/>
        <v>19812.654545454541</v>
      </c>
      <c r="X4486" s="6"/>
      <c r="Y4486" s="7">
        <f t="shared" si="575"/>
        <v>0</v>
      </c>
      <c r="Z4486" s="7"/>
      <c r="AA4486" s="8">
        <f t="shared" si="572"/>
        <v>19812.654545454541</v>
      </c>
      <c r="AB4486" s="6">
        <f t="shared" si="571"/>
        <v>1981.265454545457</v>
      </c>
      <c r="AC4486" s="6">
        <f t="shared" si="570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4"/>
        <v>0</v>
      </c>
      <c r="W4487" s="8">
        <f t="shared" si="573"/>
        <v>-2740.9134615384614</v>
      </c>
      <c r="X4487" s="6"/>
      <c r="Y4487" s="7">
        <f t="shared" si="575"/>
        <v>109.63653846153875</v>
      </c>
      <c r="Z4487" s="7"/>
      <c r="AA4487" s="8">
        <f t="shared" si="572"/>
        <v>-2740.9134615384614</v>
      </c>
      <c r="AB4487" s="6">
        <f t="shared" si="571"/>
        <v>-109.63653846153875</v>
      </c>
      <c r="AC4487" s="6">
        <f t="shared" si="570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4"/>
        <v>757169.29</v>
      </c>
      <c r="W4488" s="8">
        <f t="shared" si="573"/>
        <v>510121.14999999997</v>
      </c>
      <c r="X4488" s="6"/>
      <c r="Y4488" s="7">
        <f t="shared" si="575"/>
        <v>0</v>
      </c>
      <c r="Z4488" s="7"/>
      <c r="AA4488" s="8">
        <f t="shared" si="572"/>
        <v>510121.14999999997</v>
      </c>
      <c r="AB4488" s="6">
        <f t="shared" si="571"/>
        <v>0</v>
      </c>
      <c r="AC4488" s="6">
        <f t="shared" si="570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4"/>
        <v>0</v>
      </c>
      <c r="W4489" s="8">
        <f t="shared" si="573"/>
        <v>20000</v>
      </c>
      <c r="X4489" s="6"/>
      <c r="Y4489" s="7">
        <f t="shared" si="575"/>
        <v>0</v>
      </c>
      <c r="Z4489" s="7"/>
      <c r="AA4489" s="8">
        <f t="shared" si="572"/>
        <v>20000</v>
      </c>
      <c r="AB4489" s="6">
        <f t="shared" si="571"/>
        <v>0</v>
      </c>
      <c r="AC4489" s="6">
        <f t="shared" si="570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4"/>
        <v>-255.16</v>
      </c>
      <c r="W4490" s="8">
        <f t="shared" si="573"/>
        <v>0</v>
      </c>
      <c r="X4490" s="6"/>
      <c r="Y4490" s="7">
        <f t="shared" si="575"/>
        <v>0</v>
      </c>
      <c r="Z4490" s="7"/>
      <c r="AA4490" s="8">
        <f t="shared" si="572"/>
        <v>0</v>
      </c>
      <c r="AB4490" s="6">
        <f t="shared" si="571"/>
        <v>0</v>
      </c>
      <c r="AC4490" s="6">
        <f t="shared" si="570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4"/>
        <v>19916.30999999999</v>
      </c>
      <c r="W4491" s="8">
        <f t="shared" si="573"/>
        <v>60284.4</v>
      </c>
      <c r="X4491" s="6"/>
      <c r="Y4491" s="7">
        <f t="shared" si="575"/>
        <v>0</v>
      </c>
      <c r="Z4491" s="7"/>
      <c r="AA4491" s="8">
        <f t="shared" si="572"/>
        <v>60284.4</v>
      </c>
      <c r="AB4491" s="6">
        <f t="shared" si="571"/>
        <v>0</v>
      </c>
      <c r="AC4491" s="6">
        <f t="shared" si="570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4"/>
        <v>12936.48</v>
      </c>
      <c r="W4492" s="8">
        <f t="shared" si="573"/>
        <v>0</v>
      </c>
      <c r="X4492" s="6"/>
      <c r="Y4492" s="7">
        <f t="shared" si="575"/>
        <v>0</v>
      </c>
      <c r="Z4492" s="7"/>
      <c r="AA4492" s="8">
        <f t="shared" si="572"/>
        <v>0</v>
      </c>
      <c r="AB4492" s="6">
        <f t="shared" si="571"/>
        <v>0</v>
      </c>
      <c r="AC4492" s="6">
        <f t="shared" si="570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4"/>
        <v>662038.83000000007</v>
      </c>
      <c r="W4493" s="8">
        <f t="shared" si="573"/>
        <v>3474751.7061611377</v>
      </c>
      <c r="X4493" s="6"/>
      <c r="Y4493" s="7">
        <f t="shared" si="575"/>
        <v>0</v>
      </c>
      <c r="Z4493" s="7"/>
      <c r="AA4493" s="8">
        <f t="shared" si="572"/>
        <v>3474751.7061611377</v>
      </c>
      <c r="AB4493" s="6">
        <f t="shared" si="571"/>
        <v>191111.34383886214</v>
      </c>
      <c r="AC4493" s="6">
        <f t="shared" si="570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4"/>
        <v>34688.330000000016</v>
      </c>
      <c r="W4494" s="8">
        <f t="shared" si="573"/>
        <v>68471.71287128712</v>
      </c>
      <c r="X4494" s="6"/>
      <c r="Y4494" s="7">
        <f t="shared" si="575"/>
        <v>0</v>
      </c>
      <c r="Z4494" s="7"/>
      <c r="AA4494" s="8">
        <f t="shared" si="572"/>
        <v>68471.71287128712</v>
      </c>
      <c r="AB4494" s="6">
        <f t="shared" si="571"/>
        <v>684.71712871287309</v>
      </c>
      <c r="AC4494" s="6">
        <f t="shared" si="570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4"/>
        <v>0</v>
      </c>
      <c r="W4495" s="8">
        <f t="shared" si="573"/>
        <v>987.96</v>
      </c>
      <c r="X4495" s="6"/>
      <c r="Y4495" s="7">
        <f t="shared" si="575"/>
        <v>0</v>
      </c>
      <c r="Z4495" s="7"/>
      <c r="AA4495" s="8">
        <f t="shared" si="572"/>
        <v>987.96</v>
      </c>
      <c r="AB4495" s="6">
        <f t="shared" si="571"/>
        <v>0</v>
      </c>
      <c r="AC4495" s="6">
        <f t="shared" si="570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4"/>
        <v>0</v>
      </c>
      <c r="W4496" s="8">
        <f t="shared" si="573"/>
        <v>772.58</v>
      </c>
      <c r="X4496" s="6"/>
      <c r="Y4496" s="7">
        <f t="shared" si="575"/>
        <v>0</v>
      </c>
      <c r="Z4496" s="7"/>
      <c r="AA4496" s="8">
        <f t="shared" si="572"/>
        <v>772.58</v>
      </c>
      <c r="AB4496" s="6">
        <f t="shared" si="571"/>
        <v>0</v>
      </c>
      <c r="AC4496" s="6">
        <f t="shared" si="570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4"/>
        <v>10200</v>
      </c>
      <c r="W4497" s="8">
        <f t="shared" si="573"/>
        <v>0</v>
      </c>
      <c r="X4497" s="6"/>
      <c r="Y4497" s="7">
        <f t="shared" si="575"/>
        <v>0</v>
      </c>
      <c r="Z4497" s="7"/>
      <c r="AA4497" s="8">
        <f t="shared" si="572"/>
        <v>0</v>
      </c>
      <c r="AB4497" s="6">
        <f t="shared" si="571"/>
        <v>0</v>
      </c>
      <c r="AC4497" s="6">
        <f t="shared" si="570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4"/>
        <v>33599</v>
      </c>
      <c r="W4498" s="8">
        <f t="shared" si="573"/>
        <v>39027.800000000003</v>
      </c>
      <c r="X4498" s="6"/>
      <c r="Y4498" s="7">
        <f t="shared" si="575"/>
        <v>0</v>
      </c>
      <c r="Z4498" s="7"/>
      <c r="AA4498" s="6">
        <v>39027.800000000003</v>
      </c>
      <c r="AB4498" s="6">
        <f t="shared" si="571"/>
        <v>0</v>
      </c>
      <c r="AC4498" s="6">
        <f t="shared" si="570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4"/>
        <v>81575.849999999991</v>
      </c>
      <c r="W4499" s="8">
        <f t="shared" si="573"/>
        <v>73234.960000000006</v>
      </c>
      <c r="X4499" s="6"/>
      <c r="Y4499" s="7">
        <f t="shared" si="575"/>
        <v>0</v>
      </c>
      <c r="Z4499" s="7"/>
      <c r="AA4499" s="8">
        <f t="shared" ref="AA4499:AA4548" si="576">W4499+X4499</f>
        <v>73234.960000000006</v>
      </c>
      <c r="AB4499" s="6">
        <f t="shared" si="571"/>
        <v>0</v>
      </c>
      <c r="AC4499" s="6">
        <f t="shared" si="570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4"/>
        <v>142193.32</v>
      </c>
      <c r="W4500" s="8">
        <f t="shared" si="573"/>
        <v>60974</v>
      </c>
      <c r="X4500" s="6"/>
      <c r="Y4500" s="7">
        <f t="shared" si="575"/>
        <v>0</v>
      </c>
      <c r="Z4500" s="7"/>
      <c r="AA4500" s="8">
        <f t="shared" si="576"/>
        <v>60974</v>
      </c>
      <c r="AB4500" s="6">
        <f t="shared" si="571"/>
        <v>609.73999999999796</v>
      </c>
      <c r="AC4500" s="6">
        <f t="shared" si="570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4"/>
        <v>140400.58000000002</v>
      </c>
      <c r="W4501" s="8">
        <f t="shared" si="573"/>
        <v>213579.65346534655</v>
      </c>
      <c r="X4501" s="6"/>
      <c r="Y4501" s="7">
        <f t="shared" si="575"/>
        <v>0</v>
      </c>
      <c r="Z4501" s="7"/>
      <c r="AA4501" s="8">
        <f t="shared" si="576"/>
        <v>213579.65346534655</v>
      </c>
      <c r="AB4501" s="6">
        <f t="shared" si="571"/>
        <v>2135.796534653462</v>
      </c>
      <c r="AC4501" s="6">
        <f t="shared" si="570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4"/>
        <v>75475.16</v>
      </c>
      <c r="W4502" s="8">
        <f t="shared" si="573"/>
        <v>100659.65346534654</v>
      </c>
      <c r="X4502" s="6"/>
      <c r="Y4502" s="7">
        <f t="shared" si="575"/>
        <v>0</v>
      </c>
      <c r="Z4502" s="7"/>
      <c r="AA4502" s="8">
        <f t="shared" si="576"/>
        <v>100659.65346534654</v>
      </c>
      <c r="AB4502" s="6">
        <f t="shared" si="571"/>
        <v>1006.5965346534649</v>
      </c>
      <c r="AC4502" s="6">
        <f t="shared" si="570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4"/>
        <v>219000</v>
      </c>
      <c r="W4503" s="8">
        <f t="shared" si="573"/>
        <v>980.39215686274508</v>
      </c>
      <c r="X4503" s="6"/>
      <c r="Y4503" s="7">
        <f t="shared" si="575"/>
        <v>0</v>
      </c>
      <c r="Z4503" s="7"/>
      <c r="AA4503" s="8">
        <f t="shared" si="576"/>
        <v>980.39215686274508</v>
      </c>
      <c r="AB4503" s="6">
        <f t="shared" si="571"/>
        <v>19.607843137254918</v>
      </c>
      <c r="AC4503" s="6">
        <f t="shared" si="570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4"/>
        <v>282584.99</v>
      </c>
      <c r="W4504" s="8">
        <f t="shared" si="573"/>
        <v>82719.862745098028</v>
      </c>
      <c r="X4504" s="6"/>
      <c r="Y4504" s="7">
        <f t="shared" si="575"/>
        <v>0</v>
      </c>
      <c r="Z4504" s="7"/>
      <c r="AA4504" s="8">
        <f t="shared" si="576"/>
        <v>82719.862745098028</v>
      </c>
      <c r="AB4504" s="6">
        <f t="shared" si="571"/>
        <v>1654.3972549019672</v>
      </c>
      <c r="AC4504" s="6">
        <f t="shared" si="570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4"/>
        <v>170911.42</v>
      </c>
      <c r="W4505" s="8">
        <f t="shared" si="573"/>
        <v>165672.03921568629</v>
      </c>
      <c r="X4505" s="6"/>
      <c r="Y4505" s="7">
        <f t="shared" si="575"/>
        <v>0</v>
      </c>
      <c r="Z4505" s="7"/>
      <c r="AA4505" s="8">
        <f t="shared" si="576"/>
        <v>165672.03921568629</v>
      </c>
      <c r="AB4505" s="6">
        <f t="shared" si="571"/>
        <v>3313.440784313716</v>
      </c>
      <c r="AC4505" s="6">
        <f t="shared" si="570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4"/>
        <v>28093.270000000004</v>
      </c>
      <c r="W4506" s="8">
        <f t="shared" si="573"/>
        <v>40500.080000000002</v>
      </c>
      <c r="X4506" s="6"/>
      <c r="Y4506" s="7">
        <f t="shared" si="575"/>
        <v>0</v>
      </c>
      <c r="Z4506" s="7"/>
      <c r="AA4506" s="8">
        <f t="shared" si="576"/>
        <v>40500.080000000002</v>
      </c>
      <c r="AB4506" s="6">
        <f t="shared" si="571"/>
        <v>0</v>
      </c>
      <c r="AC4506" s="6">
        <f t="shared" si="570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4"/>
        <v>17082.330000000002</v>
      </c>
      <c r="W4507" s="8">
        <f t="shared" si="573"/>
        <v>2917.67</v>
      </c>
      <c r="X4507" s="6"/>
      <c r="Y4507" s="7">
        <f t="shared" si="575"/>
        <v>0</v>
      </c>
      <c r="Z4507" s="7"/>
      <c r="AA4507" s="8">
        <f t="shared" si="576"/>
        <v>2917.67</v>
      </c>
      <c r="AB4507" s="6">
        <f t="shared" si="571"/>
        <v>0</v>
      </c>
      <c r="AC4507" s="6">
        <f t="shared" si="570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4"/>
        <v>60582.569999999992</v>
      </c>
      <c r="W4508" s="8">
        <f t="shared" si="573"/>
        <v>117697.55</v>
      </c>
      <c r="X4508" s="6"/>
      <c r="Y4508" s="7">
        <f t="shared" si="575"/>
        <v>0</v>
      </c>
      <c r="Z4508" s="7"/>
      <c r="AA4508" s="8">
        <f t="shared" si="576"/>
        <v>117697.55</v>
      </c>
      <c r="AB4508" s="6">
        <f t="shared" si="571"/>
        <v>0</v>
      </c>
      <c r="AC4508" s="6">
        <f t="shared" ref="AC4508:AC4571" si="577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4"/>
        <v>6925.5</v>
      </c>
      <c r="W4509" s="8">
        <f t="shared" si="573"/>
        <v>22622.058823529413</v>
      </c>
      <c r="X4509" s="6"/>
      <c r="Y4509" s="7">
        <f t="shared" si="575"/>
        <v>0</v>
      </c>
      <c r="Z4509" s="7"/>
      <c r="AA4509" s="8">
        <f t="shared" si="576"/>
        <v>22622.058823529413</v>
      </c>
      <c r="AB4509" s="6">
        <f t="shared" si="571"/>
        <v>452.44117647058738</v>
      </c>
      <c r="AC4509" s="6">
        <f t="shared" si="577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4"/>
        <v>190531.99</v>
      </c>
      <c r="W4510" s="8">
        <f t="shared" si="573"/>
        <v>113725.49019607843</v>
      </c>
      <c r="X4510" s="6"/>
      <c r="Y4510" s="7">
        <f t="shared" si="575"/>
        <v>0</v>
      </c>
      <c r="Z4510" s="7"/>
      <c r="AA4510" s="8">
        <f t="shared" si="576"/>
        <v>113725.49019607843</v>
      </c>
      <c r="AB4510" s="6">
        <f t="shared" si="571"/>
        <v>2274.5098039215663</v>
      </c>
      <c r="AC4510" s="6">
        <f t="shared" si="577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4"/>
        <v>427.65</v>
      </c>
      <c r="W4511" s="8">
        <f t="shared" si="573"/>
        <v>0</v>
      </c>
      <c r="X4511" s="6"/>
      <c r="Y4511" s="7">
        <f t="shared" si="575"/>
        <v>0</v>
      </c>
      <c r="Z4511" s="7"/>
      <c r="AA4511" s="8">
        <f t="shared" si="576"/>
        <v>0</v>
      </c>
      <c r="AB4511" s="6">
        <f t="shared" si="571"/>
        <v>0</v>
      </c>
      <c r="AC4511" s="6">
        <f t="shared" si="577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4"/>
        <v>25000</v>
      </c>
      <c r="W4512" s="8">
        <f t="shared" si="573"/>
        <v>0</v>
      </c>
      <c r="X4512" s="6"/>
      <c r="Y4512" s="7">
        <f t="shared" si="575"/>
        <v>0</v>
      </c>
      <c r="Z4512" s="7"/>
      <c r="AA4512" s="8">
        <f t="shared" si="576"/>
        <v>0</v>
      </c>
      <c r="AB4512" s="6">
        <f t="shared" ref="AB4512:AB4575" si="578">U4512-W4512</f>
        <v>0</v>
      </c>
      <c r="AC4512" s="6">
        <f t="shared" si="577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4"/>
        <v>14613.38</v>
      </c>
      <c r="W4513" s="8">
        <f t="shared" si="573"/>
        <v>0</v>
      </c>
      <c r="X4513" s="6"/>
      <c r="Y4513" s="7">
        <f t="shared" si="575"/>
        <v>0</v>
      </c>
      <c r="Z4513" s="7"/>
      <c r="AA4513" s="8">
        <f t="shared" si="576"/>
        <v>0</v>
      </c>
      <c r="AB4513" s="6">
        <f t="shared" si="578"/>
        <v>0</v>
      </c>
      <c r="AC4513" s="6">
        <f t="shared" si="577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4"/>
        <v>-79.7</v>
      </c>
      <c r="W4514" s="8">
        <f t="shared" si="573"/>
        <v>0</v>
      </c>
      <c r="X4514" s="6"/>
      <c r="Y4514" s="7">
        <f t="shared" si="575"/>
        <v>0</v>
      </c>
      <c r="Z4514" s="7"/>
      <c r="AA4514" s="8">
        <f t="shared" si="576"/>
        <v>0</v>
      </c>
      <c r="AB4514" s="6">
        <f t="shared" si="578"/>
        <v>0</v>
      </c>
      <c r="AC4514" s="6">
        <f t="shared" si="577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4"/>
        <v>0</v>
      </c>
      <c r="W4515" s="8">
        <f t="shared" si="573"/>
        <v>858.52941176470677</v>
      </c>
      <c r="X4515" s="6"/>
      <c r="Y4515" s="7">
        <f t="shared" si="575"/>
        <v>0</v>
      </c>
      <c r="Z4515" s="7"/>
      <c r="AA4515" s="8">
        <f t="shared" si="576"/>
        <v>858.52941176470677</v>
      </c>
      <c r="AB4515" s="6">
        <f t="shared" si="578"/>
        <v>17.17058823529419</v>
      </c>
      <c r="AC4515" s="6">
        <f t="shared" si="577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4"/>
        <v>5860.05</v>
      </c>
      <c r="W4516" s="8">
        <f t="shared" si="573"/>
        <v>0</v>
      </c>
      <c r="X4516" s="6"/>
      <c r="Y4516" s="7">
        <f t="shared" si="575"/>
        <v>0</v>
      </c>
      <c r="Z4516" s="7"/>
      <c r="AA4516" s="8">
        <f t="shared" si="576"/>
        <v>0</v>
      </c>
      <c r="AB4516" s="6">
        <f t="shared" si="578"/>
        <v>0</v>
      </c>
      <c r="AC4516" s="6">
        <f t="shared" si="577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4"/>
        <v>10079.870000000001</v>
      </c>
      <c r="W4517" s="8">
        <f t="shared" si="573"/>
        <v>0</v>
      </c>
      <c r="X4517" s="6"/>
      <c r="Y4517" s="7">
        <f t="shared" si="575"/>
        <v>0</v>
      </c>
      <c r="Z4517" s="7"/>
      <c r="AA4517" s="8">
        <f t="shared" si="576"/>
        <v>0</v>
      </c>
      <c r="AB4517" s="6">
        <f t="shared" si="578"/>
        <v>0</v>
      </c>
      <c r="AC4517" s="6">
        <f t="shared" si="577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4"/>
        <v>1112.6799999999994</v>
      </c>
      <c r="W4518" s="8">
        <f t="shared" ref="W4518:W4581" si="579">IF(O4518="返货",U4518/(1+P4518),IF(O4518="返现",U4518,IF(O4518="折扣",U4518*P4518,IF(O4518="无",U4518))))</f>
        <v>5798.1</v>
      </c>
      <c r="X4518" s="6"/>
      <c r="Y4518" s="7">
        <f t="shared" si="575"/>
        <v>0</v>
      </c>
      <c r="Z4518" s="7"/>
      <c r="AA4518" s="8">
        <f t="shared" si="576"/>
        <v>5798.1</v>
      </c>
      <c r="AB4518" s="6">
        <f t="shared" si="578"/>
        <v>0</v>
      </c>
      <c r="AC4518" s="6">
        <f t="shared" si="577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4"/>
        <v>8252.84</v>
      </c>
      <c r="W4519" s="8">
        <f t="shared" si="579"/>
        <v>0</v>
      </c>
      <c r="X4519" s="6"/>
      <c r="Y4519" s="7">
        <f t="shared" si="575"/>
        <v>0</v>
      </c>
      <c r="Z4519" s="7"/>
      <c r="AA4519" s="8">
        <f t="shared" si="576"/>
        <v>0</v>
      </c>
      <c r="AB4519" s="6">
        <f t="shared" si="578"/>
        <v>0</v>
      </c>
      <c r="AC4519" s="6">
        <f t="shared" si="577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4"/>
        <v>37527.72</v>
      </c>
      <c r="W4520" s="8">
        <f t="shared" si="579"/>
        <v>0</v>
      </c>
      <c r="X4520" s="6"/>
      <c r="Y4520" s="7">
        <f t="shared" si="575"/>
        <v>0</v>
      </c>
      <c r="Z4520" s="7"/>
      <c r="AA4520" s="8">
        <f t="shared" si="576"/>
        <v>0</v>
      </c>
      <c r="AB4520" s="6">
        <f t="shared" si="578"/>
        <v>0</v>
      </c>
      <c r="AC4520" s="6">
        <f t="shared" si="577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4"/>
        <v>27897.68</v>
      </c>
      <c r="W4521" s="8">
        <f t="shared" si="579"/>
        <v>0</v>
      </c>
      <c r="X4521" s="6"/>
      <c r="Y4521" s="7">
        <f t="shared" si="575"/>
        <v>0</v>
      </c>
      <c r="Z4521" s="7"/>
      <c r="AA4521" s="8">
        <f t="shared" si="576"/>
        <v>0</v>
      </c>
      <c r="AB4521" s="6">
        <f t="shared" si="578"/>
        <v>0</v>
      </c>
      <c r="AC4521" s="6">
        <f t="shared" si="577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4"/>
        <v>417988.03</v>
      </c>
      <c r="W4522" s="8">
        <f t="shared" si="579"/>
        <v>109455.47</v>
      </c>
      <c r="X4522" s="6"/>
      <c r="Y4522" s="7">
        <f t="shared" si="575"/>
        <v>0</v>
      </c>
      <c r="Z4522" s="7"/>
      <c r="AA4522" s="8">
        <f t="shared" si="576"/>
        <v>109455.47</v>
      </c>
      <c r="AB4522" s="6">
        <f t="shared" si="578"/>
        <v>0</v>
      </c>
      <c r="AC4522" s="6">
        <f t="shared" si="577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4"/>
        <v>25719.599999999999</v>
      </c>
      <c r="W4523" s="8">
        <f t="shared" si="579"/>
        <v>0</v>
      </c>
      <c r="X4523" s="6"/>
      <c r="Y4523" s="7">
        <f t="shared" si="575"/>
        <v>0</v>
      </c>
      <c r="Z4523" s="7"/>
      <c r="AA4523" s="8">
        <f t="shared" si="576"/>
        <v>0</v>
      </c>
      <c r="AB4523" s="6">
        <f t="shared" si="578"/>
        <v>0</v>
      </c>
      <c r="AC4523" s="6">
        <f t="shared" si="577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4"/>
        <v>11324.13</v>
      </c>
      <c r="W4524" s="8">
        <f t="shared" si="579"/>
        <v>0</v>
      </c>
      <c r="X4524" s="6"/>
      <c r="Y4524" s="7">
        <f t="shared" si="575"/>
        <v>0</v>
      </c>
      <c r="Z4524" s="7"/>
      <c r="AA4524" s="8">
        <f t="shared" si="576"/>
        <v>0</v>
      </c>
      <c r="AB4524" s="6">
        <f t="shared" si="578"/>
        <v>0</v>
      </c>
      <c r="AC4524" s="6">
        <f t="shared" si="577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4"/>
        <v>317924.58</v>
      </c>
      <c r="W4525" s="8">
        <f t="shared" si="579"/>
        <v>12</v>
      </c>
      <c r="X4525" s="6"/>
      <c r="Y4525" s="7">
        <f t="shared" si="575"/>
        <v>0</v>
      </c>
      <c r="Z4525" s="7"/>
      <c r="AA4525" s="8">
        <f t="shared" si="576"/>
        <v>12</v>
      </c>
      <c r="AB4525" s="6">
        <f t="shared" si="578"/>
        <v>0</v>
      </c>
      <c r="AC4525" s="6">
        <f t="shared" si="577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80">S4526+T4526-U4526</f>
        <v>6174</v>
      </c>
      <c r="W4526" s="8">
        <f t="shared" si="579"/>
        <v>0</v>
      </c>
      <c r="X4526" s="6"/>
      <c r="Y4526" s="7">
        <f t="shared" si="575"/>
        <v>0</v>
      </c>
      <c r="Z4526" s="7"/>
      <c r="AA4526" s="8">
        <f t="shared" si="576"/>
        <v>0</v>
      </c>
      <c r="AB4526" s="6">
        <f t="shared" si="578"/>
        <v>0</v>
      </c>
      <c r="AC4526" s="6">
        <f t="shared" si="577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80"/>
        <v>3048.66</v>
      </c>
      <c r="W4527" s="8">
        <f t="shared" si="579"/>
        <v>0</v>
      </c>
      <c r="X4527" s="6"/>
      <c r="Y4527" s="7">
        <f t="shared" si="575"/>
        <v>0</v>
      </c>
      <c r="Z4527" s="7"/>
      <c r="AA4527" s="8">
        <f t="shared" si="576"/>
        <v>0</v>
      </c>
      <c r="AB4527" s="6">
        <f t="shared" si="578"/>
        <v>0</v>
      </c>
      <c r="AC4527" s="6">
        <f t="shared" si="577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80"/>
        <v>1.00000000002183E-2</v>
      </c>
      <c r="W4528" s="8">
        <f t="shared" si="579"/>
        <v>0</v>
      </c>
      <c r="X4528" s="6"/>
      <c r="Y4528" s="7">
        <f t="shared" si="575"/>
        <v>0</v>
      </c>
      <c r="Z4528" s="7"/>
      <c r="AA4528" s="8">
        <f t="shared" si="576"/>
        <v>0</v>
      </c>
      <c r="AB4528" s="6">
        <f t="shared" si="578"/>
        <v>0</v>
      </c>
      <c r="AC4528" s="6">
        <f t="shared" si="577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80"/>
        <v>251651.47</v>
      </c>
      <c r="W4529" s="8">
        <f t="shared" si="579"/>
        <v>0</v>
      </c>
      <c r="X4529" s="6"/>
      <c r="Y4529" s="7">
        <f t="shared" si="575"/>
        <v>0</v>
      </c>
      <c r="Z4529" s="7"/>
      <c r="AA4529" s="8">
        <f t="shared" si="576"/>
        <v>0</v>
      </c>
      <c r="AB4529" s="6">
        <f t="shared" si="578"/>
        <v>0</v>
      </c>
      <c r="AC4529" s="6">
        <f t="shared" si="577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80"/>
        <v>4006.75</v>
      </c>
      <c r="W4530" s="8">
        <f t="shared" si="579"/>
        <v>0</v>
      </c>
      <c r="X4530" s="6"/>
      <c r="Y4530" s="7">
        <f t="shared" si="575"/>
        <v>0</v>
      </c>
      <c r="Z4530" s="7"/>
      <c r="AA4530" s="8">
        <f t="shared" si="576"/>
        <v>0</v>
      </c>
      <c r="AB4530" s="6">
        <f t="shared" si="578"/>
        <v>0</v>
      </c>
      <c r="AC4530" s="6">
        <f t="shared" si="577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80"/>
        <v>2238.3000000000002</v>
      </c>
      <c r="W4531" s="8">
        <f t="shared" si="579"/>
        <v>0</v>
      </c>
      <c r="X4531" s="6"/>
      <c r="Y4531" s="7">
        <f t="shared" si="575"/>
        <v>0</v>
      </c>
      <c r="Z4531" s="7"/>
      <c r="AA4531" s="8">
        <f t="shared" si="576"/>
        <v>0</v>
      </c>
      <c r="AB4531" s="6">
        <f t="shared" si="578"/>
        <v>0</v>
      </c>
      <c r="AC4531" s="6">
        <f t="shared" si="577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80"/>
        <v>433.07000000000062</v>
      </c>
      <c r="W4532" s="8">
        <f t="shared" si="579"/>
        <v>5594.53</v>
      </c>
      <c r="X4532" s="6"/>
      <c r="Y4532" s="7">
        <f t="shared" si="575"/>
        <v>0</v>
      </c>
      <c r="Z4532" s="7"/>
      <c r="AA4532" s="8">
        <f t="shared" si="576"/>
        <v>5594.53</v>
      </c>
      <c r="AB4532" s="6">
        <f t="shared" si="578"/>
        <v>0</v>
      </c>
      <c r="AC4532" s="6">
        <f t="shared" si="577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80"/>
        <v>4257.3999999999996</v>
      </c>
      <c r="W4533" s="8">
        <f t="shared" si="579"/>
        <v>0</v>
      </c>
      <c r="X4533" s="6"/>
      <c r="Y4533" s="7">
        <f t="shared" si="575"/>
        <v>0</v>
      </c>
      <c r="Z4533" s="7"/>
      <c r="AA4533" s="8">
        <f t="shared" si="576"/>
        <v>0</v>
      </c>
      <c r="AB4533" s="6">
        <f t="shared" si="578"/>
        <v>0</v>
      </c>
      <c r="AC4533" s="6">
        <f t="shared" si="577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41</v>
      </c>
      <c r="P4534" s="4">
        <v>0.06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80"/>
        <v>-5.47</v>
      </c>
      <c r="W4534" s="8">
        <f t="shared" si="579"/>
        <v>0</v>
      </c>
      <c r="X4534" s="6"/>
      <c r="Y4534" s="7">
        <f t="shared" si="575"/>
        <v>0</v>
      </c>
      <c r="Z4534" s="7"/>
      <c r="AA4534" s="8">
        <f t="shared" si="576"/>
        <v>0</v>
      </c>
      <c r="AB4534" s="6">
        <f t="shared" si="578"/>
        <v>0</v>
      </c>
      <c r="AC4534" s="6">
        <f t="shared" si="577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80"/>
        <v>13607.740000000002</v>
      </c>
      <c r="W4535" s="8">
        <f t="shared" si="579"/>
        <v>27954.38</v>
      </c>
      <c r="X4535" s="6"/>
      <c r="Y4535" s="7">
        <f t="shared" si="575"/>
        <v>0</v>
      </c>
      <c r="Z4535" s="7"/>
      <c r="AA4535" s="8">
        <f t="shared" si="576"/>
        <v>27954.38</v>
      </c>
      <c r="AB4535" s="6">
        <f t="shared" si="578"/>
        <v>0</v>
      </c>
      <c r="AC4535" s="6">
        <f t="shared" si="577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80"/>
        <v>34215.86</v>
      </c>
      <c r="W4536" s="8">
        <f t="shared" si="579"/>
        <v>41024.26470588235</v>
      </c>
      <c r="X4536" s="6"/>
      <c r="Y4536" s="7">
        <f t="shared" si="575"/>
        <v>0</v>
      </c>
      <c r="Z4536" s="7"/>
      <c r="AA4536" s="8">
        <f t="shared" si="576"/>
        <v>41024.26470588235</v>
      </c>
      <c r="AB4536" s="6">
        <f t="shared" si="578"/>
        <v>820.48529411765048</v>
      </c>
      <c r="AC4536" s="6">
        <f t="shared" si="577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80"/>
        <v>10948.1</v>
      </c>
      <c r="W4537" s="8">
        <f t="shared" si="579"/>
        <v>1318.7745098039215</v>
      </c>
      <c r="X4537" s="6"/>
      <c r="Y4537" s="7">
        <f t="shared" si="575"/>
        <v>0</v>
      </c>
      <c r="Z4537" s="7"/>
      <c r="AA4537" s="8">
        <f t="shared" si="576"/>
        <v>1318.7745098039215</v>
      </c>
      <c r="AB4537" s="6">
        <f t="shared" si="578"/>
        <v>26.375490196078545</v>
      </c>
      <c r="AC4537" s="6">
        <f t="shared" si="577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80"/>
        <v>-691311.56</v>
      </c>
      <c r="W4538" s="8">
        <f t="shared" si="579"/>
        <v>3853.238095238095</v>
      </c>
      <c r="X4538" s="6"/>
      <c r="Y4538" s="7">
        <f t="shared" si="575"/>
        <v>0</v>
      </c>
      <c r="Z4538" s="7"/>
      <c r="AA4538" s="8">
        <f t="shared" si="576"/>
        <v>3853.238095238095</v>
      </c>
      <c r="AB4538" s="6">
        <f t="shared" si="578"/>
        <v>192.66190476190513</v>
      </c>
      <c r="AC4538" s="6">
        <f t="shared" si="577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80"/>
        <v>1050206.9099999999</v>
      </c>
      <c r="W4539" s="8">
        <f t="shared" si="579"/>
        <v>170537.96078431373</v>
      </c>
      <c r="X4539" s="6"/>
      <c r="Y4539" s="7">
        <f t="shared" si="575"/>
        <v>0</v>
      </c>
      <c r="Z4539" s="7"/>
      <c r="AA4539" s="8">
        <f t="shared" si="576"/>
        <v>170537.96078431373</v>
      </c>
      <c r="AB4539" s="6">
        <f t="shared" si="578"/>
        <v>3410.7592156862665</v>
      </c>
      <c r="AC4539" s="6">
        <f t="shared" si="577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80"/>
        <v>-724484.7</v>
      </c>
      <c r="W4540" s="8">
        <f t="shared" si="579"/>
        <v>313417.73333333334</v>
      </c>
      <c r="X4540" s="6"/>
      <c r="Y4540" s="7">
        <f t="shared" si="575"/>
        <v>0</v>
      </c>
      <c r="Z4540" s="7"/>
      <c r="AA4540" s="8">
        <f t="shared" si="576"/>
        <v>313417.73333333334</v>
      </c>
      <c r="AB4540" s="6">
        <f t="shared" si="578"/>
        <v>15670.886666666658</v>
      </c>
      <c r="AC4540" s="6">
        <f t="shared" si="577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80"/>
        <v>-502912.69</v>
      </c>
      <c r="W4541" s="8">
        <f t="shared" si="579"/>
        <v>214425.43</v>
      </c>
      <c r="X4541" s="6"/>
      <c r="Y4541" s="7">
        <f t="shared" si="575"/>
        <v>0</v>
      </c>
      <c r="Z4541" s="7"/>
      <c r="AA4541" s="8">
        <f t="shared" si="576"/>
        <v>214425.43</v>
      </c>
      <c r="AB4541" s="6">
        <f t="shared" si="578"/>
        <v>0</v>
      </c>
      <c r="AC4541" s="6">
        <f t="shared" si="577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80"/>
        <v>33802.089999999997</v>
      </c>
      <c r="W4542" s="8">
        <f t="shared" si="579"/>
        <v>0</v>
      </c>
      <c r="X4542" s="6"/>
      <c r="Y4542" s="7">
        <f t="shared" si="575"/>
        <v>0</v>
      </c>
      <c r="Z4542" s="7"/>
      <c r="AA4542" s="8">
        <f t="shared" si="576"/>
        <v>0</v>
      </c>
      <c r="AB4542" s="6">
        <f t="shared" si="578"/>
        <v>0</v>
      </c>
      <c r="AC4542" s="6">
        <f t="shared" si="577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80"/>
        <v>8924.5</v>
      </c>
      <c r="W4543" s="8">
        <f t="shared" si="579"/>
        <v>0</v>
      </c>
      <c r="X4543" s="6"/>
      <c r="Y4543" s="7">
        <f t="shared" si="575"/>
        <v>0</v>
      </c>
      <c r="Z4543" s="7"/>
      <c r="AA4543" s="8">
        <f t="shared" si="576"/>
        <v>0</v>
      </c>
      <c r="AB4543" s="6">
        <f t="shared" si="578"/>
        <v>0</v>
      </c>
      <c r="AC4543" s="6">
        <f t="shared" si="577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80"/>
        <v>64000</v>
      </c>
      <c r="W4544" s="8">
        <f t="shared" si="579"/>
        <v>0</v>
      </c>
      <c r="X4544" s="6"/>
      <c r="Y4544" s="7">
        <f t="shared" si="575"/>
        <v>0</v>
      </c>
      <c r="Z4544" s="7"/>
      <c r="AA4544" s="8">
        <f t="shared" si="576"/>
        <v>0</v>
      </c>
      <c r="AB4544" s="6">
        <f t="shared" si="578"/>
        <v>0</v>
      </c>
      <c r="AC4544" s="6">
        <f t="shared" si="577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80"/>
        <v>68775.509999999995</v>
      </c>
      <c r="W4545" s="8">
        <f t="shared" si="579"/>
        <v>0</v>
      </c>
      <c r="X4545" s="6"/>
      <c r="Y4545" s="7">
        <f t="shared" si="575"/>
        <v>0</v>
      </c>
      <c r="Z4545" s="7"/>
      <c r="AA4545" s="8">
        <f t="shared" si="576"/>
        <v>0</v>
      </c>
      <c r="AB4545" s="6">
        <f t="shared" si="578"/>
        <v>0</v>
      </c>
      <c r="AC4545" s="6">
        <f t="shared" si="577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80"/>
        <v>1142.8499999999999</v>
      </c>
      <c r="W4546" s="8">
        <f t="shared" si="579"/>
        <v>0</v>
      </c>
      <c r="X4546" s="6"/>
      <c r="Y4546" s="7">
        <f t="shared" si="575"/>
        <v>0</v>
      </c>
      <c r="Z4546" s="7"/>
      <c r="AA4546" s="8">
        <f t="shared" si="576"/>
        <v>0</v>
      </c>
      <c r="AB4546" s="6">
        <f t="shared" si="578"/>
        <v>0</v>
      </c>
      <c r="AC4546" s="6">
        <f t="shared" si="577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80"/>
        <v>138113.93</v>
      </c>
      <c r="W4547" s="8">
        <f t="shared" si="579"/>
        <v>0</v>
      </c>
      <c r="X4547" s="6"/>
      <c r="Y4547" s="7">
        <f t="shared" ref="Y4547:Y4610" si="581">IF(W4547-AC4547&lt;=0,0,IF(O4547="返现",MAX(W4547-AB4547-AC4547,0),MAX(W4547-AC4547,0)))</f>
        <v>0</v>
      </c>
      <c r="Z4547" s="7"/>
      <c r="AA4547" s="8">
        <f t="shared" si="576"/>
        <v>0</v>
      </c>
      <c r="AB4547" s="6">
        <f t="shared" si="578"/>
        <v>0</v>
      </c>
      <c r="AC4547" s="6">
        <f t="shared" si="577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80"/>
        <v>27054.5800000001</v>
      </c>
      <c r="W4548" s="8">
        <f t="shared" si="579"/>
        <v>0</v>
      </c>
      <c r="X4548" s="6"/>
      <c r="Y4548" s="7">
        <f t="shared" si="581"/>
        <v>0</v>
      </c>
      <c r="Z4548" s="7"/>
      <c r="AA4548" s="8">
        <f t="shared" si="576"/>
        <v>0</v>
      </c>
      <c r="AB4548" s="6">
        <f t="shared" si="578"/>
        <v>0</v>
      </c>
      <c r="AC4548" s="6">
        <f t="shared" si="577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80"/>
        <v>1153.1199999999999</v>
      </c>
      <c r="W4549" s="8">
        <f t="shared" si="579"/>
        <v>0</v>
      </c>
      <c r="X4549" s="6"/>
      <c r="Y4549" s="7">
        <f t="shared" si="581"/>
        <v>0</v>
      </c>
      <c r="Z4549" s="7"/>
      <c r="AA4549" s="6"/>
      <c r="AB4549" s="6">
        <f t="shared" si="578"/>
        <v>0</v>
      </c>
      <c r="AC4549" s="6">
        <f t="shared" si="577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80"/>
        <v>977.7</v>
      </c>
      <c r="W4550" s="8">
        <f t="shared" si="579"/>
        <v>0</v>
      </c>
      <c r="X4550" s="6"/>
      <c r="Y4550" s="7">
        <f t="shared" si="581"/>
        <v>0</v>
      </c>
      <c r="Z4550" s="7"/>
      <c r="AA4550" s="8">
        <f t="shared" ref="AA4550:AA4602" si="582">W4550+X4550</f>
        <v>0</v>
      </c>
      <c r="AB4550" s="6">
        <f t="shared" si="578"/>
        <v>0</v>
      </c>
      <c r="AC4550" s="6">
        <f t="shared" si="577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80"/>
        <v>-124577.23000000001</v>
      </c>
      <c r="W4551" s="8">
        <f t="shared" si="579"/>
        <v>28714.04</v>
      </c>
      <c r="X4551" s="6"/>
      <c r="Y4551" s="7">
        <f t="shared" si="581"/>
        <v>0</v>
      </c>
      <c r="Z4551" s="7"/>
      <c r="AA4551" s="8">
        <f t="shared" si="582"/>
        <v>28714.04</v>
      </c>
      <c r="AB4551" s="6">
        <f t="shared" si="578"/>
        <v>0</v>
      </c>
      <c r="AC4551" s="6">
        <f t="shared" si="577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80"/>
        <v>107577.03</v>
      </c>
      <c r="W4552" s="8">
        <f t="shared" si="579"/>
        <v>0</v>
      </c>
      <c r="X4552" s="6"/>
      <c r="Y4552" s="7">
        <f t="shared" si="581"/>
        <v>0</v>
      </c>
      <c r="Z4552" s="7"/>
      <c r="AA4552" s="8">
        <f t="shared" si="582"/>
        <v>0</v>
      </c>
      <c r="AB4552" s="6">
        <f t="shared" si="578"/>
        <v>0</v>
      </c>
      <c r="AC4552" s="6">
        <f t="shared" si="577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80"/>
        <v>-31569.94</v>
      </c>
      <c r="W4553" s="8">
        <f t="shared" si="579"/>
        <v>0</v>
      </c>
      <c r="X4553" s="6"/>
      <c r="Y4553" s="7">
        <f t="shared" si="581"/>
        <v>0</v>
      </c>
      <c r="Z4553" s="7"/>
      <c r="AA4553" s="8">
        <f t="shared" si="582"/>
        <v>0</v>
      </c>
      <c r="AB4553" s="6">
        <f t="shared" si="578"/>
        <v>0</v>
      </c>
      <c r="AC4553" s="6">
        <f t="shared" si="577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80"/>
        <v>4458.1899999999996</v>
      </c>
      <c r="W4554" s="8">
        <f t="shared" si="579"/>
        <v>0</v>
      </c>
      <c r="X4554" s="6"/>
      <c r="Y4554" s="7">
        <f t="shared" si="581"/>
        <v>0</v>
      </c>
      <c r="Z4554" s="7"/>
      <c r="AA4554" s="8">
        <f t="shared" si="582"/>
        <v>0</v>
      </c>
      <c r="AB4554" s="6">
        <f t="shared" si="578"/>
        <v>0</v>
      </c>
      <c r="AC4554" s="6">
        <f t="shared" si="577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80"/>
        <v>-255922.47</v>
      </c>
      <c r="W4555" s="8">
        <f t="shared" si="579"/>
        <v>116422.47</v>
      </c>
      <c r="X4555" s="6"/>
      <c r="Y4555" s="7">
        <f t="shared" si="581"/>
        <v>0</v>
      </c>
      <c r="Z4555" s="7"/>
      <c r="AA4555" s="8">
        <f t="shared" si="582"/>
        <v>116422.47</v>
      </c>
      <c r="AB4555" s="6">
        <f t="shared" si="578"/>
        <v>0</v>
      </c>
      <c r="AC4555" s="6">
        <f t="shared" si="577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80"/>
        <v>232858.85</v>
      </c>
      <c r="W4556" s="8">
        <f t="shared" si="579"/>
        <v>0</v>
      </c>
      <c r="X4556" s="6"/>
      <c r="Y4556" s="7">
        <f t="shared" si="581"/>
        <v>0</v>
      </c>
      <c r="Z4556" s="7"/>
      <c r="AA4556" s="8">
        <f t="shared" si="582"/>
        <v>0</v>
      </c>
      <c r="AB4556" s="6">
        <f t="shared" si="578"/>
        <v>0</v>
      </c>
      <c r="AC4556" s="6">
        <f t="shared" si="577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80"/>
        <v>-88817.88</v>
      </c>
      <c r="W4557" s="8">
        <f t="shared" si="579"/>
        <v>53390.943396226416</v>
      </c>
      <c r="X4557" s="6"/>
      <c r="Y4557" s="7">
        <f t="shared" si="581"/>
        <v>0</v>
      </c>
      <c r="Z4557" s="7"/>
      <c r="AA4557" s="8">
        <f t="shared" si="582"/>
        <v>53390.943396226416</v>
      </c>
      <c r="AB4557" s="6">
        <f t="shared" si="578"/>
        <v>3203.4566037735858</v>
      </c>
      <c r="AC4557" s="6">
        <f t="shared" si="577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80"/>
        <v>-78428.960000000006</v>
      </c>
      <c r="W4558" s="8">
        <f t="shared" si="579"/>
        <v>0</v>
      </c>
      <c r="X4558" s="6"/>
      <c r="Y4558" s="7">
        <f t="shared" si="581"/>
        <v>0</v>
      </c>
      <c r="Z4558" s="7"/>
      <c r="AA4558" s="8">
        <f t="shared" si="582"/>
        <v>0</v>
      </c>
      <c r="AB4558" s="6">
        <f t="shared" si="578"/>
        <v>0</v>
      </c>
      <c r="AC4558" s="6">
        <f t="shared" si="577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80"/>
        <v>269.79000000000002</v>
      </c>
      <c r="W4559" s="8">
        <f t="shared" si="579"/>
        <v>0</v>
      </c>
      <c r="X4559" s="6"/>
      <c r="Y4559" s="7">
        <f t="shared" si="581"/>
        <v>0</v>
      </c>
      <c r="Z4559" s="7"/>
      <c r="AA4559" s="8">
        <f t="shared" si="582"/>
        <v>0</v>
      </c>
      <c r="AB4559" s="6">
        <f t="shared" si="578"/>
        <v>0</v>
      </c>
      <c r="AC4559" s="6">
        <f t="shared" si="577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80"/>
        <v>-736736.82</v>
      </c>
      <c r="W4560" s="8">
        <f t="shared" si="579"/>
        <v>5350.4705882352937</v>
      </c>
      <c r="X4560" s="6"/>
      <c r="Y4560" s="7">
        <f t="shared" si="581"/>
        <v>0</v>
      </c>
      <c r="Z4560" s="7"/>
      <c r="AA4560" s="8">
        <f t="shared" si="582"/>
        <v>5350.4705882352937</v>
      </c>
      <c r="AB4560" s="6">
        <f t="shared" si="578"/>
        <v>107.00941176470587</v>
      </c>
      <c r="AC4560" s="6">
        <f t="shared" si="577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80"/>
        <v>69200.62</v>
      </c>
      <c r="W4561" s="8">
        <f t="shared" si="579"/>
        <v>0</v>
      </c>
      <c r="X4561" s="6"/>
      <c r="Y4561" s="7">
        <f t="shared" si="581"/>
        <v>0</v>
      </c>
      <c r="Z4561" s="7"/>
      <c r="AA4561" s="8">
        <f t="shared" si="582"/>
        <v>0</v>
      </c>
      <c r="AB4561" s="6">
        <f t="shared" si="578"/>
        <v>0</v>
      </c>
      <c r="AC4561" s="6">
        <f t="shared" si="577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80"/>
        <v>-1.0000000002037299E-2</v>
      </c>
      <c r="W4562" s="8">
        <f t="shared" si="579"/>
        <v>0</v>
      </c>
      <c r="X4562" s="6"/>
      <c r="Y4562" s="7">
        <f t="shared" si="581"/>
        <v>0</v>
      </c>
      <c r="Z4562" s="7"/>
      <c r="AA4562" s="8">
        <f t="shared" si="582"/>
        <v>0</v>
      </c>
      <c r="AB4562" s="6">
        <f t="shared" si="578"/>
        <v>0</v>
      </c>
      <c r="AC4562" s="6">
        <f t="shared" si="577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80"/>
        <v>9424.4799999999959</v>
      </c>
      <c r="W4563" s="8">
        <f t="shared" si="579"/>
        <v>75000</v>
      </c>
      <c r="X4563" s="6"/>
      <c r="Y4563" s="7">
        <f t="shared" si="581"/>
        <v>0</v>
      </c>
      <c r="Z4563" s="7"/>
      <c r="AA4563" s="8">
        <f t="shared" si="582"/>
        <v>75000</v>
      </c>
      <c r="AB4563" s="6">
        <f t="shared" si="578"/>
        <v>0</v>
      </c>
      <c r="AC4563" s="6">
        <f t="shared" si="577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4503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4504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80"/>
        <v>-801017.92999999993</v>
      </c>
      <c r="W4564" s="8">
        <f t="shared" si="579"/>
        <v>451553.56481481477</v>
      </c>
      <c r="X4564" s="6"/>
      <c r="Y4564" s="7">
        <f t="shared" si="581"/>
        <v>0</v>
      </c>
      <c r="Z4564" s="7"/>
      <c r="AA4564" s="8">
        <f t="shared" si="582"/>
        <v>451553.56481481477</v>
      </c>
      <c r="AB4564" s="6">
        <f t="shared" si="578"/>
        <v>36124.285185185203</v>
      </c>
      <c r="AC4564" s="6">
        <f t="shared" si="577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80"/>
        <v>4331.8599999999997</v>
      </c>
      <c r="W4565" s="8">
        <f t="shared" si="579"/>
        <v>0</v>
      </c>
      <c r="X4565" s="6"/>
      <c r="Y4565" s="7">
        <f t="shared" si="581"/>
        <v>0</v>
      </c>
      <c r="Z4565" s="7"/>
      <c r="AA4565" s="8">
        <f t="shared" si="582"/>
        <v>0</v>
      </c>
      <c r="AB4565" s="6">
        <f t="shared" si="578"/>
        <v>0</v>
      </c>
      <c r="AC4565" s="6">
        <f t="shared" si="577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80"/>
        <v>77643.25</v>
      </c>
      <c r="W4566" s="8">
        <f t="shared" si="579"/>
        <v>23879.166666666675</v>
      </c>
      <c r="X4566" s="6"/>
      <c r="Y4566" s="7">
        <f t="shared" si="581"/>
        <v>0</v>
      </c>
      <c r="Z4566" s="7"/>
      <c r="AA4566" s="8">
        <f t="shared" si="582"/>
        <v>23879.166666666675</v>
      </c>
      <c r="AB4566" s="6">
        <f t="shared" si="578"/>
        <v>477.58333333333212</v>
      </c>
      <c r="AC4566" s="6">
        <f t="shared" si="577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80"/>
        <v>0</v>
      </c>
      <c r="W4567" s="8">
        <f t="shared" si="579"/>
        <v>7980.8921568627356</v>
      </c>
      <c r="X4567" s="6"/>
      <c r="Y4567" s="7">
        <f t="shared" si="581"/>
        <v>0</v>
      </c>
      <c r="Z4567" s="7"/>
      <c r="AA4567" s="8">
        <f t="shared" si="582"/>
        <v>7980.8921568627356</v>
      </c>
      <c r="AB4567" s="6">
        <f t="shared" si="578"/>
        <v>159.61784313725457</v>
      </c>
      <c r="AC4567" s="6">
        <f t="shared" si="577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80"/>
        <v>268.41000000000003</v>
      </c>
      <c r="W4568" s="8">
        <f t="shared" si="579"/>
        <v>0</v>
      </c>
      <c r="X4568" s="6"/>
      <c r="Y4568" s="7">
        <f t="shared" si="581"/>
        <v>0</v>
      </c>
      <c r="Z4568" s="7"/>
      <c r="AA4568" s="8">
        <f t="shared" si="582"/>
        <v>0</v>
      </c>
      <c r="AB4568" s="6">
        <f t="shared" si="578"/>
        <v>0</v>
      </c>
      <c r="AC4568" s="6">
        <f t="shared" si="577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80"/>
        <v>-92096.38</v>
      </c>
      <c r="W4569" s="8">
        <f t="shared" si="579"/>
        <v>44132</v>
      </c>
      <c r="X4569" s="6"/>
      <c r="Y4569" s="7">
        <f t="shared" si="581"/>
        <v>0</v>
      </c>
      <c r="Z4569" s="7"/>
      <c r="AA4569" s="8">
        <f t="shared" si="582"/>
        <v>44132</v>
      </c>
      <c r="AB4569" s="6">
        <f t="shared" si="578"/>
        <v>0</v>
      </c>
      <c r="AC4569" s="6">
        <f t="shared" si="577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80"/>
        <v>40771.57</v>
      </c>
      <c r="W4570" s="8">
        <f t="shared" si="579"/>
        <v>1946.64</v>
      </c>
      <c r="X4570" s="6"/>
      <c r="Y4570" s="7">
        <f t="shared" si="581"/>
        <v>0</v>
      </c>
      <c r="Z4570" s="7"/>
      <c r="AA4570" s="8">
        <f t="shared" si="582"/>
        <v>1946.64</v>
      </c>
      <c r="AB4570" s="6">
        <f t="shared" si="578"/>
        <v>0</v>
      </c>
      <c r="AC4570" s="6">
        <f t="shared" si="577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80"/>
        <v>44490.16</v>
      </c>
      <c r="W4571" s="8">
        <f t="shared" si="579"/>
        <v>0</v>
      </c>
      <c r="X4571" s="6"/>
      <c r="Y4571" s="7">
        <f t="shared" si="581"/>
        <v>0</v>
      </c>
      <c r="Z4571" s="7"/>
      <c r="AA4571" s="8">
        <f t="shared" si="582"/>
        <v>0</v>
      </c>
      <c r="AB4571" s="6">
        <f t="shared" si="578"/>
        <v>0</v>
      </c>
      <c r="AC4571" s="6">
        <f t="shared" si="577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80"/>
        <v>46963.14</v>
      </c>
      <c r="W4572" s="8">
        <f t="shared" si="579"/>
        <v>217</v>
      </c>
      <c r="X4572" s="6"/>
      <c r="Y4572" s="7">
        <f t="shared" si="581"/>
        <v>0</v>
      </c>
      <c r="Z4572" s="7"/>
      <c r="AA4572" s="8">
        <f t="shared" si="582"/>
        <v>217</v>
      </c>
      <c r="AB4572" s="6">
        <f t="shared" si="578"/>
        <v>0</v>
      </c>
      <c r="AC4572" s="6">
        <f t="shared" ref="AC4572:AC4635" si="583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80"/>
        <v>-16148.02</v>
      </c>
      <c r="W4573" s="8">
        <f t="shared" si="579"/>
        <v>12838.76</v>
      </c>
      <c r="X4573" s="6"/>
      <c r="Y4573" s="7">
        <f t="shared" si="581"/>
        <v>0</v>
      </c>
      <c r="Z4573" s="7"/>
      <c r="AA4573" s="8">
        <f t="shared" si="582"/>
        <v>12838.76</v>
      </c>
      <c r="AB4573" s="6">
        <f t="shared" si="578"/>
        <v>0</v>
      </c>
      <c r="AC4573" s="6">
        <f t="shared" si="583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80"/>
        <v>6946.43</v>
      </c>
      <c r="W4574" s="8">
        <f t="shared" si="579"/>
        <v>0</v>
      </c>
      <c r="X4574" s="6"/>
      <c r="Y4574" s="7">
        <f t="shared" si="581"/>
        <v>0</v>
      </c>
      <c r="Z4574" s="7"/>
      <c r="AA4574" s="8">
        <f t="shared" si="582"/>
        <v>0</v>
      </c>
      <c r="AB4574" s="6">
        <f t="shared" si="578"/>
        <v>0</v>
      </c>
      <c r="AC4574" s="6">
        <f t="shared" si="583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80"/>
        <v>0</v>
      </c>
      <c r="W4575" s="8">
        <f t="shared" si="579"/>
        <v>6434.6960784313724</v>
      </c>
      <c r="X4575" s="6"/>
      <c r="Y4575" s="7">
        <f t="shared" si="581"/>
        <v>0</v>
      </c>
      <c r="Z4575" s="7"/>
      <c r="AA4575" s="8">
        <f t="shared" si="582"/>
        <v>6434.6960784313724</v>
      </c>
      <c r="AB4575" s="6">
        <f t="shared" si="578"/>
        <v>128.69392156862796</v>
      </c>
      <c r="AC4575" s="6">
        <f t="shared" si="583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80"/>
        <v>1.00000000002183E-2</v>
      </c>
      <c r="W4576" s="8">
        <f t="shared" si="579"/>
        <v>0</v>
      </c>
      <c r="X4576" s="6"/>
      <c r="Y4576" s="7">
        <f t="shared" si="581"/>
        <v>0</v>
      </c>
      <c r="Z4576" s="7"/>
      <c r="AA4576" s="8">
        <f t="shared" si="582"/>
        <v>0</v>
      </c>
      <c r="AB4576" s="6">
        <f t="shared" ref="AB4576:AB4590" si="584">U4576-W4576</f>
        <v>0</v>
      </c>
      <c r="AC4576" s="6">
        <f t="shared" si="583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80"/>
        <v>769.26</v>
      </c>
      <c r="W4577" s="8">
        <f t="shared" si="579"/>
        <v>0</v>
      </c>
      <c r="X4577" s="6"/>
      <c r="Y4577" s="7">
        <f t="shared" si="581"/>
        <v>0</v>
      </c>
      <c r="Z4577" s="7"/>
      <c r="AA4577" s="8">
        <f t="shared" si="582"/>
        <v>0</v>
      </c>
      <c r="AB4577" s="6">
        <f t="shared" si="584"/>
        <v>0</v>
      </c>
      <c r="AC4577" s="6">
        <f t="shared" si="583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80"/>
        <v>48950.41</v>
      </c>
      <c r="W4578" s="8">
        <f t="shared" si="579"/>
        <v>96621.930693069298</v>
      </c>
      <c r="X4578" s="6"/>
      <c r="Y4578" s="7">
        <f t="shared" si="581"/>
        <v>0</v>
      </c>
      <c r="Z4578" s="7"/>
      <c r="AA4578" s="8">
        <f t="shared" si="582"/>
        <v>96621.930693069298</v>
      </c>
      <c r="AB4578" s="6">
        <f t="shared" si="584"/>
        <v>966.21930693069589</v>
      </c>
      <c r="AC4578" s="6">
        <f t="shared" si="583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80"/>
        <v>18924.68</v>
      </c>
      <c r="W4579" s="8">
        <f t="shared" si="579"/>
        <v>0</v>
      </c>
      <c r="X4579" s="6"/>
      <c r="Y4579" s="7">
        <f t="shared" si="581"/>
        <v>0</v>
      </c>
      <c r="Z4579" s="7"/>
      <c r="AA4579" s="8">
        <f t="shared" si="582"/>
        <v>0</v>
      </c>
      <c r="AB4579" s="6">
        <f t="shared" si="584"/>
        <v>0</v>
      </c>
      <c r="AC4579" s="6">
        <f t="shared" si="583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80"/>
        <v>-208911.24000000002</v>
      </c>
      <c r="W4580" s="8">
        <f t="shared" si="579"/>
        <v>31304.57</v>
      </c>
      <c r="X4580" s="6"/>
      <c r="Y4580" s="7">
        <f t="shared" si="581"/>
        <v>0</v>
      </c>
      <c r="Z4580" s="7"/>
      <c r="AA4580" s="8">
        <f t="shared" si="582"/>
        <v>31304.57</v>
      </c>
      <c r="AB4580" s="6">
        <f t="shared" si="584"/>
        <v>0</v>
      </c>
      <c r="AC4580" s="6">
        <f t="shared" si="583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9"/>
        <v>0</v>
      </c>
      <c r="X4581" s="6"/>
      <c r="Y4581" s="7">
        <f t="shared" si="581"/>
        <v>0</v>
      </c>
      <c r="Z4581" s="7"/>
      <c r="AA4581" s="8">
        <f t="shared" si="582"/>
        <v>0</v>
      </c>
      <c r="AB4581" s="6">
        <f t="shared" si="584"/>
        <v>0</v>
      </c>
      <c r="AC4581" s="6">
        <f t="shared" si="583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5">IF(O4582="返货",U4582/(1+P4582),IF(O4582="返现",U4582,IF(O4582="折扣",U4582*P4582,IF(O4582="无",U4582))))</f>
        <v>0</v>
      </c>
      <c r="X4582" s="6"/>
      <c r="Y4582" s="7">
        <f t="shared" si="581"/>
        <v>0</v>
      </c>
      <c r="Z4582" s="7"/>
      <c r="AA4582" s="8">
        <f t="shared" si="582"/>
        <v>0</v>
      </c>
      <c r="AB4582" s="6">
        <f t="shared" si="584"/>
        <v>0</v>
      </c>
      <c r="AC4582" s="6">
        <f t="shared" si="583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80"/>
        <v>156.33000000000001</v>
      </c>
      <c r="W4583" s="8">
        <f t="shared" si="585"/>
        <v>0</v>
      </c>
      <c r="X4583" s="6"/>
      <c r="Y4583" s="7">
        <f t="shared" si="581"/>
        <v>0</v>
      </c>
      <c r="Z4583" s="7"/>
      <c r="AA4583" s="8">
        <f t="shared" si="582"/>
        <v>0</v>
      </c>
      <c r="AB4583" s="6">
        <f t="shared" si="584"/>
        <v>0</v>
      </c>
      <c r="AC4583" s="6">
        <f t="shared" si="583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80"/>
        <v>12850.94</v>
      </c>
      <c r="W4584" s="8">
        <f t="shared" si="585"/>
        <v>0</v>
      </c>
      <c r="X4584" s="6"/>
      <c r="Y4584" s="7">
        <f t="shared" si="581"/>
        <v>0</v>
      </c>
      <c r="Z4584" s="7"/>
      <c r="AA4584" s="8">
        <f t="shared" si="582"/>
        <v>0</v>
      </c>
      <c r="AB4584" s="6">
        <f t="shared" si="584"/>
        <v>0</v>
      </c>
      <c r="AC4584" s="6">
        <f t="shared" si="583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80"/>
        <v>10000</v>
      </c>
      <c r="W4585" s="8">
        <f t="shared" si="585"/>
        <v>0</v>
      </c>
      <c r="X4585" s="6"/>
      <c r="Y4585" s="7">
        <f t="shared" si="581"/>
        <v>0</v>
      </c>
      <c r="Z4585" s="7"/>
      <c r="AA4585" s="8">
        <f t="shared" si="582"/>
        <v>0</v>
      </c>
      <c r="AB4585" s="6">
        <f t="shared" si="584"/>
        <v>0</v>
      </c>
      <c r="AC4585" s="6">
        <f t="shared" si="583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80"/>
        <v>-26.310000000001001</v>
      </c>
      <c r="W4586" s="8">
        <f t="shared" si="585"/>
        <v>0</v>
      </c>
      <c r="X4586" s="6"/>
      <c r="Y4586" s="7">
        <f t="shared" si="581"/>
        <v>0</v>
      </c>
      <c r="Z4586" s="7"/>
      <c r="AA4586" s="8">
        <f t="shared" si="582"/>
        <v>0</v>
      </c>
      <c r="AB4586" s="6">
        <f t="shared" si="584"/>
        <v>0</v>
      </c>
      <c r="AC4586" s="6">
        <f t="shared" si="583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80"/>
        <v>53347.520000000004</v>
      </c>
      <c r="W4587" s="8">
        <f t="shared" si="585"/>
        <v>30560.22</v>
      </c>
      <c r="X4587" s="6"/>
      <c r="Y4587" s="7">
        <f t="shared" si="581"/>
        <v>0</v>
      </c>
      <c r="Z4587" s="7"/>
      <c r="AA4587" s="8">
        <f t="shared" si="582"/>
        <v>30560.22</v>
      </c>
      <c r="AB4587" s="6">
        <f t="shared" si="584"/>
        <v>0</v>
      </c>
      <c r="AC4587" s="6">
        <f t="shared" si="583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80"/>
        <v>85393.31</v>
      </c>
      <c r="W4588" s="8">
        <f t="shared" si="585"/>
        <v>46046.66</v>
      </c>
      <c r="X4588" s="6"/>
      <c r="Y4588" s="7">
        <f t="shared" si="581"/>
        <v>0</v>
      </c>
      <c r="Z4588" s="7"/>
      <c r="AA4588" s="8">
        <f t="shared" si="582"/>
        <v>46046.66</v>
      </c>
      <c r="AB4588" s="6">
        <f t="shared" si="584"/>
        <v>0</v>
      </c>
      <c r="AC4588" s="6">
        <f t="shared" si="583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80"/>
        <v>8478.73</v>
      </c>
      <c r="W4589" s="8">
        <f t="shared" si="585"/>
        <v>0</v>
      </c>
      <c r="X4589" s="6"/>
      <c r="Y4589" s="7">
        <f t="shared" si="581"/>
        <v>0</v>
      </c>
      <c r="Z4589" s="7"/>
      <c r="AA4589" s="8">
        <f t="shared" si="582"/>
        <v>0</v>
      </c>
      <c r="AB4589" s="6">
        <f t="shared" si="584"/>
        <v>0</v>
      </c>
      <c r="AC4589" s="6">
        <f t="shared" si="583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6">S4590+T4590-U4590</f>
        <v>1105.3699999999999</v>
      </c>
      <c r="W4590" s="8">
        <f t="shared" si="585"/>
        <v>0</v>
      </c>
      <c r="X4590" s="6"/>
      <c r="Y4590" s="7">
        <f t="shared" si="581"/>
        <v>0</v>
      </c>
      <c r="Z4590" s="7"/>
      <c r="AA4590" s="8">
        <f t="shared" si="582"/>
        <v>0</v>
      </c>
      <c r="AB4590" s="6">
        <f t="shared" si="584"/>
        <v>0</v>
      </c>
      <c r="AC4590" s="6">
        <f t="shared" si="583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6"/>
        <v>500000</v>
      </c>
      <c r="W4591" s="8">
        <f t="shared" si="585"/>
        <v>0</v>
      </c>
      <c r="X4591" s="6"/>
      <c r="Y4591" s="7">
        <f t="shared" si="581"/>
        <v>0</v>
      </c>
      <c r="Z4591" s="7"/>
      <c r="AA4591" s="8">
        <f t="shared" si="582"/>
        <v>0</v>
      </c>
      <c r="AB4591" s="6">
        <f>W4591*P4591</f>
        <v>0</v>
      </c>
      <c r="AC4591" s="6">
        <f t="shared" si="583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6"/>
        <v>-197837.01</v>
      </c>
      <c r="W4592" s="8">
        <f t="shared" si="585"/>
        <v>103729.75</v>
      </c>
      <c r="X4592" s="6"/>
      <c r="Y4592" s="7">
        <f t="shared" si="581"/>
        <v>0</v>
      </c>
      <c r="Z4592" s="7"/>
      <c r="AA4592" s="8">
        <f t="shared" si="582"/>
        <v>103729.75</v>
      </c>
      <c r="AB4592" s="6">
        <f t="shared" ref="AB4592:AB4655" si="587">U4592-W4592</f>
        <v>8298.3800000000047</v>
      </c>
      <c r="AC4592" s="6">
        <f t="shared" si="583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6"/>
        <v>24701.86</v>
      </c>
      <c r="W4593" s="8">
        <f t="shared" si="585"/>
        <v>33680.86</v>
      </c>
      <c r="X4593" s="6"/>
      <c r="Y4593" s="7">
        <f t="shared" si="581"/>
        <v>0</v>
      </c>
      <c r="Z4593" s="7"/>
      <c r="AA4593" s="8">
        <f t="shared" si="582"/>
        <v>33680.86</v>
      </c>
      <c r="AB4593" s="6">
        <f t="shared" si="587"/>
        <v>0</v>
      </c>
      <c r="AC4593" s="6">
        <f t="shared" si="583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6"/>
        <v>1261.0599999999977</v>
      </c>
      <c r="W4594" s="8">
        <f t="shared" si="585"/>
        <v>15458.2</v>
      </c>
      <c r="X4594" s="6"/>
      <c r="Y4594" s="7">
        <f t="shared" si="581"/>
        <v>0</v>
      </c>
      <c r="Z4594" s="7"/>
      <c r="AA4594" s="8">
        <f t="shared" si="582"/>
        <v>15458.2</v>
      </c>
      <c r="AB4594" s="6">
        <f t="shared" si="587"/>
        <v>0</v>
      </c>
      <c r="AC4594" s="6">
        <f t="shared" si="583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6"/>
        <v>10600</v>
      </c>
      <c r="W4595" s="8">
        <f t="shared" si="585"/>
        <v>0</v>
      </c>
      <c r="X4595" s="6"/>
      <c r="Y4595" s="7">
        <f t="shared" si="581"/>
        <v>0</v>
      </c>
      <c r="Z4595" s="7"/>
      <c r="AA4595" s="8">
        <f t="shared" si="582"/>
        <v>0</v>
      </c>
      <c r="AB4595" s="6">
        <f t="shared" si="587"/>
        <v>0</v>
      </c>
      <c r="AC4595" s="6">
        <f t="shared" si="583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6"/>
        <v>26746.11</v>
      </c>
      <c r="W4596" s="8">
        <f t="shared" si="585"/>
        <v>0</v>
      </c>
      <c r="X4596" s="6"/>
      <c r="Y4596" s="7">
        <f t="shared" si="581"/>
        <v>0</v>
      </c>
      <c r="Z4596" s="7"/>
      <c r="AA4596" s="8">
        <f t="shared" si="582"/>
        <v>0</v>
      </c>
      <c r="AB4596" s="6">
        <f t="shared" si="587"/>
        <v>0</v>
      </c>
      <c r="AC4596" s="6">
        <f t="shared" si="583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6"/>
        <v>5400</v>
      </c>
      <c r="W4597" s="8">
        <f t="shared" si="585"/>
        <v>0</v>
      </c>
      <c r="X4597" s="6"/>
      <c r="Y4597" s="7">
        <f t="shared" si="581"/>
        <v>0</v>
      </c>
      <c r="Z4597" s="7"/>
      <c r="AA4597" s="8">
        <f t="shared" si="582"/>
        <v>0</v>
      </c>
      <c r="AB4597" s="6">
        <f t="shared" si="587"/>
        <v>0</v>
      </c>
      <c r="AC4597" s="6">
        <f t="shared" si="583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6"/>
        <v>-618787.58000000007</v>
      </c>
      <c r="W4598" s="8">
        <f t="shared" si="585"/>
        <v>169744.56</v>
      </c>
      <c r="X4598" s="6"/>
      <c r="Y4598" s="7">
        <f t="shared" si="581"/>
        <v>0</v>
      </c>
      <c r="Z4598" s="7"/>
      <c r="AA4598" s="8">
        <f t="shared" si="582"/>
        <v>169744.56</v>
      </c>
      <c r="AB4598" s="6">
        <f t="shared" si="587"/>
        <v>0</v>
      </c>
      <c r="AC4598" s="6">
        <f t="shared" si="583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6"/>
        <v>1262.4100000000001</v>
      </c>
      <c r="W4599" s="8">
        <f t="shared" si="585"/>
        <v>0</v>
      </c>
      <c r="X4599" s="6"/>
      <c r="Y4599" s="7">
        <f t="shared" si="581"/>
        <v>0</v>
      </c>
      <c r="Z4599" s="7"/>
      <c r="AA4599" s="8">
        <f t="shared" si="582"/>
        <v>0</v>
      </c>
      <c r="AB4599" s="6">
        <f t="shared" si="587"/>
        <v>0</v>
      </c>
      <c r="AC4599" s="6">
        <f t="shared" si="583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6"/>
        <v>23912.29</v>
      </c>
      <c r="W4600" s="8">
        <f t="shared" si="585"/>
        <v>8823.5294117647063</v>
      </c>
      <c r="X4600" s="6"/>
      <c r="Y4600" s="7">
        <f t="shared" si="581"/>
        <v>0</v>
      </c>
      <c r="Z4600" s="7"/>
      <c r="AA4600" s="8">
        <f t="shared" si="582"/>
        <v>8823.5294117647063</v>
      </c>
      <c r="AB4600" s="6">
        <f t="shared" si="587"/>
        <v>176.47058823529369</v>
      </c>
      <c r="AC4600" s="6">
        <f t="shared" si="583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6"/>
        <v>123459.32999999999</v>
      </c>
      <c r="W4601" s="8">
        <f t="shared" si="585"/>
        <v>9767.4411764705892</v>
      </c>
      <c r="X4601" s="6"/>
      <c r="Y4601" s="7">
        <f t="shared" si="581"/>
        <v>0</v>
      </c>
      <c r="Z4601" s="7"/>
      <c r="AA4601" s="8">
        <f t="shared" si="582"/>
        <v>9767.4411764705892</v>
      </c>
      <c r="AB4601" s="6">
        <f t="shared" si="587"/>
        <v>195.34882352941167</v>
      </c>
      <c r="AC4601" s="6">
        <f t="shared" si="583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6"/>
        <v>0</v>
      </c>
      <c r="W4602" s="8">
        <f t="shared" si="585"/>
        <v>19269.733333333334</v>
      </c>
      <c r="X4602" s="6"/>
      <c r="Y4602" s="7">
        <f t="shared" si="581"/>
        <v>0</v>
      </c>
      <c r="Z4602" s="7"/>
      <c r="AA4602" s="8">
        <f t="shared" si="582"/>
        <v>19269.733333333334</v>
      </c>
      <c r="AB4602" s="6">
        <f t="shared" si="587"/>
        <v>963.48666666666759</v>
      </c>
      <c r="AC4602" s="6">
        <f t="shared" si="583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6"/>
        <v>1267.21</v>
      </c>
      <c r="W4603" s="8">
        <f t="shared" si="585"/>
        <v>0</v>
      </c>
      <c r="X4603" s="6"/>
      <c r="Y4603" s="7">
        <f t="shared" si="581"/>
        <v>0</v>
      </c>
      <c r="Z4603" s="7"/>
      <c r="AA4603" s="6"/>
      <c r="AB4603" s="6">
        <f t="shared" si="587"/>
        <v>0</v>
      </c>
      <c r="AC4603" s="6">
        <f t="shared" si="583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6"/>
        <v>-18663.37</v>
      </c>
      <c r="W4604" s="8">
        <f t="shared" si="585"/>
        <v>84.634615384615373</v>
      </c>
      <c r="X4604" s="6"/>
      <c r="Y4604" s="7">
        <f t="shared" si="581"/>
        <v>0</v>
      </c>
      <c r="Z4604" s="7"/>
      <c r="AA4604" s="8">
        <f t="shared" ref="AA4604:AA4639" si="588">W4604+X4604</f>
        <v>84.634615384615373</v>
      </c>
      <c r="AB4604" s="6">
        <f t="shared" si="587"/>
        <v>3.3853846153846234</v>
      </c>
      <c r="AC4604" s="6">
        <f t="shared" si="583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6"/>
        <v>61129.29</v>
      </c>
      <c r="W4605" s="8">
        <f t="shared" si="585"/>
        <v>0</v>
      </c>
      <c r="X4605" s="6"/>
      <c r="Y4605" s="7">
        <f t="shared" si="581"/>
        <v>0</v>
      </c>
      <c r="Z4605" s="7"/>
      <c r="AA4605" s="8">
        <f t="shared" si="588"/>
        <v>0</v>
      </c>
      <c r="AB4605" s="6">
        <f t="shared" si="587"/>
        <v>0</v>
      </c>
      <c r="AC4605" s="6">
        <f t="shared" si="583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6"/>
        <v>-0.4</v>
      </c>
      <c r="W4606" s="8">
        <f t="shared" si="585"/>
        <v>0</v>
      </c>
      <c r="X4606" s="6"/>
      <c r="Y4606" s="7">
        <f t="shared" si="581"/>
        <v>0</v>
      </c>
      <c r="Z4606" s="7"/>
      <c r="AA4606" s="8">
        <f t="shared" si="588"/>
        <v>0</v>
      </c>
      <c r="AB4606" s="6">
        <f t="shared" si="587"/>
        <v>0</v>
      </c>
      <c r="AC4606" s="6">
        <f t="shared" si="583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6"/>
        <v>-95761.86</v>
      </c>
      <c r="W4607" s="8">
        <f t="shared" si="585"/>
        <v>0</v>
      </c>
      <c r="X4607" s="6"/>
      <c r="Y4607" s="7">
        <f t="shared" si="581"/>
        <v>0</v>
      </c>
      <c r="Z4607" s="7"/>
      <c r="AA4607" s="8">
        <f t="shared" si="588"/>
        <v>0</v>
      </c>
      <c r="AB4607" s="6">
        <f t="shared" si="587"/>
        <v>0</v>
      </c>
      <c r="AC4607" s="6">
        <f t="shared" si="583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6"/>
        <v>314968.90000000002</v>
      </c>
      <c r="W4608" s="8">
        <f t="shared" si="585"/>
        <v>163901.07843137256</v>
      </c>
      <c r="X4608" s="6"/>
      <c r="Y4608" s="7">
        <f t="shared" si="581"/>
        <v>0</v>
      </c>
      <c r="Z4608" s="7"/>
      <c r="AA4608" s="8">
        <f t="shared" si="588"/>
        <v>163901.07843137256</v>
      </c>
      <c r="AB4608" s="6">
        <f t="shared" si="587"/>
        <v>3278.021568627446</v>
      </c>
      <c r="AC4608" s="6">
        <f t="shared" si="583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6"/>
        <v>0</v>
      </c>
      <c r="W4609" s="8">
        <f t="shared" si="585"/>
        <v>0</v>
      </c>
      <c r="X4609" s="6"/>
      <c r="Y4609" s="7">
        <f t="shared" si="581"/>
        <v>0</v>
      </c>
      <c r="Z4609" s="7"/>
      <c r="AA4609" s="8">
        <f t="shared" si="588"/>
        <v>0</v>
      </c>
      <c r="AB4609" s="6">
        <f t="shared" si="587"/>
        <v>0</v>
      </c>
      <c r="AC4609" s="6">
        <f t="shared" si="583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6"/>
        <v>-406</v>
      </c>
      <c r="W4610" s="8">
        <f t="shared" si="585"/>
        <v>0</v>
      </c>
      <c r="X4610" s="6"/>
      <c r="Y4610" s="7">
        <f t="shared" si="581"/>
        <v>0</v>
      </c>
      <c r="Z4610" s="7"/>
      <c r="AA4610" s="8">
        <f t="shared" si="588"/>
        <v>0</v>
      </c>
      <c r="AB4610" s="6">
        <f t="shared" si="587"/>
        <v>0</v>
      </c>
      <c r="AC4610" s="6">
        <f t="shared" si="583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6"/>
        <v>10551.679999999998</v>
      </c>
      <c r="W4611" s="8">
        <f t="shared" si="585"/>
        <v>6537.92</v>
      </c>
      <c r="X4611" s="6"/>
      <c r="Y4611" s="7">
        <f t="shared" ref="Y4611:Y4674" si="589">IF(W4611-AC4611&lt;=0,0,IF(O4611="返现",MAX(W4611-AB4611-AC4611,0),MAX(W4611-AC4611,0)))</f>
        <v>0</v>
      </c>
      <c r="Z4611" s="7"/>
      <c r="AA4611" s="8">
        <f t="shared" si="588"/>
        <v>6537.92</v>
      </c>
      <c r="AB4611" s="6">
        <f t="shared" si="587"/>
        <v>0</v>
      </c>
      <c r="AC4611" s="6">
        <f t="shared" si="583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6"/>
        <v>7617.73</v>
      </c>
      <c r="W4612" s="8">
        <f t="shared" si="585"/>
        <v>5730.91</v>
      </c>
      <c r="X4612" s="6"/>
      <c r="Y4612" s="7">
        <f t="shared" si="589"/>
        <v>0</v>
      </c>
      <c r="Z4612" s="7"/>
      <c r="AA4612" s="8">
        <f t="shared" si="588"/>
        <v>5730.91</v>
      </c>
      <c r="AB4612" s="6">
        <f t="shared" si="587"/>
        <v>0</v>
      </c>
      <c r="AC4612" s="6">
        <f t="shared" si="583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6"/>
        <v>704</v>
      </c>
      <c r="W4613" s="8">
        <f t="shared" si="585"/>
        <v>14215.686274509804</v>
      </c>
      <c r="X4613" s="6"/>
      <c r="Y4613" s="7">
        <f t="shared" si="589"/>
        <v>0</v>
      </c>
      <c r="Z4613" s="7"/>
      <c r="AA4613" s="8">
        <f t="shared" si="588"/>
        <v>14215.686274509804</v>
      </c>
      <c r="AB4613" s="6">
        <f t="shared" si="587"/>
        <v>284.31372549019579</v>
      </c>
      <c r="AC4613" s="6">
        <f t="shared" si="583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6"/>
        <v>2856.1600000000008</v>
      </c>
      <c r="W4614" s="8">
        <f t="shared" si="585"/>
        <v>4429.0686274509799</v>
      </c>
      <c r="X4614" s="6"/>
      <c r="Y4614" s="7">
        <f t="shared" si="589"/>
        <v>0</v>
      </c>
      <c r="Z4614" s="7"/>
      <c r="AA4614" s="8">
        <f t="shared" si="588"/>
        <v>4429.0686274509799</v>
      </c>
      <c r="AB4614" s="6">
        <f t="shared" si="587"/>
        <v>88.581372549019761</v>
      </c>
      <c r="AC4614" s="6">
        <f t="shared" si="583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6"/>
        <v>113117.56</v>
      </c>
      <c r="W4615" s="8">
        <f t="shared" si="585"/>
        <v>0</v>
      </c>
      <c r="X4615" s="6"/>
      <c r="Y4615" s="7">
        <f t="shared" si="589"/>
        <v>0</v>
      </c>
      <c r="Z4615" s="7"/>
      <c r="AA4615" s="8">
        <f t="shared" si="588"/>
        <v>0</v>
      </c>
      <c r="AB4615" s="6">
        <f t="shared" si="587"/>
        <v>0</v>
      </c>
      <c r="AC4615" s="6">
        <f t="shared" si="583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6"/>
        <v>178134.84</v>
      </c>
      <c r="W4616" s="8">
        <f t="shared" si="585"/>
        <v>0</v>
      </c>
      <c r="X4616" s="6"/>
      <c r="Y4616" s="7">
        <f t="shared" si="589"/>
        <v>0</v>
      </c>
      <c r="Z4616" s="7"/>
      <c r="AA4616" s="8">
        <f t="shared" si="588"/>
        <v>0</v>
      </c>
      <c r="AB4616" s="6">
        <f t="shared" si="587"/>
        <v>0</v>
      </c>
      <c r="AC4616" s="6">
        <f t="shared" si="583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6"/>
        <v>-8254.44</v>
      </c>
      <c r="W4617" s="8">
        <f t="shared" si="585"/>
        <v>0</v>
      </c>
      <c r="X4617" s="6"/>
      <c r="Y4617" s="7">
        <f t="shared" si="589"/>
        <v>0</v>
      </c>
      <c r="Z4617" s="7"/>
      <c r="AA4617" s="8">
        <f t="shared" si="588"/>
        <v>0</v>
      </c>
      <c r="AB4617" s="6">
        <f t="shared" si="587"/>
        <v>0</v>
      </c>
      <c r="AC4617" s="6">
        <f t="shared" si="583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6"/>
        <v>15652.3</v>
      </c>
      <c r="W4618" s="8">
        <f t="shared" si="585"/>
        <v>0</v>
      </c>
      <c r="X4618" s="6"/>
      <c r="Y4618" s="7">
        <f t="shared" si="589"/>
        <v>0</v>
      </c>
      <c r="Z4618" s="7"/>
      <c r="AA4618" s="8">
        <f t="shared" si="588"/>
        <v>0</v>
      </c>
      <c r="AB4618" s="6">
        <f t="shared" si="587"/>
        <v>0</v>
      </c>
      <c r="AC4618" s="6">
        <f t="shared" si="583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6"/>
        <v>5088.2600000000093</v>
      </c>
      <c r="W4619" s="8">
        <f t="shared" si="585"/>
        <v>165087.17821782178</v>
      </c>
      <c r="X4619" s="6"/>
      <c r="Y4619" s="7">
        <f t="shared" si="589"/>
        <v>0</v>
      </c>
      <c r="Z4619" s="7"/>
      <c r="AA4619" s="8">
        <f t="shared" si="588"/>
        <v>165087.17821782178</v>
      </c>
      <c r="AB4619" s="6">
        <f t="shared" si="587"/>
        <v>1650.8717821782047</v>
      </c>
      <c r="AC4619" s="6">
        <f t="shared" si="583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6"/>
        <v>-46162.05</v>
      </c>
      <c r="W4620" s="8">
        <f t="shared" si="585"/>
        <v>11600</v>
      </c>
      <c r="X4620" s="6"/>
      <c r="Y4620" s="7">
        <f t="shared" si="589"/>
        <v>0</v>
      </c>
      <c r="Z4620" s="7"/>
      <c r="AA4620" s="8">
        <f t="shared" si="588"/>
        <v>11600</v>
      </c>
      <c r="AB4620" s="6">
        <f t="shared" si="587"/>
        <v>0</v>
      </c>
      <c r="AC4620" s="6">
        <f t="shared" si="583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6"/>
        <v>-70325.7</v>
      </c>
      <c r="W4621" s="8">
        <f t="shared" si="585"/>
        <v>0</v>
      </c>
      <c r="X4621" s="6"/>
      <c r="Y4621" s="7">
        <f t="shared" si="589"/>
        <v>0</v>
      </c>
      <c r="Z4621" s="7"/>
      <c r="AA4621" s="8">
        <f t="shared" si="588"/>
        <v>0</v>
      </c>
      <c r="AB4621" s="6">
        <f t="shared" si="587"/>
        <v>0</v>
      </c>
      <c r="AC4621" s="6">
        <f t="shared" si="583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6"/>
        <v>-198016.62</v>
      </c>
      <c r="W4622" s="8">
        <f t="shared" si="585"/>
        <v>76938.528846153844</v>
      </c>
      <c r="X4622" s="6"/>
      <c r="Y4622" s="7">
        <f t="shared" si="589"/>
        <v>0</v>
      </c>
      <c r="Z4622" s="7"/>
      <c r="AA4622" s="8">
        <f t="shared" si="588"/>
        <v>76938.528846153844</v>
      </c>
      <c r="AB4622" s="6">
        <f t="shared" si="587"/>
        <v>3077.5411538461631</v>
      </c>
      <c r="AC4622" s="6">
        <f t="shared" si="583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6"/>
        <v>650</v>
      </c>
      <c r="W4623" s="8">
        <f t="shared" si="585"/>
        <v>0</v>
      </c>
      <c r="X4623" s="6"/>
      <c r="Y4623" s="7">
        <f t="shared" si="589"/>
        <v>0</v>
      </c>
      <c r="Z4623" s="7"/>
      <c r="AA4623" s="8">
        <f t="shared" si="588"/>
        <v>0</v>
      </c>
      <c r="AB4623" s="6">
        <f t="shared" si="587"/>
        <v>0</v>
      </c>
      <c r="AC4623" s="6">
        <f t="shared" si="583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6"/>
        <v>7337</v>
      </c>
      <c r="W4624" s="8">
        <f t="shared" si="585"/>
        <v>0</v>
      </c>
      <c r="X4624" s="6"/>
      <c r="Y4624" s="7">
        <f t="shared" si="589"/>
        <v>0</v>
      </c>
      <c r="Z4624" s="7"/>
      <c r="AA4624" s="8">
        <f t="shared" si="588"/>
        <v>0</v>
      </c>
      <c r="AB4624" s="6">
        <f t="shared" si="587"/>
        <v>0</v>
      </c>
      <c r="AC4624" s="6">
        <f t="shared" si="583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6"/>
        <v>9627.4799999999796</v>
      </c>
      <c r="W4625" s="8">
        <f t="shared" si="585"/>
        <v>0</v>
      </c>
      <c r="X4625" s="6"/>
      <c r="Y4625" s="7">
        <f t="shared" si="589"/>
        <v>0</v>
      </c>
      <c r="Z4625" s="7"/>
      <c r="AA4625" s="8">
        <f t="shared" si="588"/>
        <v>0</v>
      </c>
      <c r="AB4625" s="6">
        <f t="shared" si="587"/>
        <v>0</v>
      </c>
      <c r="AC4625" s="6">
        <f t="shared" si="583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6"/>
        <v>19864.599999999999</v>
      </c>
      <c r="W4626" s="8">
        <f t="shared" si="585"/>
        <v>0</v>
      </c>
      <c r="X4626" s="6"/>
      <c r="Y4626" s="7">
        <f t="shared" si="589"/>
        <v>0</v>
      </c>
      <c r="Z4626" s="7"/>
      <c r="AA4626" s="8">
        <f t="shared" si="588"/>
        <v>0</v>
      </c>
      <c r="AB4626" s="6">
        <f t="shared" si="587"/>
        <v>0</v>
      </c>
      <c r="AC4626" s="6">
        <f t="shared" si="583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6"/>
        <v>35114.589999999997</v>
      </c>
      <c r="W4627" s="8">
        <f t="shared" si="585"/>
        <v>0</v>
      </c>
      <c r="X4627" s="6"/>
      <c r="Y4627" s="7">
        <f t="shared" si="589"/>
        <v>0</v>
      </c>
      <c r="Z4627" s="7"/>
      <c r="AA4627" s="8">
        <f t="shared" si="588"/>
        <v>0</v>
      </c>
      <c r="AB4627" s="6">
        <f t="shared" si="587"/>
        <v>0</v>
      </c>
      <c r="AC4627" s="6">
        <f t="shared" si="583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6"/>
        <v>8774.7000000000007</v>
      </c>
      <c r="W4628" s="8">
        <f t="shared" si="585"/>
        <v>0</v>
      </c>
      <c r="X4628" s="6"/>
      <c r="Y4628" s="7">
        <f t="shared" si="589"/>
        <v>0</v>
      </c>
      <c r="Z4628" s="7"/>
      <c r="AA4628" s="8">
        <f t="shared" si="588"/>
        <v>0</v>
      </c>
      <c r="AB4628" s="6">
        <f t="shared" si="587"/>
        <v>0</v>
      </c>
      <c r="AC4628" s="6">
        <f t="shared" si="583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6"/>
        <v>2641</v>
      </c>
      <c r="W4629" s="8">
        <f t="shared" si="585"/>
        <v>0</v>
      </c>
      <c r="X4629" s="6"/>
      <c r="Y4629" s="7">
        <f t="shared" si="589"/>
        <v>0</v>
      </c>
      <c r="Z4629" s="7"/>
      <c r="AA4629" s="8">
        <f t="shared" si="588"/>
        <v>0</v>
      </c>
      <c r="AB4629" s="6">
        <f t="shared" si="587"/>
        <v>0</v>
      </c>
      <c r="AC4629" s="6">
        <f t="shared" si="583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6"/>
        <v>3533.05</v>
      </c>
      <c r="W4630" s="8">
        <f t="shared" si="585"/>
        <v>0</v>
      </c>
      <c r="X4630" s="6"/>
      <c r="Y4630" s="7">
        <f t="shared" si="589"/>
        <v>0</v>
      </c>
      <c r="Z4630" s="7"/>
      <c r="AA4630" s="8">
        <f t="shared" si="588"/>
        <v>0</v>
      </c>
      <c r="AB4630" s="6">
        <f t="shared" si="587"/>
        <v>0</v>
      </c>
      <c r="AC4630" s="6">
        <f t="shared" si="583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6"/>
        <v>155475.29999999999</v>
      </c>
      <c r="W4631" s="8">
        <f t="shared" si="585"/>
        <v>0</v>
      </c>
      <c r="X4631" s="6"/>
      <c r="Y4631" s="7">
        <f t="shared" si="589"/>
        <v>0</v>
      </c>
      <c r="Z4631" s="7"/>
      <c r="AA4631" s="8">
        <f t="shared" si="588"/>
        <v>0</v>
      </c>
      <c r="AB4631" s="6">
        <f t="shared" si="587"/>
        <v>0</v>
      </c>
      <c r="AC4631" s="6">
        <f t="shared" si="583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6"/>
        <v>-14908.119999999999</v>
      </c>
      <c r="W4632" s="8">
        <f t="shared" si="585"/>
        <v>2143.6999999999998</v>
      </c>
      <c r="X4632" s="6"/>
      <c r="Y4632" s="7">
        <f t="shared" si="589"/>
        <v>0</v>
      </c>
      <c r="Z4632" s="7"/>
      <c r="AA4632" s="8">
        <f t="shared" si="588"/>
        <v>2143.6999999999998</v>
      </c>
      <c r="AB4632" s="6">
        <f t="shared" si="587"/>
        <v>0</v>
      </c>
      <c r="AC4632" s="6">
        <f t="shared" si="583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6"/>
        <v>64856.35</v>
      </c>
      <c r="W4633" s="8">
        <f t="shared" si="585"/>
        <v>35968.544554455446</v>
      </c>
      <c r="X4633" s="6"/>
      <c r="Y4633" s="7">
        <f t="shared" si="589"/>
        <v>0</v>
      </c>
      <c r="Z4633" s="7"/>
      <c r="AA4633" s="8">
        <f t="shared" si="588"/>
        <v>35968.544554455446</v>
      </c>
      <c r="AB4633" s="6">
        <f t="shared" si="587"/>
        <v>359.6854455445573</v>
      </c>
      <c r="AC4633" s="6">
        <f t="shared" si="583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6"/>
        <v>0</v>
      </c>
      <c r="W4634" s="8">
        <f t="shared" si="585"/>
        <v>46739.02</v>
      </c>
      <c r="X4634" s="6"/>
      <c r="Y4634" s="7">
        <f t="shared" si="589"/>
        <v>0</v>
      </c>
      <c r="Z4634" s="7"/>
      <c r="AA4634" s="8">
        <f t="shared" si="588"/>
        <v>46739.02</v>
      </c>
      <c r="AB4634" s="6">
        <f t="shared" si="587"/>
        <v>0</v>
      </c>
      <c r="AC4634" s="6">
        <f t="shared" si="583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6"/>
        <v>-20320</v>
      </c>
      <c r="W4635" s="8">
        <f t="shared" si="585"/>
        <v>5800</v>
      </c>
      <c r="X4635" s="6"/>
      <c r="Y4635" s="7">
        <f t="shared" si="589"/>
        <v>0</v>
      </c>
      <c r="Z4635" s="7"/>
      <c r="AA4635" s="8">
        <f t="shared" si="588"/>
        <v>5800</v>
      </c>
      <c r="AB4635" s="6">
        <f t="shared" si="587"/>
        <v>0</v>
      </c>
      <c r="AC4635" s="6">
        <f t="shared" si="583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6"/>
        <v>0</v>
      </c>
      <c r="W4636" s="8">
        <f t="shared" si="585"/>
        <v>5664.1470588235297</v>
      </c>
      <c r="X4636" s="6"/>
      <c r="Y4636" s="7">
        <f t="shared" si="589"/>
        <v>0</v>
      </c>
      <c r="Z4636" s="7"/>
      <c r="AA4636" s="8">
        <f t="shared" si="588"/>
        <v>5664.1470588235297</v>
      </c>
      <c r="AB4636" s="6">
        <f t="shared" si="587"/>
        <v>113.28294117647056</v>
      </c>
      <c r="AC4636" s="6">
        <f t="shared" ref="AC4636:AC4641" si="590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6"/>
        <v>219231.71</v>
      </c>
      <c r="W4637" s="8">
        <f t="shared" si="585"/>
        <v>249341.87128712871</v>
      </c>
      <c r="X4637" s="6"/>
      <c r="Y4637" s="7">
        <f t="shared" si="589"/>
        <v>0</v>
      </c>
      <c r="Z4637" s="7"/>
      <c r="AA4637" s="8">
        <f t="shared" si="588"/>
        <v>249341.87128712871</v>
      </c>
      <c r="AB4637" s="6">
        <f t="shared" si="587"/>
        <v>2493.4187128712947</v>
      </c>
      <c r="AC4637" s="6">
        <f t="shared" si="590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6"/>
        <v>-355448.5</v>
      </c>
      <c r="W4638" s="8">
        <f t="shared" si="585"/>
        <v>0</v>
      </c>
      <c r="X4638" s="6"/>
      <c r="Y4638" s="7">
        <f t="shared" si="589"/>
        <v>0</v>
      </c>
      <c r="Z4638" s="7"/>
      <c r="AA4638" s="8">
        <f t="shared" si="588"/>
        <v>0</v>
      </c>
      <c r="AB4638" s="6">
        <f t="shared" si="587"/>
        <v>0</v>
      </c>
      <c r="AC4638" s="6">
        <f t="shared" si="590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6"/>
        <v>193642.39</v>
      </c>
      <c r="W4639" s="8">
        <f t="shared" si="585"/>
        <v>0</v>
      </c>
      <c r="X4639" s="6"/>
      <c r="Y4639" s="7">
        <f t="shared" si="589"/>
        <v>0</v>
      </c>
      <c r="Z4639" s="7"/>
      <c r="AA4639" s="8">
        <f t="shared" si="588"/>
        <v>0</v>
      </c>
      <c r="AB4639" s="6">
        <f t="shared" si="587"/>
        <v>0</v>
      </c>
      <c r="AC4639" s="6">
        <f t="shared" si="590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6"/>
        <v>-1301</v>
      </c>
      <c r="W4640" s="8">
        <f t="shared" si="585"/>
        <v>1301</v>
      </c>
      <c r="X4640" s="6"/>
      <c r="Y4640" s="7">
        <f t="shared" si="589"/>
        <v>0</v>
      </c>
      <c r="Z4640" s="7"/>
      <c r="AA4640" s="6">
        <v>1301</v>
      </c>
      <c r="AB4640" s="6">
        <f t="shared" si="587"/>
        <v>0</v>
      </c>
      <c r="AC4640" s="6">
        <f t="shared" si="590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6"/>
        <v>-15783</v>
      </c>
      <c r="W4641" s="8">
        <f t="shared" si="585"/>
        <v>15783</v>
      </c>
      <c r="X4641" s="6"/>
      <c r="Y4641" s="7">
        <f t="shared" si="589"/>
        <v>0</v>
      </c>
      <c r="Z4641" s="7"/>
      <c r="AA4641" s="8">
        <f t="shared" ref="AA4641:AA4704" si="591">W4641+X4641</f>
        <v>15783</v>
      </c>
      <c r="AB4641" s="6">
        <f t="shared" si="587"/>
        <v>0</v>
      </c>
      <c r="AC4641" s="6">
        <f t="shared" si="590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6"/>
        <v>10000</v>
      </c>
      <c r="W4642" s="8">
        <f t="shared" ref="W4642:W4674" si="592">U4642*(1+AI4642)/(1+AI4642+P4642)</f>
        <v>0</v>
      </c>
      <c r="X4642" s="6"/>
      <c r="Y4642" s="7">
        <f t="shared" si="589"/>
        <v>0</v>
      </c>
      <c r="Z4642" s="7"/>
      <c r="AA4642" s="8">
        <f t="shared" si="591"/>
        <v>0</v>
      </c>
      <c r="AB4642" s="6">
        <f t="shared" si="587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6"/>
        <v>460997.37999999989</v>
      </c>
      <c r="W4643" s="8">
        <f t="shared" si="592"/>
        <v>1172661.25</v>
      </c>
      <c r="X4643" s="6"/>
      <c r="Y4643" s="7">
        <f t="shared" si="589"/>
        <v>0</v>
      </c>
      <c r="Z4643" s="7"/>
      <c r="AA4643" s="8">
        <f t="shared" si="591"/>
        <v>1172661.25</v>
      </c>
      <c r="AB4643" s="6">
        <f t="shared" si="587"/>
        <v>0</v>
      </c>
      <c r="AC4643" s="6">
        <f t="shared" ref="AC4643:AC4706" si="593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6"/>
        <v>150909.29</v>
      </c>
      <c r="W4644" s="8">
        <f t="shared" si="592"/>
        <v>147784.41</v>
      </c>
      <c r="X4644" s="6"/>
      <c r="Y4644" s="7">
        <f t="shared" si="589"/>
        <v>0</v>
      </c>
      <c r="Z4644" s="7"/>
      <c r="AA4644" s="8">
        <f t="shared" si="591"/>
        <v>147784.41</v>
      </c>
      <c r="AB4644" s="6">
        <f t="shared" si="587"/>
        <v>0</v>
      </c>
      <c r="AC4644" s="6">
        <f t="shared" si="593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6"/>
        <v>29743.78</v>
      </c>
      <c r="W4645" s="8">
        <f t="shared" si="592"/>
        <v>20256.22</v>
      </c>
      <c r="X4645" s="6"/>
      <c r="Y4645" s="7">
        <f t="shared" si="589"/>
        <v>0</v>
      </c>
      <c r="Z4645" s="7"/>
      <c r="AA4645" s="8">
        <f t="shared" si="591"/>
        <v>20256.22</v>
      </c>
      <c r="AB4645" s="6">
        <f t="shared" si="587"/>
        <v>0</v>
      </c>
      <c r="AC4645" s="6">
        <f t="shared" si="593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6"/>
        <v>287902.26</v>
      </c>
      <c r="W4646" s="8">
        <v>334586.32426470588</v>
      </c>
      <c r="X4646" s="6"/>
      <c r="Y4646" s="7">
        <f t="shared" si="589"/>
        <v>0</v>
      </c>
      <c r="Z4646" s="7"/>
      <c r="AA4646" s="8">
        <f t="shared" si="591"/>
        <v>334586.32426470588</v>
      </c>
      <c r="AB4646" s="6">
        <f t="shared" si="587"/>
        <v>15442.445735294139</v>
      </c>
      <c r="AC4646" s="6">
        <f t="shared" si="593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6"/>
        <v>56660.160000000003</v>
      </c>
      <c r="W4647" s="8">
        <f t="shared" si="592"/>
        <v>101645.39942857143</v>
      </c>
      <c r="X4647" s="6"/>
      <c r="Y4647" s="7">
        <f t="shared" si="589"/>
        <v>0</v>
      </c>
      <c r="Z4647" s="7"/>
      <c r="AA4647" s="8">
        <f t="shared" si="591"/>
        <v>101645.39942857143</v>
      </c>
      <c r="AB4647" s="6">
        <f t="shared" si="587"/>
        <v>2989.5705714285723</v>
      </c>
      <c r="AC4647" s="6">
        <f t="shared" si="593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6"/>
        <v>34266.14999999998</v>
      </c>
      <c r="W4648" s="8">
        <f t="shared" si="592"/>
        <v>96241.155339805817</v>
      </c>
      <c r="X4648" s="6"/>
      <c r="Y4648" s="7">
        <f t="shared" si="589"/>
        <v>0</v>
      </c>
      <c r="Z4648" s="7"/>
      <c r="AA4648" s="8">
        <f t="shared" si="591"/>
        <v>96241.155339805817</v>
      </c>
      <c r="AB4648" s="6">
        <f t="shared" si="587"/>
        <v>2887.2346601941827</v>
      </c>
      <c r="AC4648" s="6">
        <f t="shared" si="593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6"/>
        <v>50060.82</v>
      </c>
      <c r="W4649" s="8">
        <f t="shared" si="592"/>
        <v>911.82524271844648</v>
      </c>
      <c r="X4649" s="6"/>
      <c r="Y4649" s="7">
        <f t="shared" si="589"/>
        <v>0</v>
      </c>
      <c r="Z4649" s="7"/>
      <c r="AA4649" s="8">
        <f t="shared" si="591"/>
        <v>911.82524271844648</v>
      </c>
      <c r="AB4649" s="6">
        <f t="shared" si="587"/>
        <v>27.354757281553475</v>
      </c>
      <c r="AC4649" s="6">
        <f t="shared" si="593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6"/>
        <v>1563326.6200000003</v>
      </c>
      <c r="W4650" s="8">
        <f t="shared" si="592"/>
        <v>1262230.2</v>
      </c>
      <c r="X4650" s="6"/>
      <c r="Y4650" s="7">
        <f t="shared" si="589"/>
        <v>0</v>
      </c>
      <c r="Z4650" s="7"/>
      <c r="AA4650" s="8">
        <f t="shared" si="591"/>
        <v>1262230.2</v>
      </c>
      <c r="AB4650" s="6">
        <f t="shared" si="587"/>
        <v>0</v>
      </c>
      <c r="AC4650" s="6">
        <f t="shared" si="593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6"/>
        <v>61260.810000000012</v>
      </c>
      <c r="W4651" s="8">
        <f t="shared" si="592"/>
        <v>79688.269454545458</v>
      </c>
      <c r="X4651" s="6"/>
      <c r="Y4651" s="7">
        <f t="shared" si="589"/>
        <v>0</v>
      </c>
      <c r="Z4651" s="7"/>
      <c r="AA4651" s="8">
        <f t="shared" si="591"/>
        <v>79688.269454545458</v>
      </c>
      <c r="AB4651" s="6">
        <f t="shared" si="587"/>
        <v>2234.2505454545462</v>
      </c>
      <c r="AC4651" s="6">
        <f t="shared" si="593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6"/>
        <v>37855.039999999994</v>
      </c>
      <c r="W4652" s="8">
        <f t="shared" si="592"/>
        <v>122080.01895734598</v>
      </c>
      <c r="X4652" s="6"/>
      <c r="Y4652" s="7">
        <f t="shared" si="589"/>
        <v>0</v>
      </c>
      <c r="Z4652" s="7"/>
      <c r="AA4652" s="8">
        <f t="shared" si="591"/>
        <v>122080.01895734598</v>
      </c>
      <c r="AB4652" s="6">
        <f t="shared" si="587"/>
        <v>6714.401042654019</v>
      </c>
      <c r="AC4652" s="6">
        <f t="shared" si="593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6"/>
        <v>1655319.27</v>
      </c>
      <c r="W4653" s="8">
        <f t="shared" si="592"/>
        <v>1904510.3317535545</v>
      </c>
      <c r="X4653" s="6"/>
      <c r="Y4653" s="7">
        <f t="shared" si="589"/>
        <v>0</v>
      </c>
      <c r="Z4653" s="7"/>
      <c r="AA4653" s="8">
        <f t="shared" si="591"/>
        <v>1904510.3317535545</v>
      </c>
      <c r="AB4653" s="6">
        <f t="shared" si="587"/>
        <v>104748.06824644539</v>
      </c>
      <c r="AC4653" s="6">
        <f t="shared" si="593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4">S4654+T4654-U4654</f>
        <v>295013.31999999983</v>
      </c>
      <c r="W4654" s="8">
        <f t="shared" si="592"/>
        <v>1063257.1184834123</v>
      </c>
      <c r="X4654" s="6"/>
      <c r="Y4654" s="7">
        <f t="shared" si="589"/>
        <v>0</v>
      </c>
      <c r="Z4654" s="7"/>
      <c r="AA4654" s="8">
        <f t="shared" si="591"/>
        <v>1063257.1184834123</v>
      </c>
      <c r="AB4654" s="6">
        <f t="shared" si="587"/>
        <v>58479.141516587697</v>
      </c>
      <c r="AC4654" s="6">
        <f t="shared" si="593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4"/>
        <v>2498156.4900000002</v>
      </c>
      <c r="W4655" s="8">
        <f t="shared" si="592"/>
        <v>5813339.8304680856</v>
      </c>
      <c r="X4655" s="6"/>
      <c r="Y4655" s="7">
        <f t="shared" si="589"/>
        <v>0</v>
      </c>
      <c r="Z4655" s="7"/>
      <c r="AA4655" s="8">
        <f t="shared" si="591"/>
        <v>5813339.8304680856</v>
      </c>
      <c r="AB4655" s="6">
        <f t="shared" si="587"/>
        <v>285476.50953191426</v>
      </c>
      <c r="AC4655" s="6">
        <f t="shared" si="593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4"/>
        <v>1342596.6000000006</v>
      </c>
      <c r="W4656" s="8">
        <f t="shared" si="592"/>
        <v>5689760.4411914889</v>
      </c>
      <c r="X4656" s="6"/>
      <c r="Y4656" s="7">
        <f t="shared" si="589"/>
        <v>0</v>
      </c>
      <c r="Z4656" s="7"/>
      <c r="AA4656" s="8">
        <f t="shared" si="591"/>
        <v>5689760.4411914889</v>
      </c>
      <c r="AB4656" s="6">
        <f t="shared" ref="AB4656:AB4719" si="595">U4656-W4656</f>
        <v>279407.87880851049</v>
      </c>
      <c r="AC4656" s="6">
        <f t="shared" si="593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4"/>
        <v>216027.45999999996</v>
      </c>
      <c r="W4657" s="8">
        <f t="shared" si="592"/>
        <v>548042.87</v>
      </c>
      <c r="X4657" s="6"/>
      <c r="Y4657" s="7">
        <f t="shared" si="589"/>
        <v>0</v>
      </c>
      <c r="Z4657" s="7"/>
      <c r="AA4657" s="8">
        <f t="shared" si="591"/>
        <v>548042.87</v>
      </c>
      <c r="AB4657" s="6">
        <f t="shared" si="595"/>
        <v>0</v>
      </c>
      <c r="AC4657" s="6">
        <f t="shared" si="593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4"/>
        <v>14165.970000000001</v>
      </c>
      <c r="W4658" s="8">
        <f t="shared" si="592"/>
        <v>108117.83</v>
      </c>
      <c r="X4658" s="6"/>
      <c r="Y4658" s="7">
        <f t="shared" si="589"/>
        <v>0</v>
      </c>
      <c r="Z4658" s="7"/>
      <c r="AA4658" s="8">
        <f t="shared" si="591"/>
        <v>108117.83</v>
      </c>
      <c r="AB4658" s="6">
        <f t="shared" si="595"/>
        <v>0</v>
      </c>
      <c r="AC4658" s="6">
        <f t="shared" si="593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4"/>
        <v>20782.390000000101</v>
      </c>
      <c r="W4659" s="8">
        <f t="shared" si="592"/>
        <v>220405.27</v>
      </c>
      <c r="X4659" s="6"/>
      <c r="Y4659" s="7">
        <f t="shared" si="589"/>
        <v>0</v>
      </c>
      <c r="Z4659" s="7"/>
      <c r="AA4659" s="8">
        <f t="shared" si="591"/>
        <v>220405.27</v>
      </c>
      <c r="AB4659" s="6">
        <f t="shared" si="595"/>
        <v>0</v>
      </c>
      <c r="AC4659" s="6">
        <f t="shared" si="593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4"/>
        <v>-4532527.2100000028</v>
      </c>
      <c r="W4660" s="8">
        <v>10392806.432459179</v>
      </c>
      <c r="X4660" s="6"/>
      <c r="Y4660" s="7">
        <f t="shared" si="589"/>
        <v>75317.252459177747</v>
      </c>
      <c r="Z4660" s="7"/>
      <c r="AA4660" s="8">
        <f t="shared" si="591"/>
        <v>10392806.432459179</v>
      </c>
      <c r="AB4660" s="6">
        <f t="shared" si="595"/>
        <v>-75317.252459177747</v>
      </c>
      <c r="AC4660" s="6">
        <f t="shared" si="593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4"/>
        <v>7396726.6700000018</v>
      </c>
      <c r="W4661" s="8">
        <v>20764250.761496376</v>
      </c>
      <c r="X4661" s="6"/>
      <c r="Y4661" s="7">
        <f t="shared" si="589"/>
        <v>0</v>
      </c>
      <c r="Z4661" s="7"/>
      <c r="AA4661" s="8">
        <f t="shared" si="591"/>
        <v>20764250.761496376</v>
      </c>
      <c r="AB4661" s="6">
        <f t="shared" si="595"/>
        <v>839022.56850362197</v>
      </c>
      <c r="AC4661" s="6">
        <f t="shared" si="593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4"/>
        <v>1366296.4500000002</v>
      </c>
      <c r="W4662" s="8">
        <v>1340708.1815532567</v>
      </c>
      <c r="X4662" s="6"/>
      <c r="Y4662" s="7">
        <f t="shared" si="589"/>
        <v>0</v>
      </c>
      <c r="Z4662" s="7"/>
      <c r="AA4662" s="8">
        <f t="shared" si="591"/>
        <v>1340708.1815532567</v>
      </c>
      <c r="AB4662" s="6">
        <f t="shared" si="595"/>
        <v>52995.368446743116</v>
      </c>
      <c r="AC4662" s="6">
        <f t="shared" si="593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4"/>
        <v>18827.409999999996</v>
      </c>
      <c r="W4663" s="8">
        <f t="shared" si="592"/>
        <v>27915.18</v>
      </c>
      <c r="X4663" s="6"/>
      <c r="Y4663" s="7">
        <f t="shared" si="589"/>
        <v>0</v>
      </c>
      <c r="Z4663" s="7"/>
      <c r="AA4663" s="8">
        <f t="shared" si="591"/>
        <v>27915.18</v>
      </c>
      <c r="AB4663" s="6">
        <f t="shared" si="595"/>
        <v>0</v>
      </c>
      <c r="AC4663" s="6">
        <f t="shared" si="593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4"/>
        <v>95539.77</v>
      </c>
      <c r="W4664" s="8">
        <f t="shared" si="592"/>
        <v>27939.3</v>
      </c>
      <c r="X4664" s="6"/>
      <c r="Y4664" s="7">
        <f t="shared" si="589"/>
        <v>0</v>
      </c>
      <c r="Z4664" s="7"/>
      <c r="AA4664" s="8">
        <f t="shared" si="591"/>
        <v>27939.3</v>
      </c>
      <c r="AB4664" s="6">
        <f t="shared" si="595"/>
        <v>0</v>
      </c>
      <c r="AC4664" s="6">
        <f t="shared" si="593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4"/>
        <v>18648.149999999998</v>
      </c>
      <c r="W4665" s="8">
        <f t="shared" si="592"/>
        <v>28652.31</v>
      </c>
      <c r="X4665" s="6"/>
      <c r="Y4665" s="7">
        <f t="shared" si="589"/>
        <v>0</v>
      </c>
      <c r="Z4665" s="7"/>
      <c r="AA4665" s="8">
        <f t="shared" si="591"/>
        <v>28652.31</v>
      </c>
      <c r="AB4665" s="6">
        <f t="shared" si="595"/>
        <v>0</v>
      </c>
      <c r="AC4665" s="6">
        <f t="shared" si="593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4"/>
        <v>149088.06</v>
      </c>
      <c r="W4666" s="8">
        <f t="shared" si="592"/>
        <v>194796.2</v>
      </c>
      <c r="X4666" s="6"/>
      <c r="Y4666" s="7">
        <f t="shared" si="589"/>
        <v>0</v>
      </c>
      <c r="Z4666" s="7"/>
      <c r="AA4666" s="8">
        <f t="shared" si="591"/>
        <v>194796.2</v>
      </c>
      <c r="AB4666" s="6">
        <f t="shared" si="595"/>
        <v>0</v>
      </c>
      <c r="AC4666" s="6">
        <f t="shared" si="593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4499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4"/>
        <v>142868.72999999998</v>
      </c>
      <c r="W4667" s="8">
        <f t="shared" si="592"/>
        <v>2776376.3721774193</v>
      </c>
      <c r="X4667" s="6"/>
      <c r="Y4667" s="7">
        <f t="shared" si="589"/>
        <v>0</v>
      </c>
      <c r="Z4667" s="7"/>
      <c r="AA4667" s="8">
        <f t="shared" si="591"/>
        <v>2776376.3721774193</v>
      </c>
      <c r="AB4667" s="6">
        <f t="shared" si="595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4499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4"/>
        <v>51307.69</v>
      </c>
      <c r="W4668" s="8">
        <f t="shared" si="592"/>
        <v>142849.41887096775</v>
      </c>
      <c r="X4668" s="6"/>
      <c r="Y4668" s="7">
        <f t="shared" si="589"/>
        <v>0</v>
      </c>
      <c r="Z4668" s="7"/>
      <c r="AA4668" s="8">
        <f t="shared" si="591"/>
        <v>142849.41887096775</v>
      </c>
      <c r="AB4668" s="6">
        <f t="shared" si="595"/>
        <v>3541.7211290322593</v>
      </c>
      <c r="AC4668" s="6">
        <f t="shared" si="593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161" t="s">
        <v>41</v>
      </c>
      <c r="P4669" s="162">
        <v>0.02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4"/>
        <v>5248.51</v>
      </c>
      <c r="W4669" s="8">
        <f t="shared" si="592"/>
        <v>4658.323529411764</v>
      </c>
      <c r="X4669" s="6"/>
      <c r="Y4669" s="7">
        <f t="shared" si="589"/>
        <v>0</v>
      </c>
      <c r="Z4669" s="7"/>
      <c r="AA4669" s="8">
        <f t="shared" si="591"/>
        <v>4658.323529411764</v>
      </c>
      <c r="AB4669" s="6">
        <f t="shared" si="595"/>
        <v>93.166470588235825</v>
      </c>
      <c r="AC4669" s="6">
        <f t="shared" si="593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4"/>
        <v>247273.85999999987</v>
      </c>
      <c r="W4670" s="8">
        <f t="shared" si="592"/>
        <v>1266618.83</v>
      </c>
      <c r="X4670" s="6"/>
      <c r="Y4670" s="7">
        <f t="shared" si="589"/>
        <v>0</v>
      </c>
      <c r="Z4670" s="7"/>
      <c r="AA4670" s="8">
        <f t="shared" si="591"/>
        <v>1266618.83</v>
      </c>
      <c r="AB4670" s="6">
        <f t="shared" si="595"/>
        <v>0</v>
      </c>
      <c r="AC4670" s="6">
        <f t="shared" si="593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4"/>
        <v>1137306.17</v>
      </c>
      <c r="W4671" s="8">
        <f t="shared" si="592"/>
        <v>3794337.55</v>
      </c>
      <c r="X4671" s="6"/>
      <c r="Y4671" s="7">
        <f t="shared" si="589"/>
        <v>0</v>
      </c>
      <c r="Z4671" s="7"/>
      <c r="AA4671" s="8">
        <f t="shared" si="591"/>
        <v>3794337.55</v>
      </c>
      <c r="AB4671" s="6">
        <f t="shared" si="595"/>
        <v>0</v>
      </c>
      <c r="AC4671" s="6">
        <f t="shared" si="593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4"/>
        <v>198284.84000000003</v>
      </c>
      <c r="W4672" s="8">
        <f t="shared" si="592"/>
        <v>389952.54</v>
      </c>
      <c r="X4672" s="6"/>
      <c r="Y4672" s="7">
        <f t="shared" si="589"/>
        <v>0</v>
      </c>
      <c r="Z4672" s="7"/>
      <c r="AA4672" s="8">
        <f t="shared" si="591"/>
        <v>389952.54</v>
      </c>
      <c r="AB4672" s="6">
        <f t="shared" si="595"/>
        <v>0</v>
      </c>
      <c r="AC4672" s="6">
        <f t="shared" si="593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4"/>
        <v>7393.8999999999942</v>
      </c>
      <c r="W4673" s="8">
        <f t="shared" si="592"/>
        <v>192477.53</v>
      </c>
      <c r="X4673" s="6"/>
      <c r="Y4673" s="7">
        <f t="shared" si="589"/>
        <v>0</v>
      </c>
      <c r="Z4673" s="7"/>
      <c r="AA4673" s="8">
        <f t="shared" si="591"/>
        <v>192477.53</v>
      </c>
      <c r="AB4673" s="6">
        <f t="shared" si="595"/>
        <v>0</v>
      </c>
      <c r="AC4673" s="6">
        <f t="shared" si="593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4"/>
        <v>1900948.35</v>
      </c>
      <c r="W4674" s="8">
        <f t="shared" si="592"/>
        <v>0</v>
      </c>
      <c r="X4674" s="6"/>
      <c r="Y4674" s="7">
        <f t="shared" si="589"/>
        <v>0</v>
      </c>
      <c r="Z4674" s="7"/>
      <c r="AA4674" s="8">
        <f t="shared" si="591"/>
        <v>0</v>
      </c>
      <c r="AB4674" s="6">
        <f t="shared" si="595"/>
        <v>0</v>
      </c>
      <c r="AC4674" s="6">
        <f t="shared" si="593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4"/>
        <v>-1004234.49</v>
      </c>
      <c r="W4675" s="8">
        <f>U4675*(1+AI4675)/(1+P4675)</f>
        <v>0</v>
      </c>
      <c r="X4675" s="6"/>
      <c r="Y4675" s="7">
        <f t="shared" ref="Y4675:Y4738" si="596">IF(W4675-AC4675&lt;=0,0,IF(O4675="返现",MAX(W4675-AB4675-AC4675,0),MAX(W4675-AC4675,0)))</f>
        <v>0</v>
      </c>
      <c r="Z4675" s="7"/>
      <c r="AA4675" s="8">
        <f t="shared" si="591"/>
        <v>0</v>
      </c>
      <c r="AB4675" s="6">
        <f t="shared" si="595"/>
        <v>0</v>
      </c>
      <c r="AC4675" s="6">
        <f t="shared" si="593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4"/>
        <v>1572962.0200000005</v>
      </c>
      <c r="W4676" s="8">
        <f>U4676*(1+AI4676)/(1+AI4676+P4676)</f>
        <v>4940335.5399999991</v>
      </c>
      <c r="X4676" s="6"/>
      <c r="Y4676" s="7">
        <f t="shared" si="596"/>
        <v>0</v>
      </c>
      <c r="Z4676" s="7"/>
      <c r="AA4676" s="8">
        <f t="shared" si="591"/>
        <v>4940335.5399999991</v>
      </c>
      <c r="AB4676" s="6">
        <f t="shared" si="595"/>
        <v>148581.52000000048</v>
      </c>
      <c r="AC4676" s="6">
        <f t="shared" si="593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4"/>
        <v>170040.3</v>
      </c>
      <c r="W4677" s="8">
        <f>U4677*(1+AI4677)/(1+AI4677+P4677)</f>
        <v>346807.83</v>
      </c>
      <c r="X4677" s="6"/>
      <c r="Y4677" s="7">
        <f t="shared" si="596"/>
        <v>0</v>
      </c>
      <c r="Z4677" s="7"/>
      <c r="AA4677" s="8">
        <f t="shared" si="591"/>
        <v>346807.83</v>
      </c>
      <c r="AB4677" s="6">
        <f t="shared" si="595"/>
        <v>0</v>
      </c>
      <c r="AC4677" s="6">
        <f t="shared" si="593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4"/>
        <v>829001.94000000041</v>
      </c>
      <c r="W4678" s="8">
        <f>U4678+4601.44</f>
        <v>2726456.63</v>
      </c>
      <c r="X4678" s="8"/>
      <c r="Y4678" s="7">
        <f t="shared" si="596"/>
        <v>0</v>
      </c>
      <c r="Z4678" s="7"/>
      <c r="AA4678" s="8">
        <f t="shared" si="591"/>
        <v>2726456.63</v>
      </c>
      <c r="AB4678" s="6">
        <f>U4678*P4678</f>
        <v>149702.03545</v>
      </c>
      <c r="AC4678" s="6">
        <f t="shared" si="593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4"/>
        <v>55802.89</v>
      </c>
      <c r="W4679" s="8">
        <f t="shared" ref="W4679:W4725" si="597">U4679*(1+AI4679)/(1+AI4679+P4679)</f>
        <v>0</v>
      </c>
      <c r="X4679" s="6"/>
      <c r="Y4679" s="7">
        <f t="shared" si="596"/>
        <v>0</v>
      </c>
      <c r="Z4679" s="7"/>
      <c r="AA4679" s="8">
        <f t="shared" si="591"/>
        <v>0</v>
      </c>
      <c r="AB4679" s="6">
        <f t="shared" si="595"/>
        <v>0</v>
      </c>
      <c r="AC4679" s="6">
        <f t="shared" si="593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4"/>
        <v>29664.163829787198</v>
      </c>
      <c r="W4680" s="8">
        <f t="shared" si="597"/>
        <v>1154.1579310344828</v>
      </c>
      <c r="X4680" s="6"/>
      <c r="Y4680" s="7">
        <f t="shared" si="596"/>
        <v>0</v>
      </c>
      <c r="Z4680" s="7"/>
      <c r="AA4680" s="8">
        <f t="shared" si="591"/>
        <v>1154.1579310344828</v>
      </c>
      <c r="AB4680" s="6">
        <f t="shared" si="595"/>
        <v>32.742068965517319</v>
      </c>
      <c r="AC4680" s="6">
        <f t="shared" si="593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4"/>
        <v>-69424.88</v>
      </c>
      <c r="W4681" s="8">
        <f t="shared" si="597"/>
        <v>0</v>
      </c>
      <c r="X4681" s="6"/>
      <c r="Y4681" s="7">
        <f t="shared" si="596"/>
        <v>0</v>
      </c>
      <c r="Z4681" s="7"/>
      <c r="AA4681" s="8">
        <f t="shared" si="591"/>
        <v>0</v>
      </c>
      <c r="AB4681" s="6">
        <f t="shared" si="595"/>
        <v>0</v>
      </c>
      <c r="AC4681" s="6">
        <f t="shared" si="593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4"/>
        <v>102836.879432624</v>
      </c>
      <c r="W4682" s="8">
        <f t="shared" si="597"/>
        <v>0</v>
      </c>
      <c r="X4682" s="6"/>
      <c r="Y4682" s="7">
        <f t="shared" si="596"/>
        <v>0</v>
      </c>
      <c r="Z4682" s="7"/>
      <c r="AA4682" s="8">
        <f t="shared" si="591"/>
        <v>0</v>
      </c>
      <c r="AB4682" s="6">
        <f t="shared" si="595"/>
        <v>0</v>
      </c>
      <c r="AC4682" s="6">
        <f t="shared" si="593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4"/>
        <v>72686.031015249901</v>
      </c>
      <c r="W4683" s="8">
        <f t="shared" si="597"/>
        <v>1917159.18537931</v>
      </c>
      <c r="X4683" s="6"/>
      <c r="Y4683" s="7">
        <f t="shared" si="596"/>
        <v>0</v>
      </c>
      <c r="Z4683" s="7"/>
      <c r="AA4683" s="8">
        <f t="shared" si="591"/>
        <v>1917159.18537931</v>
      </c>
      <c r="AB4683" s="6">
        <f t="shared" si="595"/>
        <v>54387.494620689889</v>
      </c>
      <c r="AC4683" s="6">
        <f t="shared" si="593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4"/>
        <v>0</v>
      </c>
      <c r="W4684" s="8">
        <f t="shared" si="597"/>
        <v>0</v>
      </c>
      <c r="X4684" s="6"/>
      <c r="Y4684" s="7">
        <f t="shared" si="596"/>
        <v>0</v>
      </c>
      <c r="Z4684" s="7"/>
      <c r="AA4684" s="8">
        <f t="shared" si="591"/>
        <v>0</v>
      </c>
      <c r="AB4684" s="6">
        <f t="shared" si="595"/>
        <v>0</v>
      </c>
      <c r="AC4684" s="6">
        <f t="shared" si="593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4"/>
        <v>31522.878841933009</v>
      </c>
      <c r="W4685" s="8">
        <f t="shared" si="597"/>
        <v>219636.76965517242</v>
      </c>
      <c r="X4685" s="6"/>
      <c r="Y4685" s="7">
        <f t="shared" si="596"/>
        <v>0</v>
      </c>
      <c r="Z4685" s="7"/>
      <c r="AA4685" s="8">
        <f t="shared" si="591"/>
        <v>219636.76965517242</v>
      </c>
      <c r="AB4685" s="6">
        <f t="shared" si="595"/>
        <v>6230.8303448275838</v>
      </c>
      <c r="AC4685" s="6">
        <f t="shared" si="593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4"/>
        <v>95153.463576641981</v>
      </c>
      <c r="W4686" s="8">
        <f t="shared" si="597"/>
        <v>195344.38571428572</v>
      </c>
      <c r="X4686" s="6"/>
      <c r="Y4686" s="7">
        <f t="shared" si="596"/>
        <v>0</v>
      </c>
      <c r="Z4686" s="7"/>
      <c r="AA4686" s="8">
        <f t="shared" si="591"/>
        <v>195344.38571428572</v>
      </c>
      <c r="AB4686" s="6">
        <f t="shared" si="595"/>
        <v>4277.6142857142841</v>
      </c>
      <c r="AC4686" s="6">
        <f t="shared" si="593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4"/>
        <v>45437.237372261996</v>
      </c>
      <c r="W4687" s="8">
        <f t="shared" si="597"/>
        <v>168871.04392857142</v>
      </c>
      <c r="X4687" s="6"/>
      <c r="Y4687" s="7">
        <f t="shared" si="596"/>
        <v>0</v>
      </c>
      <c r="Z4687" s="7"/>
      <c r="AA4687" s="8">
        <f t="shared" si="591"/>
        <v>168871.04392857142</v>
      </c>
      <c r="AB4687" s="6">
        <f t="shared" si="595"/>
        <v>3697.9060714285879</v>
      </c>
      <c r="AC4687" s="6">
        <f t="shared" si="593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4"/>
        <v>485055.15507044003</v>
      </c>
      <c r="W4688" s="8">
        <f t="shared" si="597"/>
        <v>670705.76606896543</v>
      </c>
      <c r="X4688" s="6"/>
      <c r="Y4688" s="7">
        <f t="shared" si="596"/>
        <v>0</v>
      </c>
      <c r="Z4688" s="7"/>
      <c r="AA4688" s="8">
        <f t="shared" si="591"/>
        <v>670705.76606896543</v>
      </c>
      <c r="AB4688" s="6">
        <f t="shared" si="595"/>
        <v>19027.113931034575</v>
      </c>
      <c r="AC4688" s="6">
        <f t="shared" si="593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4"/>
        <v>0</v>
      </c>
      <c r="W4689" s="8">
        <f t="shared" si="597"/>
        <v>0</v>
      </c>
      <c r="X4689" s="6"/>
      <c r="Y4689" s="7">
        <f t="shared" si="596"/>
        <v>0</v>
      </c>
      <c r="Z4689" s="7"/>
      <c r="AA4689" s="8">
        <f t="shared" si="591"/>
        <v>0</v>
      </c>
      <c r="AB4689" s="6">
        <f t="shared" si="595"/>
        <v>0</v>
      </c>
      <c r="AC4689" s="6">
        <f t="shared" si="593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4"/>
        <v>27467.231313509983</v>
      </c>
      <c r="W4690" s="8">
        <f t="shared" si="597"/>
        <v>898048.14682758611</v>
      </c>
      <c r="X4690" s="6"/>
      <c r="Y4690" s="7">
        <f t="shared" si="596"/>
        <v>0</v>
      </c>
      <c r="Z4690" s="7"/>
      <c r="AA4690" s="8">
        <f t="shared" si="591"/>
        <v>898048.14682758611</v>
      </c>
      <c r="AB4690" s="6">
        <f t="shared" si="595"/>
        <v>25476.543172413833</v>
      </c>
      <c r="AC4690" s="6">
        <f t="shared" si="593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4"/>
        <v>0</v>
      </c>
      <c r="W4691" s="8">
        <f t="shared" si="597"/>
        <v>0</v>
      </c>
      <c r="X4691" s="6"/>
      <c r="Y4691" s="7">
        <f t="shared" si="596"/>
        <v>0</v>
      </c>
      <c r="Z4691" s="7"/>
      <c r="AA4691" s="8">
        <f t="shared" si="591"/>
        <v>0</v>
      </c>
      <c r="AB4691" s="6">
        <f t="shared" si="595"/>
        <v>0</v>
      </c>
      <c r="AC4691" s="6">
        <f t="shared" si="593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4"/>
        <v>131617.88404255302</v>
      </c>
      <c r="W4692" s="8">
        <f t="shared" si="597"/>
        <v>638630.6387586206</v>
      </c>
      <c r="X4692" s="6"/>
      <c r="Y4692" s="7">
        <f t="shared" si="596"/>
        <v>0</v>
      </c>
      <c r="Z4692" s="7"/>
      <c r="AA4692" s="8">
        <f t="shared" si="591"/>
        <v>638630.6387586206</v>
      </c>
      <c r="AB4692" s="6">
        <f t="shared" si="595"/>
        <v>18117.181241379352</v>
      </c>
      <c r="AC4692" s="6">
        <f t="shared" si="593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4"/>
        <v>38614.43</v>
      </c>
      <c r="W4693" s="8">
        <f t="shared" si="597"/>
        <v>11385.57</v>
      </c>
      <c r="X4693" s="6"/>
      <c r="Y4693" s="7">
        <f t="shared" si="596"/>
        <v>0</v>
      </c>
      <c r="Z4693" s="7"/>
      <c r="AA4693" s="8">
        <f t="shared" si="591"/>
        <v>11385.57</v>
      </c>
      <c r="AB4693" s="6">
        <f t="shared" si="595"/>
        <v>0</v>
      </c>
      <c r="AC4693" s="6">
        <f t="shared" si="593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4"/>
        <v>154255.31914893599</v>
      </c>
      <c r="W4694" s="8">
        <f t="shared" si="597"/>
        <v>0</v>
      </c>
      <c r="X4694" s="6"/>
      <c r="Y4694" s="7">
        <f t="shared" si="596"/>
        <v>0</v>
      </c>
      <c r="Z4694" s="7"/>
      <c r="AA4694" s="8">
        <f t="shared" si="591"/>
        <v>0</v>
      </c>
      <c r="AB4694" s="6">
        <f t="shared" si="595"/>
        <v>0</v>
      </c>
      <c r="AC4694" s="6">
        <f t="shared" si="593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4"/>
        <v>0</v>
      </c>
      <c r="W4695" s="8">
        <f t="shared" si="597"/>
        <v>0</v>
      </c>
      <c r="X4695" s="6"/>
      <c r="Y4695" s="7">
        <f t="shared" si="596"/>
        <v>0</v>
      </c>
      <c r="Z4695" s="7"/>
      <c r="AA4695" s="8">
        <f t="shared" si="591"/>
        <v>0</v>
      </c>
      <c r="AB4695" s="6">
        <f t="shared" si="595"/>
        <v>0</v>
      </c>
      <c r="AC4695" s="6">
        <f t="shared" si="593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4"/>
        <v>0</v>
      </c>
      <c r="W4696" s="8">
        <f t="shared" si="597"/>
        <v>0</v>
      </c>
      <c r="X4696" s="6"/>
      <c r="Y4696" s="7">
        <f t="shared" si="596"/>
        <v>0</v>
      </c>
      <c r="Z4696" s="7"/>
      <c r="AA4696" s="8">
        <f t="shared" si="591"/>
        <v>0</v>
      </c>
      <c r="AB4696" s="6">
        <f t="shared" si="595"/>
        <v>0</v>
      </c>
      <c r="AC4696" s="6">
        <f t="shared" si="593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4"/>
        <v>1164574.4903186592</v>
      </c>
      <c r="W4697" s="8">
        <f t="shared" si="597"/>
        <v>3067616.479034483</v>
      </c>
      <c r="X4697" s="6"/>
      <c r="Y4697" s="7">
        <f t="shared" si="596"/>
        <v>0</v>
      </c>
      <c r="Z4697" s="7"/>
      <c r="AA4697" s="8">
        <f t="shared" si="591"/>
        <v>3067616.479034483</v>
      </c>
      <c r="AB4697" s="6">
        <f t="shared" si="595"/>
        <v>87024.580965517089</v>
      </c>
      <c r="AC4697" s="6">
        <f t="shared" si="593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4"/>
        <v>0</v>
      </c>
      <c r="W4698" s="8">
        <f t="shared" si="597"/>
        <v>0</v>
      </c>
      <c r="X4698" s="6"/>
      <c r="Y4698" s="7">
        <f t="shared" si="596"/>
        <v>0</v>
      </c>
      <c r="Z4698" s="7"/>
      <c r="AA4698" s="8">
        <f t="shared" si="591"/>
        <v>0</v>
      </c>
      <c r="AB4698" s="6">
        <f t="shared" si="595"/>
        <v>0</v>
      </c>
      <c r="AC4698" s="6">
        <f t="shared" si="593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4"/>
        <v>89.570000000001528</v>
      </c>
      <c r="W4699" s="8">
        <f t="shared" si="597"/>
        <v>14799.768413793103</v>
      </c>
      <c r="X4699" s="6"/>
      <c r="Y4699" s="7">
        <f t="shared" si="596"/>
        <v>0</v>
      </c>
      <c r="Z4699" s="7"/>
      <c r="AA4699" s="8">
        <f t="shared" si="591"/>
        <v>14799.768413793103</v>
      </c>
      <c r="AB4699" s="6">
        <f t="shared" si="595"/>
        <v>419.85158620689799</v>
      </c>
      <c r="AC4699" s="6">
        <f t="shared" si="593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4"/>
        <v>692848.90593616979</v>
      </c>
      <c r="W4700" s="8">
        <f t="shared" si="597"/>
        <v>744623.59634482756</v>
      </c>
      <c r="X4700" s="6"/>
      <c r="Y4700" s="7">
        <f t="shared" si="596"/>
        <v>0</v>
      </c>
      <c r="Z4700" s="7"/>
      <c r="AA4700" s="8">
        <f t="shared" si="591"/>
        <v>744623.59634482756</v>
      </c>
      <c r="AB4700" s="6">
        <f t="shared" si="595"/>
        <v>21124.073655172484</v>
      </c>
      <c r="AC4700" s="6">
        <f t="shared" si="593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4"/>
        <v>1632.7786131387002</v>
      </c>
      <c r="W4701" s="8">
        <f t="shared" si="597"/>
        <v>6188.9358571428565</v>
      </c>
      <c r="X4701" s="6"/>
      <c r="Y4701" s="7">
        <f t="shared" si="596"/>
        <v>0</v>
      </c>
      <c r="Z4701" s="7"/>
      <c r="AA4701" s="8">
        <f t="shared" si="591"/>
        <v>6188.9358571428565</v>
      </c>
      <c r="AB4701" s="6">
        <f t="shared" si="595"/>
        <v>135.52414285714349</v>
      </c>
      <c r="AC4701" s="6">
        <f t="shared" si="593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4"/>
        <v>4589.0453074903053</v>
      </c>
      <c r="W4702" s="8">
        <f t="shared" si="597"/>
        <v>100925.39813793104</v>
      </c>
      <c r="X4702" s="6"/>
      <c r="Y4702" s="7">
        <f t="shared" si="596"/>
        <v>0</v>
      </c>
      <c r="Z4702" s="7"/>
      <c r="AA4702" s="8">
        <f t="shared" si="591"/>
        <v>100925.39813793104</v>
      </c>
      <c r="AB4702" s="6">
        <f t="shared" si="595"/>
        <v>2863.1318620689563</v>
      </c>
      <c r="AC4702" s="6">
        <f t="shared" si="593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4"/>
        <v>19476.044839211332</v>
      </c>
      <c r="W4703" s="8">
        <f t="shared" si="597"/>
        <v>223718.00006896551</v>
      </c>
      <c r="X4703" s="6"/>
      <c r="Y4703" s="7">
        <f t="shared" si="596"/>
        <v>0</v>
      </c>
      <c r="Z4703" s="7"/>
      <c r="AA4703" s="8">
        <f t="shared" si="591"/>
        <v>223718.00006896551</v>
      </c>
      <c r="AB4703" s="6">
        <f t="shared" si="595"/>
        <v>6346.6099310344725</v>
      </c>
      <c r="AC4703" s="6">
        <f t="shared" si="593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4"/>
        <v>0</v>
      </c>
      <c r="W4704" s="8">
        <f t="shared" si="597"/>
        <v>0</v>
      </c>
      <c r="X4704" s="6"/>
      <c r="Y4704" s="7">
        <f t="shared" si="596"/>
        <v>0</v>
      </c>
      <c r="Z4704" s="7"/>
      <c r="AA4704" s="8">
        <f t="shared" si="591"/>
        <v>0</v>
      </c>
      <c r="AB4704" s="6">
        <f t="shared" si="595"/>
        <v>0</v>
      </c>
      <c r="AC4704" s="6">
        <f t="shared" si="593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4499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4"/>
        <v>47187.07</v>
      </c>
      <c r="W4705" s="8">
        <f t="shared" si="597"/>
        <v>0</v>
      </c>
      <c r="X4705" s="6"/>
      <c r="Y4705" s="7">
        <f t="shared" si="596"/>
        <v>0</v>
      </c>
      <c r="Z4705" s="7"/>
      <c r="AA4705" s="8">
        <f t="shared" ref="AA4705:AA4768" si="598">W4705+X4705</f>
        <v>0</v>
      </c>
      <c r="AB4705" s="6">
        <f t="shared" si="595"/>
        <v>0</v>
      </c>
      <c r="AC4705" s="6">
        <f t="shared" si="593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4"/>
        <v>61.658865247998619</v>
      </c>
      <c r="W4706" s="8">
        <f t="shared" si="597"/>
        <v>79217.213172413787</v>
      </c>
      <c r="X4706" s="6"/>
      <c r="Y4706" s="7">
        <f t="shared" si="596"/>
        <v>0</v>
      </c>
      <c r="Z4706" s="7"/>
      <c r="AA4706" s="8">
        <f t="shared" si="598"/>
        <v>79217.213172413787</v>
      </c>
      <c r="AB4706" s="6">
        <f t="shared" si="595"/>
        <v>2247.2968275862077</v>
      </c>
      <c r="AC4706" s="6">
        <f t="shared" si="593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4"/>
        <v>0</v>
      </c>
      <c r="W4707" s="8">
        <f t="shared" si="597"/>
        <v>0</v>
      </c>
      <c r="X4707" s="6"/>
      <c r="Y4707" s="7">
        <f t="shared" si="596"/>
        <v>0</v>
      </c>
      <c r="Z4707" s="7"/>
      <c r="AA4707" s="8">
        <f t="shared" si="598"/>
        <v>0</v>
      </c>
      <c r="AB4707" s="6">
        <f t="shared" si="595"/>
        <v>0</v>
      </c>
      <c r="AC4707" s="6">
        <f t="shared" ref="AC4707:AC4770" si="599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4"/>
        <v>11421.485886524801</v>
      </c>
      <c r="W4708" s="8">
        <f t="shared" si="597"/>
        <v>0</v>
      </c>
      <c r="X4708" s="6"/>
      <c r="Y4708" s="7">
        <f t="shared" si="596"/>
        <v>0</v>
      </c>
      <c r="Z4708" s="7"/>
      <c r="AA4708" s="8">
        <f t="shared" si="598"/>
        <v>0</v>
      </c>
      <c r="AB4708" s="6">
        <f t="shared" si="595"/>
        <v>0</v>
      </c>
      <c r="AC4708" s="6">
        <f t="shared" si="599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4"/>
        <v>0</v>
      </c>
      <c r="W4709" s="8">
        <f t="shared" si="597"/>
        <v>0</v>
      </c>
      <c r="X4709" s="6"/>
      <c r="Y4709" s="7">
        <f t="shared" si="596"/>
        <v>0</v>
      </c>
      <c r="Z4709" s="7"/>
      <c r="AA4709" s="8">
        <f t="shared" si="598"/>
        <v>0</v>
      </c>
      <c r="AB4709" s="6">
        <f t="shared" si="595"/>
        <v>0</v>
      </c>
      <c r="AC4709" s="6">
        <f t="shared" si="599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4"/>
        <v>367784.51000000024</v>
      </c>
      <c r="W4710" s="8">
        <f t="shared" si="597"/>
        <v>2900624.8113103448</v>
      </c>
      <c r="X4710" s="6"/>
      <c r="Y4710" s="7">
        <f t="shared" si="596"/>
        <v>0</v>
      </c>
      <c r="Z4710" s="7"/>
      <c r="AA4710" s="8">
        <f t="shared" si="598"/>
        <v>2900624.8113103448</v>
      </c>
      <c r="AB4710" s="6">
        <f t="shared" si="595"/>
        <v>82287.228689655196</v>
      </c>
      <c r="AC4710" s="6">
        <f t="shared" si="599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4"/>
        <v>49876.2665248228</v>
      </c>
      <c r="W4711" s="8">
        <f t="shared" si="597"/>
        <v>44279.260758620694</v>
      </c>
      <c r="X4711" s="6"/>
      <c r="Y4711" s="7">
        <f t="shared" si="596"/>
        <v>0</v>
      </c>
      <c r="Z4711" s="7"/>
      <c r="AA4711" s="8">
        <f t="shared" si="598"/>
        <v>44279.260758620694</v>
      </c>
      <c r="AB4711" s="6">
        <f t="shared" si="595"/>
        <v>1256.1492413793094</v>
      </c>
      <c r="AC4711" s="6">
        <f t="shared" si="599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4"/>
        <v>0</v>
      </c>
      <c r="W4712" s="8">
        <f t="shared" si="597"/>
        <v>0</v>
      </c>
      <c r="X4712" s="6"/>
      <c r="Y4712" s="7">
        <f t="shared" si="596"/>
        <v>0</v>
      </c>
      <c r="Z4712" s="7"/>
      <c r="AA4712" s="8">
        <f t="shared" si="598"/>
        <v>0</v>
      </c>
      <c r="AB4712" s="6">
        <f t="shared" si="595"/>
        <v>0</v>
      </c>
      <c r="AC4712" s="6">
        <f t="shared" si="599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4"/>
        <v>0</v>
      </c>
      <c r="W4713" s="8">
        <f t="shared" si="597"/>
        <v>0</v>
      </c>
      <c r="X4713" s="6"/>
      <c r="Y4713" s="7">
        <f t="shared" si="596"/>
        <v>0</v>
      </c>
      <c r="Z4713" s="7"/>
      <c r="AA4713" s="8">
        <f t="shared" si="598"/>
        <v>0</v>
      </c>
      <c r="AB4713" s="6">
        <f t="shared" si="595"/>
        <v>0</v>
      </c>
      <c r="AC4713" s="6">
        <f t="shared" si="599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4"/>
        <v>0</v>
      </c>
      <c r="W4714" s="8">
        <f t="shared" si="597"/>
        <v>29308.83599999997</v>
      </c>
      <c r="X4714" s="6"/>
      <c r="Y4714" s="7">
        <f t="shared" si="596"/>
        <v>0</v>
      </c>
      <c r="Z4714" s="7"/>
      <c r="AA4714" s="8">
        <f t="shared" si="598"/>
        <v>29308.83599999997</v>
      </c>
      <c r="AB4714" s="6">
        <f t="shared" si="595"/>
        <v>831.45634042553138</v>
      </c>
      <c r="AC4714" s="6">
        <f t="shared" si="599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4"/>
        <v>0</v>
      </c>
      <c r="W4715" s="8">
        <f t="shared" si="597"/>
        <v>-84352.481793103449</v>
      </c>
      <c r="X4715" s="6"/>
      <c r="Y4715" s="7">
        <f t="shared" si="596"/>
        <v>2392.9782068965578</v>
      </c>
      <c r="Z4715" s="7"/>
      <c r="AA4715" s="8">
        <f t="shared" si="598"/>
        <v>-84352.481793103449</v>
      </c>
      <c r="AB4715" s="6">
        <f t="shared" si="595"/>
        <v>-2392.9782068965578</v>
      </c>
      <c r="AC4715" s="6">
        <f t="shared" si="599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4"/>
        <v>203694.24807053054</v>
      </c>
      <c r="W4716" s="8">
        <f t="shared" si="597"/>
        <v>312889.40255172417</v>
      </c>
      <c r="X4716" s="6"/>
      <c r="Y4716" s="7">
        <f t="shared" si="596"/>
        <v>0</v>
      </c>
      <c r="Z4716" s="7"/>
      <c r="AA4716" s="8">
        <f t="shared" si="598"/>
        <v>312889.40255172417</v>
      </c>
      <c r="AB4716" s="6">
        <f t="shared" si="595"/>
        <v>8876.2951078503393</v>
      </c>
      <c r="AC4716" s="6">
        <f t="shared" si="599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4"/>
        <v>325706.49773049599</v>
      </c>
      <c r="W4717" s="8">
        <f t="shared" si="597"/>
        <v>83278.509103448276</v>
      </c>
      <c r="X4717" s="6"/>
      <c r="Y4717" s="7">
        <f t="shared" si="596"/>
        <v>0</v>
      </c>
      <c r="Z4717" s="7"/>
      <c r="AA4717" s="8">
        <f t="shared" si="598"/>
        <v>83278.509103448276</v>
      </c>
      <c r="AB4717" s="6">
        <f t="shared" si="595"/>
        <v>2362.5108965517284</v>
      </c>
      <c r="AC4717" s="6">
        <f t="shared" si="599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600">S4718+T4718-U4718</f>
        <v>0</v>
      </c>
      <c r="W4718" s="8">
        <f t="shared" si="597"/>
        <v>534827.58620689658</v>
      </c>
      <c r="X4718" s="6"/>
      <c r="Y4718" s="7">
        <f t="shared" si="596"/>
        <v>0</v>
      </c>
      <c r="Z4718" s="7"/>
      <c r="AA4718" s="8">
        <f t="shared" si="598"/>
        <v>534827.58620689658</v>
      </c>
      <c r="AB4718" s="6">
        <f t="shared" si="595"/>
        <v>15172.41379310342</v>
      </c>
      <c r="AC4718" s="6">
        <f t="shared" si="599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600"/>
        <v>52731.263255614103</v>
      </c>
      <c r="W4719" s="8">
        <f t="shared" si="597"/>
        <v>0</v>
      </c>
      <c r="X4719" s="6"/>
      <c r="Y4719" s="7">
        <f t="shared" si="596"/>
        <v>0</v>
      </c>
      <c r="Z4719" s="7"/>
      <c r="AA4719" s="8">
        <f t="shared" si="598"/>
        <v>0</v>
      </c>
      <c r="AB4719" s="6">
        <f t="shared" si="595"/>
        <v>0</v>
      </c>
      <c r="AC4719" s="6">
        <f t="shared" si="599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600"/>
        <v>197161.28</v>
      </c>
      <c r="W4720" s="8">
        <f t="shared" si="597"/>
        <v>90277.65186206896</v>
      </c>
      <c r="X4720" s="6"/>
      <c r="Y4720" s="7">
        <f t="shared" si="596"/>
        <v>0</v>
      </c>
      <c r="Z4720" s="7"/>
      <c r="AA4720" s="8">
        <f t="shared" si="598"/>
        <v>90277.65186206896</v>
      </c>
      <c r="AB4720" s="6">
        <f t="shared" ref="AB4720:AB4783" si="601">U4720-W4720</f>
        <v>2561.0681379310408</v>
      </c>
      <c r="AC4720" s="6">
        <f t="shared" si="599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600"/>
        <v>719789.52780821605</v>
      </c>
      <c r="W4721" s="8">
        <f t="shared" si="597"/>
        <v>87721.907441665768</v>
      </c>
      <c r="X4721" s="6"/>
      <c r="Y4721" s="7">
        <f t="shared" si="596"/>
        <v>0</v>
      </c>
      <c r="Z4721" s="7"/>
      <c r="AA4721" s="8">
        <f t="shared" si="598"/>
        <v>87721.907441665768</v>
      </c>
      <c r="AB4721" s="6">
        <f t="shared" si="601"/>
        <v>2488.5647501181811</v>
      </c>
      <c r="AC4721" s="6">
        <f t="shared" si="599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600"/>
        <v>44133.712978723299</v>
      </c>
      <c r="W4722" s="8">
        <f t="shared" si="597"/>
        <v>112260.96186206896</v>
      </c>
      <c r="X4722" s="6"/>
      <c r="Y4722" s="7">
        <f t="shared" si="596"/>
        <v>0</v>
      </c>
      <c r="Z4722" s="7"/>
      <c r="AA4722" s="8">
        <f t="shared" si="598"/>
        <v>112260.96186206896</v>
      </c>
      <c r="AB4722" s="6">
        <f t="shared" si="601"/>
        <v>3184.7081379310403</v>
      </c>
      <c r="AC4722" s="6">
        <f t="shared" si="599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600"/>
        <v>0</v>
      </c>
      <c r="W4723" s="8">
        <f t="shared" si="597"/>
        <v>0</v>
      </c>
      <c r="X4723" s="6"/>
      <c r="Y4723" s="7">
        <f t="shared" si="596"/>
        <v>0</v>
      </c>
      <c r="Z4723" s="7"/>
      <c r="AA4723" s="8">
        <f t="shared" si="598"/>
        <v>0</v>
      </c>
      <c r="AB4723" s="6">
        <f t="shared" si="601"/>
        <v>0</v>
      </c>
      <c r="AC4723" s="6">
        <f t="shared" si="599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600"/>
        <v>0</v>
      </c>
      <c r="W4724" s="8">
        <f t="shared" si="597"/>
        <v>0</v>
      </c>
      <c r="X4724" s="6"/>
      <c r="Y4724" s="7">
        <f t="shared" si="596"/>
        <v>0</v>
      </c>
      <c r="Z4724" s="7"/>
      <c r="AA4724" s="8">
        <f t="shared" si="598"/>
        <v>0</v>
      </c>
      <c r="AB4724" s="6">
        <f t="shared" si="601"/>
        <v>0</v>
      </c>
      <c r="AC4724" s="6">
        <f t="shared" si="599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600"/>
        <v>278943.15297241206</v>
      </c>
      <c r="W4725" s="8">
        <f t="shared" si="597"/>
        <v>916868.16271451314</v>
      </c>
      <c r="X4725" s="6"/>
      <c r="Y4725" s="7">
        <f t="shared" si="596"/>
        <v>0</v>
      </c>
      <c r="Z4725" s="7"/>
      <c r="AA4725" s="8">
        <f t="shared" si="598"/>
        <v>916868.16271451314</v>
      </c>
      <c r="AB4725" s="6">
        <f t="shared" si="601"/>
        <v>19507.833249244955</v>
      </c>
      <c r="AC4725" s="6">
        <f t="shared" si="599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600"/>
        <v>28849.852481756112</v>
      </c>
      <c r="W4726" s="8">
        <f>U4726*(1+AI4726)/(1+P4726)</f>
        <v>59691.072518518515</v>
      </c>
      <c r="X4726" s="6"/>
      <c r="Y4726" s="7">
        <f t="shared" si="596"/>
        <v>871.40251851851644</v>
      </c>
      <c r="Z4726" s="7"/>
      <c r="AA4726" s="8">
        <f t="shared" si="598"/>
        <v>59691.072518518515</v>
      </c>
      <c r="AB4726" s="6">
        <f t="shared" si="601"/>
        <v>-871.40251851851644</v>
      </c>
      <c r="AC4726" s="6">
        <f t="shared" si="599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600"/>
        <v>66342.366350371856</v>
      </c>
      <c r="W4727" s="8">
        <f t="shared" ref="W4727:W4747" si="602">U4727*(1+AI4727)/(1+AI4727+P4727)</f>
        <v>1569268.9562142859</v>
      </c>
      <c r="X4727" s="6"/>
      <c r="Y4727" s="7">
        <f t="shared" si="596"/>
        <v>0</v>
      </c>
      <c r="Z4727" s="7"/>
      <c r="AA4727" s="8">
        <f t="shared" si="598"/>
        <v>1569268.9562142859</v>
      </c>
      <c r="AB4727" s="6">
        <f t="shared" si="601"/>
        <v>34363.553785714088</v>
      </c>
      <c r="AC4727" s="6">
        <f t="shared" si="599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600"/>
        <v>41882.351917808002</v>
      </c>
      <c r="W4728" s="8">
        <f t="shared" si="602"/>
        <v>0</v>
      </c>
      <c r="X4728" s="6"/>
      <c r="Y4728" s="7">
        <f t="shared" si="596"/>
        <v>0</v>
      </c>
      <c r="Z4728" s="7"/>
      <c r="AA4728" s="8">
        <f t="shared" si="598"/>
        <v>0</v>
      </c>
      <c r="AB4728" s="6">
        <f t="shared" si="601"/>
        <v>0</v>
      </c>
      <c r="AC4728" s="6">
        <f t="shared" si="599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600"/>
        <v>34313.931489361596</v>
      </c>
      <c r="W4729" s="8">
        <f t="shared" si="602"/>
        <v>15363.029379310345</v>
      </c>
      <c r="X4729" s="6"/>
      <c r="Y4729" s="7">
        <f t="shared" si="596"/>
        <v>0</v>
      </c>
      <c r="Z4729" s="7"/>
      <c r="AA4729" s="8">
        <f t="shared" si="598"/>
        <v>15363.029379310345</v>
      </c>
      <c r="AB4729" s="6">
        <f t="shared" si="601"/>
        <v>435.83062068965592</v>
      </c>
      <c r="AC4729" s="6">
        <f t="shared" si="599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600"/>
        <v>0</v>
      </c>
      <c r="W4730" s="8">
        <f t="shared" si="602"/>
        <v>0</v>
      </c>
      <c r="X4730" s="6"/>
      <c r="Y4730" s="7">
        <f t="shared" si="596"/>
        <v>0</v>
      </c>
      <c r="Z4730" s="7"/>
      <c r="AA4730" s="8">
        <f t="shared" si="598"/>
        <v>0</v>
      </c>
      <c r="AB4730" s="6">
        <f t="shared" si="601"/>
        <v>0</v>
      </c>
      <c r="AC4730" s="6">
        <f t="shared" si="599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600"/>
        <v>17368.915886524799</v>
      </c>
      <c r="W4731" s="8">
        <f t="shared" si="602"/>
        <v>3110.2266206896552</v>
      </c>
      <c r="X4731" s="6"/>
      <c r="Y4731" s="7">
        <f t="shared" si="596"/>
        <v>0</v>
      </c>
      <c r="Z4731" s="7"/>
      <c r="AA4731" s="8">
        <f t="shared" si="598"/>
        <v>3110.2266206896552</v>
      </c>
      <c r="AB4731" s="6">
        <f t="shared" si="601"/>
        <v>88.233379310344844</v>
      </c>
      <c r="AC4731" s="6">
        <f t="shared" si="599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600"/>
        <v>15073.85082191995</v>
      </c>
      <c r="W4732" s="8">
        <f t="shared" si="602"/>
        <v>0</v>
      </c>
      <c r="X4732" s="6"/>
      <c r="Y4732" s="7">
        <f t="shared" si="596"/>
        <v>0</v>
      </c>
      <c r="Z4732" s="7"/>
      <c r="AA4732" s="8">
        <f t="shared" si="598"/>
        <v>0</v>
      </c>
      <c r="AB4732" s="6">
        <f t="shared" si="601"/>
        <v>0</v>
      </c>
      <c r="AC4732" s="6">
        <f t="shared" si="599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600"/>
        <v>39174.680284658039</v>
      </c>
      <c r="W4733" s="8">
        <f t="shared" si="602"/>
        <v>456640.62599999993</v>
      </c>
      <c r="X4733" s="6"/>
      <c r="Y4733" s="7">
        <f t="shared" si="596"/>
        <v>0</v>
      </c>
      <c r="Z4733" s="7"/>
      <c r="AA4733" s="8">
        <f t="shared" si="598"/>
        <v>456640.62599999993</v>
      </c>
      <c r="AB4733" s="6">
        <f t="shared" si="601"/>
        <v>12954.344000000041</v>
      </c>
      <c r="AC4733" s="6">
        <f t="shared" si="599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600"/>
        <v>0</v>
      </c>
      <c r="W4734" s="8">
        <f t="shared" si="602"/>
        <v>0</v>
      </c>
      <c r="X4734" s="6"/>
      <c r="Y4734" s="7">
        <f t="shared" si="596"/>
        <v>0</v>
      </c>
      <c r="Z4734" s="7"/>
      <c r="AA4734" s="8">
        <f t="shared" si="598"/>
        <v>0</v>
      </c>
      <c r="AB4734" s="6">
        <f t="shared" si="601"/>
        <v>0</v>
      </c>
      <c r="AC4734" s="6">
        <f t="shared" si="599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600"/>
        <v>32904.92</v>
      </c>
      <c r="W4735" s="8">
        <f t="shared" si="602"/>
        <v>2637.42</v>
      </c>
      <c r="X4735" s="6"/>
      <c r="Y4735" s="7">
        <f t="shared" si="596"/>
        <v>0</v>
      </c>
      <c r="Z4735" s="7"/>
      <c r="AA4735" s="8">
        <f t="shared" si="598"/>
        <v>2637.42</v>
      </c>
      <c r="AB4735" s="6">
        <f t="shared" si="601"/>
        <v>0</v>
      </c>
      <c r="AC4735" s="6">
        <f t="shared" si="599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3" t="s">
        <v>5145</v>
      </c>
      <c r="P4736" s="22">
        <v>0.03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600"/>
        <v>25086.679999999997</v>
      </c>
      <c r="W4736" s="8">
        <f t="shared" si="602"/>
        <v>7710.6990291262136</v>
      </c>
      <c r="X4736" s="6"/>
      <c r="Y4736" s="7">
        <f t="shared" si="596"/>
        <v>0</v>
      </c>
      <c r="Z4736" s="7"/>
      <c r="AA4736" s="8">
        <f t="shared" si="598"/>
        <v>7710.6990291262136</v>
      </c>
      <c r="AB4736" s="6">
        <f t="shared" si="601"/>
        <v>231.32097087378679</v>
      </c>
      <c r="AC4736" s="6">
        <f t="shared" si="599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600"/>
        <v>12173.49</v>
      </c>
      <c r="W4737" s="8">
        <f t="shared" si="602"/>
        <v>7826.51</v>
      </c>
      <c r="X4737" s="6"/>
      <c r="Y4737" s="7">
        <f t="shared" si="596"/>
        <v>0</v>
      </c>
      <c r="Z4737" s="7"/>
      <c r="AA4737" s="8">
        <f t="shared" si="598"/>
        <v>7826.51</v>
      </c>
      <c r="AB4737" s="6">
        <f t="shared" si="601"/>
        <v>0</v>
      </c>
      <c r="AC4737" s="6">
        <f t="shared" si="599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600"/>
        <v>0</v>
      </c>
      <c r="W4738" s="8">
        <v>656025.13332317537</v>
      </c>
      <c r="X4738" s="6"/>
      <c r="Y4738" s="7">
        <f t="shared" si="596"/>
        <v>0</v>
      </c>
      <c r="Z4738" s="7"/>
      <c r="AA4738" s="8">
        <f t="shared" si="598"/>
        <v>656025.13332317537</v>
      </c>
      <c r="AB4738" s="6">
        <f t="shared" si="601"/>
        <v>27467.826676824712</v>
      </c>
      <c r="AC4738" s="6">
        <f t="shared" si="599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600"/>
        <v>109785.11</v>
      </c>
      <c r="W4739" s="8">
        <f t="shared" si="602"/>
        <v>21715.99</v>
      </c>
      <c r="X4739" s="6"/>
      <c r="Y4739" s="7">
        <f t="shared" ref="Y4739:Y4802" si="603">IF(W4739-AC4739&lt;=0,0,IF(O4739="返现",MAX(W4739-AB4739-AC4739,0),MAX(W4739-AC4739,0)))</f>
        <v>0</v>
      </c>
      <c r="Z4739" s="7"/>
      <c r="AA4739" s="8">
        <f t="shared" si="598"/>
        <v>21715.99</v>
      </c>
      <c r="AB4739" s="6">
        <f t="shared" si="601"/>
        <v>0</v>
      </c>
      <c r="AC4739" s="6">
        <f t="shared" si="599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600"/>
        <v>37275.72</v>
      </c>
      <c r="W4740" s="8">
        <f t="shared" si="602"/>
        <v>14854.1</v>
      </c>
      <c r="X4740" s="6"/>
      <c r="Y4740" s="7">
        <f t="shared" si="603"/>
        <v>0</v>
      </c>
      <c r="Z4740" s="7"/>
      <c r="AA4740" s="8">
        <f t="shared" si="598"/>
        <v>14854.1</v>
      </c>
      <c r="AB4740" s="6">
        <f t="shared" si="601"/>
        <v>0</v>
      </c>
      <c r="AC4740" s="6">
        <f t="shared" si="599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4499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600"/>
        <v>165886.96</v>
      </c>
      <c r="W4741" s="8">
        <f t="shared" si="602"/>
        <v>0</v>
      </c>
      <c r="X4741" s="6"/>
      <c r="Y4741" s="7">
        <f t="shared" si="603"/>
        <v>0</v>
      </c>
      <c r="Z4741" s="7"/>
      <c r="AA4741" s="8">
        <f t="shared" si="598"/>
        <v>0</v>
      </c>
      <c r="AB4741" s="6">
        <f t="shared" si="601"/>
        <v>0</v>
      </c>
      <c r="AC4741" s="6">
        <f t="shared" si="599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600"/>
        <v>50000</v>
      </c>
      <c r="W4742" s="8">
        <f t="shared" si="602"/>
        <v>0</v>
      </c>
      <c r="X4742" s="6"/>
      <c r="Y4742" s="7">
        <f t="shared" si="603"/>
        <v>0</v>
      </c>
      <c r="Z4742" s="7"/>
      <c r="AA4742" s="8">
        <f t="shared" si="598"/>
        <v>0</v>
      </c>
      <c r="AB4742" s="6">
        <f t="shared" si="601"/>
        <v>0</v>
      </c>
      <c r="AC4742" s="6">
        <f t="shared" si="599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600"/>
        <v>98012.4</v>
      </c>
      <c r="W4743" s="8">
        <f t="shared" si="602"/>
        <v>62169.63</v>
      </c>
      <c r="X4743" s="6"/>
      <c r="Y4743" s="7">
        <f t="shared" si="603"/>
        <v>0</v>
      </c>
      <c r="Z4743" s="7"/>
      <c r="AA4743" s="8">
        <f t="shared" si="598"/>
        <v>62169.63</v>
      </c>
      <c r="AB4743" s="6">
        <f t="shared" si="601"/>
        <v>0</v>
      </c>
      <c r="AC4743" s="6">
        <f t="shared" si="599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600"/>
        <v>63954.700000000004</v>
      </c>
      <c r="W4744" s="8">
        <f t="shared" si="602"/>
        <v>35218.82</v>
      </c>
      <c r="X4744" s="6"/>
      <c r="Y4744" s="7">
        <f t="shared" si="603"/>
        <v>0</v>
      </c>
      <c r="Z4744" s="7"/>
      <c r="AA4744" s="8">
        <f t="shared" si="598"/>
        <v>35218.82</v>
      </c>
      <c r="AB4744" s="6">
        <f t="shared" si="601"/>
        <v>0</v>
      </c>
      <c r="AC4744" s="6">
        <f t="shared" si="599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600"/>
        <v>49081.46</v>
      </c>
      <c r="W4745" s="8">
        <f t="shared" si="602"/>
        <v>50918.54</v>
      </c>
      <c r="X4745" s="6"/>
      <c r="Y4745" s="7">
        <f t="shared" si="603"/>
        <v>0</v>
      </c>
      <c r="Z4745" s="7"/>
      <c r="AA4745" s="8">
        <f t="shared" si="598"/>
        <v>50918.54</v>
      </c>
      <c r="AB4745" s="6">
        <f t="shared" si="601"/>
        <v>0</v>
      </c>
      <c r="AC4745" s="6">
        <f t="shared" si="599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600"/>
        <v>20000</v>
      </c>
      <c r="W4746" s="8">
        <f t="shared" si="602"/>
        <v>0</v>
      </c>
      <c r="X4746" s="6"/>
      <c r="Y4746" s="7">
        <f t="shared" si="603"/>
        <v>0</v>
      </c>
      <c r="Z4746" s="7"/>
      <c r="AA4746" s="8">
        <f t="shared" si="598"/>
        <v>0</v>
      </c>
      <c r="AB4746" s="6">
        <f t="shared" si="601"/>
        <v>0</v>
      </c>
      <c r="AC4746" s="6">
        <f t="shared" si="599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600"/>
        <v>0</v>
      </c>
      <c r="W4747" s="8">
        <f t="shared" si="602"/>
        <v>0</v>
      </c>
      <c r="X4747" s="6"/>
      <c r="Y4747" s="7">
        <f t="shared" si="603"/>
        <v>0</v>
      </c>
      <c r="Z4747" s="7"/>
      <c r="AA4747" s="8">
        <f t="shared" si="598"/>
        <v>0</v>
      </c>
      <c r="AB4747" s="6">
        <f t="shared" si="601"/>
        <v>0</v>
      </c>
      <c r="AC4747" s="6">
        <f t="shared" si="599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600"/>
        <v>40881.652992700707</v>
      </c>
      <c r="W4748" s="8">
        <f>U4748*(1+AI4748)/(1+P4748)</f>
        <v>8058.7357777777779</v>
      </c>
      <c r="X4748" s="6"/>
      <c r="Y4748" s="7">
        <f t="shared" si="603"/>
        <v>117.64577777777777</v>
      </c>
      <c r="Z4748" s="7"/>
      <c r="AA4748" s="8">
        <f t="shared" si="598"/>
        <v>8058.7357777777779</v>
      </c>
      <c r="AB4748" s="6">
        <f t="shared" si="601"/>
        <v>-117.64577777777777</v>
      </c>
      <c r="AC4748" s="6">
        <f t="shared" si="599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600"/>
        <v>54901.515479459136</v>
      </c>
      <c r="W4749" s="8">
        <f t="shared" ref="W4749:W4812" si="604">U4749*(1+AI4749)/(1+AI4749+P4749)</f>
        <v>0</v>
      </c>
      <c r="X4749" s="6"/>
      <c r="Y4749" s="7">
        <f t="shared" si="603"/>
        <v>0</v>
      </c>
      <c r="Z4749" s="7"/>
      <c r="AA4749" s="8">
        <f t="shared" si="598"/>
        <v>0</v>
      </c>
      <c r="AB4749" s="6">
        <f t="shared" si="601"/>
        <v>0</v>
      </c>
      <c r="AC4749" s="6">
        <f t="shared" si="599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600"/>
        <v>0</v>
      </c>
      <c r="W4750" s="8">
        <f t="shared" si="604"/>
        <v>0</v>
      </c>
      <c r="X4750" s="6"/>
      <c r="Y4750" s="7">
        <f t="shared" si="603"/>
        <v>0</v>
      </c>
      <c r="Z4750" s="7"/>
      <c r="AA4750" s="8">
        <f t="shared" si="598"/>
        <v>0</v>
      </c>
      <c r="AB4750" s="6">
        <f t="shared" si="601"/>
        <v>0</v>
      </c>
      <c r="AC4750" s="6">
        <f t="shared" si="599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600"/>
        <v>25173.489999999998</v>
      </c>
      <c r="W4751" s="8">
        <f t="shared" si="604"/>
        <v>9703.3942307692305</v>
      </c>
      <c r="X4751" s="6"/>
      <c r="Y4751" s="7">
        <f t="shared" si="603"/>
        <v>0</v>
      </c>
      <c r="Z4751" s="7"/>
      <c r="AA4751" s="8">
        <f t="shared" si="598"/>
        <v>9703.3942307692305</v>
      </c>
      <c r="AB4751" s="6">
        <f t="shared" si="601"/>
        <v>388.13576923077017</v>
      </c>
      <c r="AC4751" s="6">
        <f t="shared" si="599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600"/>
        <v>523036.16999999987</v>
      </c>
      <c r="W4752" s="8">
        <f t="shared" si="604"/>
        <v>27.437857142857141</v>
      </c>
      <c r="X4752" s="6"/>
      <c r="Y4752" s="7">
        <f t="shared" si="603"/>
        <v>0</v>
      </c>
      <c r="Z4752" s="7"/>
      <c r="AA4752" s="8">
        <f t="shared" si="598"/>
        <v>27.437857142857141</v>
      </c>
      <c r="AB4752" s="6">
        <f t="shared" si="601"/>
        <v>1.2821428571428584</v>
      </c>
      <c r="AC4752" s="6">
        <f t="shared" si="599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600"/>
        <v>105281.44</v>
      </c>
      <c r="W4753" s="8">
        <f t="shared" si="604"/>
        <v>0</v>
      </c>
      <c r="X4753" s="6"/>
      <c r="Y4753" s="7">
        <f t="shared" si="603"/>
        <v>0</v>
      </c>
      <c r="Z4753" s="7"/>
      <c r="AA4753" s="8">
        <f t="shared" si="598"/>
        <v>0</v>
      </c>
      <c r="AB4753" s="6">
        <f t="shared" si="601"/>
        <v>0</v>
      </c>
      <c r="AC4753" s="6">
        <f t="shared" si="599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600"/>
        <v>0</v>
      </c>
      <c r="W4754" s="8">
        <f t="shared" si="604"/>
        <v>0</v>
      </c>
      <c r="X4754" s="6"/>
      <c r="Y4754" s="7">
        <f t="shared" si="603"/>
        <v>0</v>
      </c>
      <c r="Z4754" s="7"/>
      <c r="AA4754" s="8">
        <f t="shared" si="598"/>
        <v>0</v>
      </c>
      <c r="AB4754" s="6">
        <f t="shared" si="601"/>
        <v>0</v>
      </c>
      <c r="AC4754" s="6">
        <f t="shared" si="599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600"/>
        <v>0</v>
      </c>
      <c r="W4755" s="8">
        <f t="shared" si="604"/>
        <v>3324195.3538723402</v>
      </c>
      <c r="X4755" s="6"/>
      <c r="Y4755" s="7">
        <f t="shared" si="603"/>
        <v>0</v>
      </c>
      <c r="Z4755" s="7"/>
      <c r="AA4755" s="8">
        <f t="shared" si="598"/>
        <v>3324195.3538723402</v>
      </c>
      <c r="AB4755" s="6">
        <f t="shared" si="601"/>
        <v>163241.73612765968</v>
      </c>
      <c r="AC4755" s="6">
        <f t="shared" si="599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600"/>
        <v>0</v>
      </c>
      <c r="W4756" s="8">
        <f t="shared" si="604"/>
        <v>2284780.2689361703</v>
      </c>
      <c r="X4756" s="6"/>
      <c r="Y4756" s="7">
        <f t="shared" si="603"/>
        <v>0</v>
      </c>
      <c r="Z4756" s="7"/>
      <c r="AA4756" s="8">
        <f t="shared" si="598"/>
        <v>2284780.2689361703</v>
      </c>
      <c r="AB4756" s="6">
        <f t="shared" si="601"/>
        <v>112199.03106382955</v>
      </c>
      <c r="AC4756" s="6">
        <f t="shared" si="599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600"/>
        <v>3113.43</v>
      </c>
      <c r="W4757" s="8">
        <f t="shared" si="604"/>
        <v>0</v>
      </c>
      <c r="X4757" s="6"/>
      <c r="Y4757" s="7">
        <f t="shared" si="603"/>
        <v>0</v>
      </c>
      <c r="Z4757" s="7"/>
      <c r="AA4757" s="8">
        <f t="shared" si="598"/>
        <v>0</v>
      </c>
      <c r="AB4757" s="6">
        <f t="shared" si="601"/>
        <v>0</v>
      </c>
      <c r="AC4757" s="6">
        <f t="shared" si="599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600"/>
        <v>0</v>
      </c>
      <c r="W4758" s="8">
        <f t="shared" si="604"/>
        <v>3518.3009708737864</v>
      </c>
      <c r="X4758" s="6"/>
      <c r="Y4758" s="7">
        <f t="shared" si="603"/>
        <v>0</v>
      </c>
      <c r="Z4758" s="7"/>
      <c r="AA4758" s="8">
        <f t="shared" si="598"/>
        <v>3518.3009708737864</v>
      </c>
      <c r="AB4758" s="6">
        <f t="shared" si="601"/>
        <v>105.54902912621355</v>
      </c>
      <c r="AC4758" s="6">
        <f t="shared" si="599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600"/>
        <v>10293.98</v>
      </c>
      <c r="W4759" s="8">
        <f t="shared" si="604"/>
        <v>0</v>
      </c>
      <c r="X4759" s="6"/>
      <c r="Y4759" s="7">
        <f t="shared" si="603"/>
        <v>0</v>
      </c>
      <c r="Z4759" s="7"/>
      <c r="AA4759" s="8">
        <f t="shared" si="598"/>
        <v>0</v>
      </c>
      <c r="AB4759" s="6">
        <f t="shared" si="601"/>
        <v>0</v>
      </c>
      <c r="AC4759" s="6">
        <f t="shared" si="599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600"/>
        <v>51191.6</v>
      </c>
      <c r="W4760" s="8">
        <f t="shared" si="604"/>
        <v>0</v>
      </c>
      <c r="X4760" s="6"/>
      <c r="Y4760" s="7">
        <f t="shared" si="603"/>
        <v>0</v>
      </c>
      <c r="Z4760" s="7"/>
      <c r="AA4760" s="8">
        <f t="shared" si="598"/>
        <v>0</v>
      </c>
      <c r="AB4760" s="6">
        <f t="shared" si="601"/>
        <v>0</v>
      </c>
      <c r="AC4760" s="6">
        <f t="shared" si="599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600"/>
        <v>0</v>
      </c>
      <c r="W4761" s="8">
        <f t="shared" si="604"/>
        <v>0</v>
      </c>
      <c r="X4761" s="6"/>
      <c r="Y4761" s="7">
        <f t="shared" si="603"/>
        <v>0</v>
      </c>
      <c r="Z4761" s="7"/>
      <c r="AA4761" s="8">
        <f t="shared" si="598"/>
        <v>0</v>
      </c>
      <c r="AB4761" s="6">
        <f t="shared" si="601"/>
        <v>0</v>
      </c>
      <c r="AC4761" s="6">
        <f t="shared" si="599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600"/>
        <v>0</v>
      </c>
      <c r="W4762" s="8">
        <f t="shared" si="604"/>
        <v>0</v>
      </c>
      <c r="X4762" s="6"/>
      <c r="Y4762" s="7">
        <f t="shared" si="603"/>
        <v>0</v>
      </c>
      <c r="Z4762" s="7"/>
      <c r="AA4762" s="8">
        <f t="shared" si="598"/>
        <v>0</v>
      </c>
      <c r="AB4762" s="6">
        <f t="shared" si="601"/>
        <v>0</v>
      </c>
      <c r="AC4762" s="6">
        <f t="shared" si="599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600"/>
        <v>0</v>
      </c>
      <c r="W4763" s="8">
        <f t="shared" si="604"/>
        <v>0</v>
      </c>
      <c r="X4763" s="6"/>
      <c r="Y4763" s="7">
        <f t="shared" si="603"/>
        <v>0</v>
      </c>
      <c r="Z4763" s="7"/>
      <c r="AA4763" s="8">
        <f t="shared" si="598"/>
        <v>0</v>
      </c>
      <c r="AB4763" s="6">
        <f t="shared" si="601"/>
        <v>0</v>
      </c>
      <c r="AC4763" s="6">
        <f t="shared" si="599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600"/>
        <v>514899.937945212</v>
      </c>
      <c r="W4764" s="8">
        <f t="shared" si="604"/>
        <v>4138.7370588235299</v>
      </c>
      <c r="X4764" s="6"/>
      <c r="Y4764" s="7">
        <f t="shared" si="603"/>
        <v>0</v>
      </c>
      <c r="Z4764" s="7"/>
      <c r="AA4764" s="8">
        <f t="shared" si="598"/>
        <v>4138.7370588235299</v>
      </c>
      <c r="AB4764" s="6">
        <f t="shared" si="601"/>
        <v>352.23294117647038</v>
      </c>
      <c r="AC4764" s="6">
        <f t="shared" si="599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600"/>
        <v>0</v>
      </c>
      <c r="W4765" s="8">
        <f t="shared" si="604"/>
        <v>0</v>
      </c>
      <c r="X4765" s="6"/>
      <c r="Y4765" s="7">
        <f t="shared" si="603"/>
        <v>0</v>
      </c>
      <c r="Z4765" s="7"/>
      <c r="AA4765" s="8">
        <f t="shared" si="598"/>
        <v>0</v>
      </c>
      <c r="AB4765" s="6">
        <f t="shared" si="601"/>
        <v>0</v>
      </c>
      <c r="AC4765" s="6">
        <f t="shared" si="599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600"/>
        <v>311551.69724137936</v>
      </c>
      <c r="W4766" s="8">
        <f t="shared" si="604"/>
        <v>357270.47540983604</v>
      </c>
      <c r="X4766" s="6"/>
      <c r="Y4766" s="7">
        <f t="shared" si="603"/>
        <v>0</v>
      </c>
      <c r="Z4766" s="7"/>
      <c r="AA4766" s="8">
        <f t="shared" si="598"/>
        <v>357270.47540983604</v>
      </c>
      <c r="AB4766" s="6">
        <f t="shared" si="601"/>
        <v>18479.507348784653</v>
      </c>
      <c r="AC4766" s="6">
        <f t="shared" si="599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600"/>
        <v>5772.83</v>
      </c>
      <c r="W4767" s="8">
        <f t="shared" si="604"/>
        <v>14665.31</v>
      </c>
      <c r="X4767" s="6">
        <f>W4767*R4767</f>
        <v>439.95929999999998</v>
      </c>
      <c r="Y4767" s="7">
        <f t="shared" si="603"/>
        <v>0</v>
      </c>
      <c r="Z4767" s="7"/>
      <c r="AA4767" s="8">
        <f t="shared" si="598"/>
        <v>15105.2693</v>
      </c>
      <c r="AB4767" s="6">
        <f t="shared" si="601"/>
        <v>0</v>
      </c>
      <c r="AC4767" s="6">
        <f t="shared" si="599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600"/>
        <v>359859.74</v>
      </c>
      <c r="W4768" s="8">
        <f t="shared" si="604"/>
        <v>0</v>
      </c>
      <c r="X4768" s="6"/>
      <c r="Y4768" s="7">
        <f t="shared" si="603"/>
        <v>0</v>
      </c>
      <c r="Z4768" s="7"/>
      <c r="AA4768" s="8">
        <f t="shared" si="598"/>
        <v>0</v>
      </c>
      <c r="AB4768" s="6">
        <f t="shared" si="601"/>
        <v>0</v>
      </c>
      <c r="AC4768" s="6">
        <f t="shared" si="599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600"/>
        <v>7.9199999999982538</v>
      </c>
      <c r="W4769" s="8">
        <f t="shared" si="604"/>
        <v>21945.93</v>
      </c>
      <c r="X4769" s="6"/>
      <c r="Y4769" s="7">
        <f t="shared" si="603"/>
        <v>0</v>
      </c>
      <c r="Z4769" s="7"/>
      <c r="AA4769" s="8">
        <f t="shared" ref="AA4769:AA4832" si="605">W4769+X4769</f>
        <v>21945.93</v>
      </c>
      <c r="AB4769" s="6">
        <f t="shared" si="601"/>
        <v>0</v>
      </c>
      <c r="AC4769" s="6">
        <f t="shared" si="599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600"/>
        <v>0</v>
      </c>
      <c r="W4770" s="8">
        <f t="shared" si="604"/>
        <v>0</v>
      </c>
      <c r="X4770" s="6"/>
      <c r="Y4770" s="7">
        <f t="shared" si="603"/>
        <v>0</v>
      </c>
      <c r="Z4770" s="7"/>
      <c r="AA4770" s="8">
        <f t="shared" si="605"/>
        <v>0</v>
      </c>
      <c r="AB4770" s="6">
        <f t="shared" si="601"/>
        <v>0</v>
      </c>
      <c r="AC4770" s="6">
        <f t="shared" si="599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600"/>
        <v>6197.05</v>
      </c>
      <c r="W4771" s="8">
        <f t="shared" si="604"/>
        <v>0</v>
      </c>
      <c r="X4771" s="6"/>
      <c r="Y4771" s="7">
        <f t="shared" si="603"/>
        <v>0</v>
      </c>
      <c r="Z4771" s="7"/>
      <c r="AA4771" s="8">
        <f t="shared" si="605"/>
        <v>0</v>
      </c>
      <c r="AB4771" s="6">
        <f t="shared" si="601"/>
        <v>0</v>
      </c>
      <c r="AC4771" s="6">
        <f t="shared" ref="AC4771:AC4830" si="606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600"/>
        <v>14312.26</v>
      </c>
      <c r="W4772" s="8">
        <f t="shared" si="604"/>
        <v>1249.2427184466019</v>
      </c>
      <c r="X4772" s="6"/>
      <c r="Y4772" s="7">
        <f t="shared" si="603"/>
        <v>0</v>
      </c>
      <c r="Z4772" s="7"/>
      <c r="AA4772" s="8">
        <f t="shared" si="605"/>
        <v>1249.2427184466019</v>
      </c>
      <c r="AB4772" s="6">
        <f t="shared" si="601"/>
        <v>37.477281553398143</v>
      </c>
      <c r="AC4772" s="6">
        <f t="shared" si="606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600"/>
        <v>16159.492054795999</v>
      </c>
      <c r="W4773" s="8">
        <f t="shared" si="604"/>
        <v>0</v>
      </c>
      <c r="X4773" s="6"/>
      <c r="Y4773" s="7">
        <f t="shared" si="603"/>
        <v>0</v>
      </c>
      <c r="Z4773" s="7"/>
      <c r="AA4773" s="8">
        <f t="shared" si="605"/>
        <v>0</v>
      </c>
      <c r="AB4773" s="6">
        <f t="shared" si="601"/>
        <v>0</v>
      </c>
      <c r="AC4773" s="6">
        <f t="shared" si="606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600"/>
        <v>0</v>
      </c>
      <c r="W4774" s="8">
        <f t="shared" si="604"/>
        <v>0</v>
      </c>
      <c r="X4774" s="6"/>
      <c r="Y4774" s="7">
        <f t="shared" si="603"/>
        <v>0</v>
      </c>
      <c r="Z4774" s="7"/>
      <c r="AA4774" s="8">
        <f t="shared" si="605"/>
        <v>0</v>
      </c>
      <c r="AB4774" s="6">
        <f t="shared" si="601"/>
        <v>0</v>
      </c>
      <c r="AC4774" s="6">
        <f t="shared" si="606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600"/>
        <v>0</v>
      </c>
      <c r="W4775" s="8">
        <f t="shared" si="604"/>
        <v>0</v>
      </c>
      <c r="X4775" s="6"/>
      <c r="Y4775" s="7">
        <f t="shared" si="603"/>
        <v>0</v>
      </c>
      <c r="Z4775" s="7"/>
      <c r="AA4775" s="8">
        <f t="shared" si="605"/>
        <v>0</v>
      </c>
      <c r="AB4775" s="6">
        <f t="shared" si="601"/>
        <v>0</v>
      </c>
      <c r="AC4775" s="6">
        <f t="shared" si="606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600"/>
        <v>7277.4399999999896</v>
      </c>
      <c r="W4776" s="8">
        <f t="shared" si="604"/>
        <v>0</v>
      </c>
      <c r="X4776" s="6"/>
      <c r="Y4776" s="7">
        <f t="shared" si="603"/>
        <v>0</v>
      </c>
      <c r="Z4776" s="7"/>
      <c r="AA4776" s="8">
        <f t="shared" si="605"/>
        <v>0</v>
      </c>
      <c r="AB4776" s="6">
        <f t="shared" si="601"/>
        <v>0</v>
      </c>
      <c r="AC4776" s="6">
        <f t="shared" si="606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600"/>
        <v>14396.02</v>
      </c>
      <c r="W4777" s="8">
        <f t="shared" si="604"/>
        <v>0</v>
      </c>
      <c r="X4777" s="6"/>
      <c r="Y4777" s="7">
        <f t="shared" si="603"/>
        <v>0</v>
      </c>
      <c r="Z4777" s="7"/>
      <c r="AA4777" s="8">
        <f t="shared" si="605"/>
        <v>0</v>
      </c>
      <c r="AB4777" s="6">
        <f t="shared" si="601"/>
        <v>0</v>
      </c>
      <c r="AC4777" s="6">
        <f t="shared" si="606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600"/>
        <v>131761.28</v>
      </c>
      <c r="W4778" s="8">
        <f t="shared" si="604"/>
        <v>5017.9223300970871</v>
      </c>
      <c r="X4778" s="6"/>
      <c r="Y4778" s="7">
        <f t="shared" si="603"/>
        <v>0</v>
      </c>
      <c r="Z4778" s="7"/>
      <c r="AA4778" s="8">
        <f t="shared" si="605"/>
        <v>5017.9223300970871</v>
      </c>
      <c r="AB4778" s="6">
        <f t="shared" si="601"/>
        <v>150.53766990291297</v>
      </c>
      <c r="AC4778" s="6">
        <f t="shared" si="606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600"/>
        <v>136418.32000000007</v>
      </c>
      <c r="W4779" s="8">
        <f t="shared" si="604"/>
        <v>0</v>
      </c>
      <c r="X4779" s="6"/>
      <c r="Y4779" s="7">
        <f t="shared" si="603"/>
        <v>0</v>
      </c>
      <c r="Z4779" s="7"/>
      <c r="AA4779" s="8">
        <f t="shared" si="605"/>
        <v>0</v>
      </c>
      <c r="AB4779" s="6">
        <f t="shared" si="601"/>
        <v>0</v>
      </c>
      <c r="AC4779" s="6">
        <f t="shared" si="606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600"/>
        <v>151597.56</v>
      </c>
      <c r="W4780" s="8">
        <f t="shared" si="604"/>
        <v>0</v>
      </c>
      <c r="X4780" s="6"/>
      <c r="Y4780" s="7">
        <f t="shared" si="603"/>
        <v>0</v>
      </c>
      <c r="Z4780" s="7"/>
      <c r="AA4780" s="8">
        <f t="shared" si="605"/>
        <v>0</v>
      </c>
      <c r="AB4780" s="6">
        <f t="shared" si="601"/>
        <v>0</v>
      </c>
      <c r="AC4780" s="6">
        <f t="shared" si="606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600"/>
        <v>160473.87</v>
      </c>
      <c r="W4781" s="8">
        <f t="shared" si="604"/>
        <v>0</v>
      </c>
      <c r="X4781" s="6"/>
      <c r="Y4781" s="7">
        <f t="shared" si="603"/>
        <v>0</v>
      </c>
      <c r="Z4781" s="7"/>
      <c r="AA4781" s="8">
        <f t="shared" si="605"/>
        <v>0</v>
      </c>
      <c r="AB4781" s="6">
        <f t="shared" si="601"/>
        <v>0</v>
      </c>
      <c r="AC4781" s="6">
        <f t="shared" si="606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7">S4782+T4782-U4782</f>
        <v>7020</v>
      </c>
      <c r="W4782" s="8">
        <f t="shared" si="604"/>
        <v>0</v>
      </c>
      <c r="X4782" s="6"/>
      <c r="Y4782" s="7">
        <f t="shared" si="603"/>
        <v>0</v>
      </c>
      <c r="Z4782" s="7"/>
      <c r="AA4782" s="8">
        <f t="shared" si="605"/>
        <v>0</v>
      </c>
      <c r="AB4782" s="6">
        <f t="shared" si="601"/>
        <v>0</v>
      </c>
      <c r="AC4782" s="6">
        <f t="shared" si="606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7"/>
        <v>2324.7399999999998</v>
      </c>
      <c r="W4783" s="8">
        <f t="shared" si="604"/>
        <v>0</v>
      </c>
      <c r="X4783" s="6"/>
      <c r="Y4783" s="7">
        <f t="shared" si="603"/>
        <v>0</v>
      </c>
      <c r="Z4783" s="7"/>
      <c r="AA4783" s="8">
        <f t="shared" si="605"/>
        <v>0</v>
      </c>
      <c r="AB4783" s="6">
        <f t="shared" si="601"/>
        <v>0</v>
      </c>
      <c r="AC4783" s="6">
        <f t="shared" si="606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7"/>
        <v>22312.19</v>
      </c>
      <c r="W4784" s="8">
        <f t="shared" si="604"/>
        <v>0</v>
      </c>
      <c r="X4784" s="6"/>
      <c r="Y4784" s="7">
        <f t="shared" si="603"/>
        <v>0</v>
      </c>
      <c r="Z4784" s="7"/>
      <c r="AA4784" s="8">
        <f t="shared" si="605"/>
        <v>0</v>
      </c>
      <c r="AB4784" s="6">
        <f t="shared" ref="AB4784:AB4847" si="608">U4784-W4784</f>
        <v>0</v>
      </c>
      <c r="AC4784" s="6">
        <f t="shared" si="606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7"/>
        <v>26295.65</v>
      </c>
      <c r="W4785" s="8">
        <f t="shared" si="604"/>
        <v>0</v>
      </c>
      <c r="X4785" s="6"/>
      <c r="Y4785" s="7">
        <f t="shared" si="603"/>
        <v>0</v>
      </c>
      <c r="Z4785" s="7"/>
      <c r="AA4785" s="8">
        <f t="shared" si="605"/>
        <v>0</v>
      </c>
      <c r="AB4785" s="6">
        <f t="shared" si="608"/>
        <v>0</v>
      </c>
      <c r="AC4785" s="6">
        <f t="shared" si="606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7"/>
        <v>6866.6799999999994</v>
      </c>
      <c r="W4786" s="8">
        <f t="shared" si="604"/>
        <v>4620.97</v>
      </c>
      <c r="X4786" s="6"/>
      <c r="Y4786" s="7">
        <f t="shared" si="603"/>
        <v>0</v>
      </c>
      <c r="Z4786" s="7"/>
      <c r="AA4786" s="8">
        <f t="shared" si="605"/>
        <v>4620.97</v>
      </c>
      <c r="AB4786" s="6">
        <f t="shared" si="608"/>
        <v>0</v>
      </c>
      <c r="AC4786" s="6">
        <f t="shared" si="606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7"/>
        <v>481453.58</v>
      </c>
      <c r="W4787" s="8">
        <f t="shared" si="604"/>
        <v>0</v>
      </c>
      <c r="X4787" s="6"/>
      <c r="Y4787" s="7">
        <f t="shared" si="603"/>
        <v>0</v>
      </c>
      <c r="Z4787" s="7"/>
      <c r="AA4787" s="8">
        <f t="shared" si="605"/>
        <v>0</v>
      </c>
      <c r="AB4787" s="6">
        <f t="shared" si="608"/>
        <v>0</v>
      </c>
      <c r="AC4787" s="6">
        <f t="shared" si="606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7"/>
        <v>73871</v>
      </c>
      <c r="W4788" s="8">
        <f t="shared" si="604"/>
        <v>0</v>
      </c>
      <c r="X4788" s="6"/>
      <c r="Y4788" s="7">
        <f t="shared" si="603"/>
        <v>0</v>
      </c>
      <c r="Z4788" s="7"/>
      <c r="AA4788" s="8">
        <f t="shared" si="605"/>
        <v>0</v>
      </c>
      <c r="AB4788" s="6">
        <f t="shared" si="608"/>
        <v>0</v>
      </c>
      <c r="AC4788" s="6">
        <f t="shared" si="606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7"/>
        <v>6268.48</v>
      </c>
      <c r="W4789" s="8">
        <f t="shared" si="604"/>
        <v>0</v>
      </c>
      <c r="X4789" s="6"/>
      <c r="Y4789" s="7">
        <f t="shared" si="603"/>
        <v>0</v>
      </c>
      <c r="Z4789" s="7"/>
      <c r="AA4789" s="8">
        <f t="shared" si="605"/>
        <v>0</v>
      </c>
      <c r="AB4789" s="6">
        <f t="shared" si="608"/>
        <v>0</v>
      </c>
      <c r="AC4789" s="6">
        <f t="shared" si="606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7"/>
        <v>42964.3</v>
      </c>
      <c r="W4790" s="8">
        <f t="shared" si="604"/>
        <v>0</v>
      </c>
      <c r="X4790" s="6"/>
      <c r="Y4790" s="7">
        <f t="shared" si="603"/>
        <v>0</v>
      </c>
      <c r="Z4790" s="7"/>
      <c r="AA4790" s="8">
        <f t="shared" si="605"/>
        <v>0</v>
      </c>
      <c r="AB4790" s="6">
        <f t="shared" si="608"/>
        <v>0</v>
      </c>
      <c r="AC4790" s="6">
        <f t="shared" si="606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7"/>
        <v>26818.16</v>
      </c>
      <c r="W4791" s="8">
        <f t="shared" si="604"/>
        <v>0</v>
      </c>
      <c r="X4791" s="6"/>
      <c r="Y4791" s="7">
        <f t="shared" si="603"/>
        <v>0</v>
      </c>
      <c r="Z4791" s="7"/>
      <c r="AA4791" s="8">
        <f t="shared" si="605"/>
        <v>0</v>
      </c>
      <c r="AB4791" s="6">
        <f t="shared" si="608"/>
        <v>0</v>
      </c>
      <c r="AC4791" s="6">
        <f t="shared" si="606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7"/>
        <v>234649.4</v>
      </c>
      <c r="W4792" s="8">
        <f t="shared" si="604"/>
        <v>0</v>
      </c>
      <c r="X4792" s="6"/>
      <c r="Y4792" s="7">
        <f t="shared" si="603"/>
        <v>0</v>
      </c>
      <c r="Z4792" s="7"/>
      <c r="AA4792" s="8">
        <f t="shared" si="605"/>
        <v>0</v>
      </c>
      <c r="AB4792" s="6">
        <f t="shared" si="608"/>
        <v>0</v>
      </c>
      <c r="AC4792" s="6">
        <f t="shared" si="606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7"/>
        <v>116302.96</v>
      </c>
      <c r="W4793" s="8">
        <f t="shared" si="604"/>
        <v>0</v>
      </c>
      <c r="X4793" s="6"/>
      <c r="Y4793" s="7">
        <f t="shared" si="603"/>
        <v>0</v>
      </c>
      <c r="Z4793" s="7"/>
      <c r="AA4793" s="8">
        <f t="shared" si="605"/>
        <v>0</v>
      </c>
      <c r="AB4793" s="6">
        <f t="shared" si="608"/>
        <v>0</v>
      </c>
      <c r="AC4793" s="6">
        <f t="shared" si="606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7"/>
        <v>78797.070000000007</v>
      </c>
      <c r="W4794" s="8">
        <f t="shared" si="604"/>
        <v>0</v>
      </c>
      <c r="X4794" s="6"/>
      <c r="Y4794" s="7">
        <f t="shared" si="603"/>
        <v>0</v>
      </c>
      <c r="Z4794" s="7"/>
      <c r="AA4794" s="8">
        <f t="shared" si="605"/>
        <v>0</v>
      </c>
      <c r="AB4794" s="6">
        <f t="shared" si="608"/>
        <v>0</v>
      </c>
      <c r="AC4794" s="6">
        <f t="shared" si="606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7"/>
        <v>5239.49</v>
      </c>
      <c r="W4795" s="8">
        <f t="shared" si="604"/>
        <v>0</v>
      </c>
      <c r="X4795" s="6"/>
      <c r="Y4795" s="7">
        <f t="shared" si="603"/>
        <v>0</v>
      </c>
      <c r="Z4795" s="7"/>
      <c r="AA4795" s="8">
        <f t="shared" si="605"/>
        <v>0</v>
      </c>
      <c r="AB4795" s="6">
        <f t="shared" si="608"/>
        <v>0</v>
      </c>
      <c r="AC4795" s="6">
        <f t="shared" si="606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7"/>
        <v>12.659999999999901</v>
      </c>
      <c r="W4796" s="8">
        <f t="shared" si="604"/>
        <v>0</v>
      </c>
      <c r="X4796" s="6"/>
      <c r="Y4796" s="7">
        <f t="shared" si="603"/>
        <v>0</v>
      </c>
      <c r="Z4796" s="7"/>
      <c r="AA4796" s="8">
        <f t="shared" si="605"/>
        <v>0</v>
      </c>
      <c r="AB4796" s="6">
        <f t="shared" si="608"/>
        <v>0</v>
      </c>
      <c r="AC4796" s="6">
        <f t="shared" si="606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7"/>
        <v>39260.428493150801</v>
      </c>
      <c r="W4797" s="8">
        <f t="shared" si="604"/>
        <v>0</v>
      </c>
      <c r="X4797" s="6"/>
      <c r="Y4797" s="7">
        <f t="shared" si="603"/>
        <v>0</v>
      </c>
      <c r="Z4797" s="7"/>
      <c r="AA4797" s="8">
        <f t="shared" si="605"/>
        <v>0</v>
      </c>
      <c r="AB4797" s="6">
        <f t="shared" si="608"/>
        <v>0</v>
      </c>
      <c r="AC4797" s="6">
        <f t="shared" si="606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7"/>
        <v>5319.1489361702097</v>
      </c>
      <c r="W4798" s="8">
        <f t="shared" si="604"/>
        <v>0</v>
      </c>
      <c r="X4798" s="6"/>
      <c r="Y4798" s="7">
        <f t="shared" si="603"/>
        <v>0</v>
      </c>
      <c r="Z4798" s="7"/>
      <c r="AA4798" s="8">
        <f t="shared" si="605"/>
        <v>0</v>
      </c>
      <c r="AB4798" s="6">
        <f t="shared" si="608"/>
        <v>0</v>
      </c>
      <c r="AC4798" s="6">
        <f t="shared" si="606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7"/>
        <v>0</v>
      </c>
      <c r="W4799" s="8">
        <f t="shared" si="604"/>
        <v>0</v>
      </c>
      <c r="X4799" s="6"/>
      <c r="Y4799" s="7">
        <f t="shared" si="603"/>
        <v>0</v>
      </c>
      <c r="Z4799" s="7"/>
      <c r="AA4799" s="8">
        <f t="shared" si="605"/>
        <v>0</v>
      </c>
      <c r="AB4799" s="6">
        <f t="shared" si="608"/>
        <v>0</v>
      </c>
      <c r="AC4799" s="6">
        <f t="shared" si="606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7"/>
        <v>0</v>
      </c>
      <c r="W4800" s="8">
        <f t="shared" si="604"/>
        <v>0</v>
      </c>
      <c r="X4800" s="6"/>
      <c r="Y4800" s="7">
        <f t="shared" si="603"/>
        <v>0</v>
      </c>
      <c r="Z4800" s="7"/>
      <c r="AA4800" s="8">
        <f t="shared" si="605"/>
        <v>0</v>
      </c>
      <c r="AB4800" s="6">
        <f t="shared" si="608"/>
        <v>0</v>
      </c>
      <c r="AC4800" s="6">
        <f t="shared" si="606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7"/>
        <v>0</v>
      </c>
      <c r="W4801" s="8">
        <f t="shared" si="604"/>
        <v>0</v>
      </c>
      <c r="X4801" s="6"/>
      <c r="Y4801" s="7">
        <f t="shared" si="603"/>
        <v>0</v>
      </c>
      <c r="Z4801" s="7"/>
      <c r="AA4801" s="8">
        <f t="shared" si="605"/>
        <v>0</v>
      </c>
      <c r="AB4801" s="6">
        <f t="shared" si="608"/>
        <v>0</v>
      </c>
      <c r="AC4801" s="6">
        <f t="shared" si="606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7"/>
        <v>21911.117518248197</v>
      </c>
      <c r="W4802" s="8">
        <f t="shared" si="604"/>
        <v>25693.047535211266</v>
      </c>
      <c r="X4802" s="6"/>
      <c r="Y4802" s="7">
        <f t="shared" si="603"/>
        <v>0</v>
      </c>
      <c r="Z4802" s="7"/>
      <c r="AA4802" s="8">
        <f t="shared" si="605"/>
        <v>25693.047535211266</v>
      </c>
      <c r="AB4802" s="6">
        <f t="shared" si="608"/>
        <v>937.70246478873378</v>
      </c>
      <c r="AC4802" s="6">
        <f t="shared" si="606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7"/>
        <v>0</v>
      </c>
      <c r="W4803" s="8">
        <f t="shared" si="604"/>
        <v>90000.001730769232</v>
      </c>
      <c r="X4803" s="6"/>
      <c r="Y4803" s="7">
        <f t="shared" ref="Y4803:Y4866" si="609">IF(W4803-AC4803&lt;=0,0,IF(O4803="返现",MAX(W4803-AB4803-AC4803,0),MAX(W4803-AC4803,0)))</f>
        <v>0</v>
      </c>
      <c r="Z4803" s="7"/>
      <c r="AA4803" s="8">
        <f t="shared" si="605"/>
        <v>90000.001730769232</v>
      </c>
      <c r="AB4803" s="6">
        <f t="shared" si="608"/>
        <v>9574.4682692307688</v>
      </c>
      <c r="AC4803" s="6">
        <f t="shared" si="606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7"/>
        <v>0</v>
      </c>
      <c r="W4804" s="8">
        <f t="shared" si="604"/>
        <v>261392.91851851565</v>
      </c>
      <c r="X4804" s="6"/>
      <c r="Y4804" s="7">
        <f t="shared" si="609"/>
        <v>0</v>
      </c>
      <c r="Z4804" s="7"/>
      <c r="AA4804" s="8">
        <f t="shared" si="605"/>
        <v>261392.91851851565</v>
      </c>
      <c r="AB4804" s="6">
        <f t="shared" si="608"/>
        <v>28645.799289700342</v>
      </c>
      <c r="AC4804" s="6">
        <f t="shared" si="606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7"/>
        <v>0.51999999999861801</v>
      </c>
      <c r="W4805" s="8">
        <f t="shared" si="604"/>
        <v>0</v>
      </c>
      <c r="X4805" s="6"/>
      <c r="Y4805" s="7">
        <f t="shared" si="609"/>
        <v>0</v>
      </c>
      <c r="Z4805" s="7"/>
      <c r="AA4805" s="8">
        <f t="shared" si="605"/>
        <v>0</v>
      </c>
      <c r="AB4805" s="6">
        <f t="shared" si="608"/>
        <v>0</v>
      </c>
      <c r="AC4805" s="6">
        <f t="shared" si="606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7"/>
        <v>0</v>
      </c>
      <c r="W4806" s="8">
        <f t="shared" si="604"/>
        <v>0</v>
      </c>
      <c r="X4806" s="6"/>
      <c r="Y4806" s="7">
        <f t="shared" si="609"/>
        <v>0</v>
      </c>
      <c r="Z4806" s="7"/>
      <c r="AA4806" s="8">
        <f t="shared" si="605"/>
        <v>0</v>
      </c>
      <c r="AB4806" s="6">
        <f t="shared" si="608"/>
        <v>0</v>
      </c>
      <c r="AC4806" s="6">
        <f t="shared" si="606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7"/>
        <v>0</v>
      </c>
      <c r="W4807" s="8">
        <f t="shared" si="604"/>
        <v>115511.51723098764</v>
      </c>
      <c r="X4807" s="6"/>
      <c r="Y4807" s="7">
        <f t="shared" si="609"/>
        <v>0</v>
      </c>
      <c r="Z4807" s="7"/>
      <c r="AA4807" s="8">
        <f t="shared" si="605"/>
        <v>115511.51723098764</v>
      </c>
      <c r="AB4807" s="6">
        <f t="shared" si="608"/>
        <v>9011.5368052543636</v>
      </c>
      <c r="AC4807" s="6">
        <f t="shared" si="606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7"/>
        <v>74314.289999999994</v>
      </c>
      <c r="W4808" s="8">
        <f t="shared" si="604"/>
        <v>0</v>
      </c>
      <c r="X4808" s="6"/>
      <c r="Y4808" s="7">
        <f t="shared" si="609"/>
        <v>0</v>
      </c>
      <c r="Z4808" s="7"/>
      <c r="AA4808" s="8">
        <f t="shared" si="605"/>
        <v>0</v>
      </c>
      <c r="AB4808" s="6">
        <f t="shared" si="608"/>
        <v>0</v>
      </c>
      <c r="AC4808" s="6">
        <f t="shared" si="606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7"/>
        <v>53161.599999999999</v>
      </c>
      <c r="W4809" s="8">
        <f t="shared" si="604"/>
        <v>0</v>
      </c>
      <c r="X4809" s="6"/>
      <c r="Y4809" s="7">
        <f t="shared" si="609"/>
        <v>0</v>
      </c>
      <c r="Z4809" s="7"/>
      <c r="AA4809" s="8">
        <f t="shared" si="605"/>
        <v>0</v>
      </c>
      <c r="AB4809" s="6">
        <f t="shared" si="608"/>
        <v>0</v>
      </c>
      <c r="AC4809" s="6">
        <f t="shared" si="606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7"/>
        <v>1829.11</v>
      </c>
      <c r="W4810" s="8">
        <f t="shared" si="604"/>
        <v>0</v>
      </c>
      <c r="X4810" s="6"/>
      <c r="Y4810" s="7">
        <f t="shared" si="609"/>
        <v>0</v>
      </c>
      <c r="Z4810" s="7"/>
      <c r="AA4810" s="8">
        <f t="shared" si="605"/>
        <v>0</v>
      </c>
      <c r="AB4810" s="6">
        <f t="shared" si="608"/>
        <v>0</v>
      </c>
      <c r="AC4810" s="6">
        <f t="shared" si="606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7"/>
        <v>29673.58</v>
      </c>
      <c r="W4811" s="8">
        <f t="shared" si="604"/>
        <v>0</v>
      </c>
      <c r="X4811" s="6"/>
      <c r="Y4811" s="7">
        <f t="shared" si="609"/>
        <v>0</v>
      </c>
      <c r="Z4811" s="7"/>
      <c r="AA4811" s="8">
        <f t="shared" si="605"/>
        <v>0</v>
      </c>
      <c r="AB4811" s="6">
        <f t="shared" si="608"/>
        <v>0</v>
      </c>
      <c r="AC4811" s="6">
        <f t="shared" si="606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7"/>
        <v>0</v>
      </c>
      <c r="W4812" s="8">
        <f t="shared" si="604"/>
        <v>0</v>
      </c>
      <c r="X4812" s="6"/>
      <c r="Y4812" s="7">
        <f t="shared" si="609"/>
        <v>0</v>
      </c>
      <c r="Z4812" s="7"/>
      <c r="AA4812" s="8">
        <f t="shared" si="605"/>
        <v>0</v>
      </c>
      <c r="AB4812" s="6">
        <f t="shared" si="608"/>
        <v>0</v>
      </c>
      <c r="AC4812" s="6">
        <f t="shared" si="606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7"/>
        <v>50795.17</v>
      </c>
      <c r="W4813" s="8">
        <f t="shared" ref="W4813:W4823" si="610">U4813*(1+AI4813)/(1+AI4813+P4813)</f>
        <v>0</v>
      </c>
      <c r="X4813" s="6"/>
      <c r="Y4813" s="7">
        <f t="shared" si="609"/>
        <v>0</v>
      </c>
      <c r="Z4813" s="7"/>
      <c r="AA4813" s="8">
        <f t="shared" si="605"/>
        <v>0</v>
      </c>
      <c r="AB4813" s="6">
        <f t="shared" si="608"/>
        <v>0</v>
      </c>
      <c r="AC4813" s="6">
        <f t="shared" si="606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7"/>
        <v>103024.173904109</v>
      </c>
      <c r="W4814" s="8">
        <f t="shared" si="610"/>
        <v>0</v>
      </c>
      <c r="X4814" s="6"/>
      <c r="Y4814" s="7">
        <f t="shared" si="609"/>
        <v>0</v>
      </c>
      <c r="Z4814" s="7"/>
      <c r="AA4814" s="8">
        <f t="shared" si="605"/>
        <v>0</v>
      </c>
      <c r="AB4814" s="6">
        <f t="shared" si="608"/>
        <v>0</v>
      </c>
      <c r="AC4814" s="6">
        <f t="shared" si="606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7"/>
        <v>21078.89</v>
      </c>
      <c r="W4815" s="8">
        <f t="shared" si="610"/>
        <v>0</v>
      </c>
      <c r="X4815" s="6"/>
      <c r="Y4815" s="7">
        <f t="shared" si="609"/>
        <v>0</v>
      </c>
      <c r="Z4815" s="7"/>
      <c r="AA4815" s="8">
        <f t="shared" si="605"/>
        <v>0</v>
      </c>
      <c r="AB4815" s="6">
        <f t="shared" si="608"/>
        <v>0</v>
      </c>
      <c r="AC4815" s="6">
        <f t="shared" si="606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7"/>
        <v>73773.13</v>
      </c>
      <c r="W4816" s="8">
        <f t="shared" si="610"/>
        <v>0</v>
      </c>
      <c r="X4816" s="6"/>
      <c r="Y4816" s="7">
        <f t="shared" si="609"/>
        <v>0</v>
      </c>
      <c r="Z4816" s="7"/>
      <c r="AA4816" s="8">
        <f t="shared" si="605"/>
        <v>0</v>
      </c>
      <c r="AB4816" s="6">
        <f t="shared" si="608"/>
        <v>0</v>
      </c>
      <c r="AC4816" s="6">
        <f t="shared" si="606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7"/>
        <v>69942.399999999994</v>
      </c>
      <c r="W4817" s="8">
        <f t="shared" si="610"/>
        <v>0</v>
      </c>
      <c r="X4817" s="6"/>
      <c r="Y4817" s="7">
        <f t="shared" si="609"/>
        <v>0</v>
      </c>
      <c r="Z4817" s="7"/>
      <c r="AA4817" s="8">
        <f t="shared" si="605"/>
        <v>0</v>
      </c>
      <c r="AB4817" s="6">
        <f t="shared" si="608"/>
        <v>0</v>
      </c>
      <c r="AC4817" s="6">
        <f t="shared" si="606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7"/>
        <v>103825.040958905</v>
      </c>
      <c r="W4818" s="8">
        <f t="shared" si="610"/>
        <v>0</v>
      </c>
      <c r="X4818" s="6"/>
      <c r="Y4818" s="7">
        <f t="shared" si="609"/>
        <v>0</v>
      </c>
      <c r="Z4818" s="7"/>
      <c r="AA4818" s="8">
        <f t="shared" si="605"/>
        <v>0</v>
      </c>
      <c r="AB4818" s="6">
        <f t="shared" si="608"/>
        <v>0</v>
      </c>
      <c r="AC4818" s="6">
        <f t="shared" si="606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7"/>
        <v>212018.66041095997</v>
      </c>
      <c r="W4819" s="8">
        <f t="shared" si="610"/>
        <v>0</v>
      </c>
      <c r="X4819" s="6"/>
      <c r="Y4819" s="7">
        <f t="shared" si="609"/>
        <v>0</v>
      </c>
      <c r="Z4819" s="7"/>
      <c r="AA4819" s="8">
        <f t="shared" si="605"/>
        <v>0</v>
      </c>
      <c r="AB4819" s="6">
        <f t="shared" si="608"/>
        <v>0</v>
      </c>
      <c r="AC4819" s="6">
        <f t="shared" si="606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7"/>
        <v>3092.8759854029599</v>
      </c>
      <c r="W4820" s="8">
        <f t="shared" si="610"/>
        <v>0</v>
      </c>
      <c r="X4820" s="6"/>
      <c r="Y4820" s="7">
        <f t="shared" si="609"/>
        <v>0</v>
      </c>
      <c r="Z4820" s="7"/>
      <c r="AA4820" s="8">
        <f t="shared" si="605"/>
        <v>0</v>
      </c>
      <c r="AB4820" s="6">
        <f t="shared" si="608"/>
        <v>0</v>
      </c>
      <c r="AC4820" s="6">
        <f t="shared" si="606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7"/>
        <v>20415.91</v>
      </c>
      <c r="W4821" s="8">
        <f t="shared" si="610"/>
        <v>0</v>
      </c>
      <c r="X4821" s="6"/>
      <c r="Y4821" s="7">
        <f t="shared" si="609"/>
        <v>0</v>
      </c>
      <c r="Z4821" s="7"/>
      <c r="AA4821" s="8">
        <f t="shared" si="605"/>
        <v>0</v>
      </c>
      <c r="AB4821" s="6">
        <f t="shared" si="608"/>
        <v>0</v>
      </c>
      <c r="AC4821" s="6">
        <f t="shared" si="606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7"/>
        <v>-2662.42</v>
      </c>
      <c r="W4822" s="8">
        <f t="shared" si="610"/>
        <v>2399.4649382716052</v>
      </c>
      <c r="X4822" s="6"/>
      <c r="Y4822" s="7">
        <f t="shared" si="609"/>
        <v>0</v>
      </c>
      <c r="Z4822" s="7"/>
      <c r="AA4822" s="8">
        <f t="shared" si="605"/>
        <v>2399.4649382716052</v>
      </c>
      <c r="AB4822" s="6">
        <f t="shared" si="608"/>
        <v>262.95506172839487</v>
      </c>
      <c r="AC4822" s="6">
        <f t="shared" si="606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7"/>
        <v>24346.270547945202</v>
      </c>
      <c r="W4823" s="8">
        <f t="shared" si="610"/>
        <v>0</v>
      </c>
      <c r="X4823" s="6"/>
      <c r="Y4823" s="7">
        <f t="shared" si="609"/>
        <v>0</v>
      </c>
      <c r="Z4823" s="7"/>
      <c r="AA4823" s="8">
        <f t="shared" si="605"/>
        <v>0</v>
      </c>
      <c r="AB4823" s="6">
        <f t="shared" si="608"/>
        <v>0</v>
      </c>
      <c r="AC4823" s="6">
        <f t="shared" si="606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7"/>
        <v>-326.37956204361296</v>
      </c>
      <c r="W4824" s="8">
        <f>U4824*(1+AI4824)/(1+P4824)</f>
        <v>0</v>
      </c>
      <c r="X4824" s="6"/>
      <c r="Y4824" s="7">
        <f t="shared" si="609"/>
        <v>0</v>
      </c>
      <c r="Z4824" s="7"/>
      <c r="AA4824" s="8">
        <f t="shared" si="605"/>
        <v>0</v>
      </c>
      <c r="AB4824" s="6">
        <f t="shared" si="608"/>
        <v>0</v>
      </c>
      <c r="AC4824" s="6">
        <f t="shared" si="606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7"/>
        <v>12661.49</v>
      </c>
      <c r="W4825" s="8">
        <f t="shared" ref="W4825:W4830" si="611">U4825*(1+AI4825)/(1+AI4825+P4825)</f>
        <v>0</v>
      </c>
      <c r="X4825" s="6"/>
      <c r="Y4825" s="7">
        <f t="shared" si="609"/>
        <v>0</v>
      </c>
      <c r="Z4825" s="7"/>
      <c r="AA4825" s="8">
        <f t="shared" si="605"/>
        <v>0</v>
      </c>
      <c r="AB4825" s="6">
        <f t="shared" si="608"/>
        <v>0</v>
      </c>
      <c r="AC4825" s="6">
        <f t="shared" si="606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7"/>
        <v>13222.92</v>
      </c>
      <c r="W4826" s="8">
        <f t="shared" si="611"/>
        <v>671.14</v>
      </c>
      <c r="X4826" s="6"/>
      <c r="Y4826" s="7">
        <f t="shared" si="609"/>
        <v>0</v>
      </c>
      <c r="Z4826" s="7"/>
      <c r="AA4826" s="8">
        <f t="shared" si="605"/>
        <v>671.14</v>
      </c>
      <c r="AB4826" s="6">
        <f t="shared" si="608"/>
        <v>0</v>
      </c>
      <c r="AC4826" s="6">
        <f t="shared" si="606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7"/>
        <v>327842.51</v>
      </c>
      <c r="W4827" s="8">
        <f t="shared" si="611"/>
        <v>0</v>
      </c>
      <c r="X4827" s="6"/>
      <c r="Y4827" s="7">
        <f t="shared" si="609"/>
        <v>0</v>
      </c>
      <c r="Z4827" s="7"/>
      <c r="AA4827" s="8">
        <f t="shared" si="605"/>
        <v>0</v>
      </c>
      <c r="AB4827" s="6">
        <f t="shared" si="608"/>
        <v>0</v>
      </c>
      <c r="AC4827" s="6">
        <f t="shared" si="606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7"/>
        <v>50616.639999999999</v>
      </c>
      <c r="W4828" s="8">
        <f t="shared" si="611"/>
        <v>0</v>
      </c>
      <c r="X4828" s="6"/>
      <c r="Y4828" s="7">
        <f t="shared" si="609"/>
        <v>0</v>
      </c>
      <c r="Z4828" s="7"/>
      <c r="AA4828" s="8">
        <f t="shared" si="605"/>
        <v>0</v>
      </c>
      <c r="AB4828" s="6">
        <f t="shared" si="608"/>
        <v>0</v>
      </c>
      <c r="AC4828" s="6">
        <f t="shared" si="606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7"/>
        <v>337493.18095745007</v>
      </c>
      <c r="W4829" s="8">
        <f t="shared" si="611"/>
        <v>1539407.6120689656</v>
      </c>
      <c r="X4829" s="6"/>
      <c r="Y4829" s="7">
        <f t="shared" si="609"/>
        <v>0</v>
      </c>
      <c r="Z4829" s="7"/>
      <c r="AA4829" s="8">
        <f t="shared" si="605"/>
        <v>1539407.6120689656</v>
      </c>
      <c r="AB4829" s="6">
        <f t="shared" si="608"/>
        <v>43671.137931034435</v>
      </c>
      <c r="AC4829" s="6">
        <f t="shared" si="606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7"/>
        <v>0</v>
      </c>
      <c r="W4830" s="8">
        <f t="shared" si="611"/>
        <v>0</v>
      </c>
      <c r="X4830" s="6"/>
      <c r="Y4830" s="7">
        <f t="shared" si="609"/>
        <v>0</v>
      </c>
      <c r="Z4830" s="7"/>
      <c r="AA4830" s="8">
        <f t="shared" si="605"/>
        <v>0</v>
      </c>
      <c r="AB4830" s="6">
        <f t="shared" si="608"/>
        <v>0</v>
      </c>
      <c r="AC4830" s="6">
        <f t="shared" si="606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9"/>
        <v>0</v>
      </c>
      <c r="Z4831" s="7"/>
      <c r="AA4831" s="8">
        <f t="shared" si="605"/>
        <v>49280</v>
      </c>
      <c r="AB4831" s="8">
        <f t="shared" si="608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9"/>
        <v>0</v>
      </c>
      <c r="Z4832" s="7"/>
      <c r="AA4832" s="8">
        <f t="shared" si="605"/>
        <v>0</v>
      </c>
      <c r="AB4832" s="8">
        <f t="shared" si="608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9"/>
        <v>0</v>
      </c>
      <c r="Z4833" s="7"/>
      <c r="AA4833" s="8">
        <f t="shared" ref="AA4833:AA4896" si="612">W4833+X4833</f>
        <v>0</v>
      </c>
      <c r="AB4833" s="8">
        <f t="shared" si="608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9"/>
        <v>0</v>
      </c>
      <c r="Z4834" s="7"/>
      <c r="AA4834" s="8">
        <f t="shared" si="612"/>
        <v>29200</v>
      </c>
      <c r="AB4834" s="8">
        <f t="shared" si="608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9"/>
        <v>0</v>
      </c>
      <c r="Z4835" s="7"/>
      <c r="AA4835" s="8">
        <f t="shared" si="612"/>
        <v>901971.15</v>
      </c>
      <c r="AB4835" s="8">
        <f t="shared" si="608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3">IF(O4836="返货",U4836/(1+P4836),IF(O4836="返现",U4836,IF(O4836="折扣",U4836*P4836,IF(O4836="无",U4836))))</f>
        <v>26460</v>
      </c>
      <c r="X4836" s="8"/>
      <c r="Y4836" s="7">
        <f t="shared" si="609"/>
        <v>0</v>
      </c>
      <c r="Z4836" s="7"/>
      <c r="AA4836" s="8">
        <f t="shared" si="612"/>
        <v>26460</v>
      </c>
      <c r="AB4836" s="8">
        <f t="shared" si="608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4">S4837+T4837-U4837</f>
        <v>-2329100.23</v>
      </c>
      <c r="W4837" s="8">
        <f t="shared" si="613"/>
        <v>1496743.53</v>
      </c>
      <c r="X4837" s="8"/>
      <c r="Y4837" s="7">
        <f t="shared" si="609"/>
        <v>0</v>
      </c>
      <c r="Z4837" s="7"/>
      <c r="AA4837" s="8">
        <f t="shared" si="612"/>
        <v>1496743.53</v>
      </c>
      <c r="AB4837" s="8">
        <f t="shared" si="608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4"/>
        <v>3722.29</v>
      </c>
      <c r="W4838" s="8">
        <f t="shared" si="613"/>
        <v>0</v>
      </c>
      <c r="X4838" s="8"/>
      <c r="Y4838" s="7">
        <f t="shared" si="609"/>
        <v>0</v>
      </c>
      <c r="Z4838" s="7"/>
      <c r="AA4838" s="8">
        <f t="shared" si="612"/>
        <v>0</v>
      </c>
      <c r="AB4838" s="8">
        <f t="shared" si="608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4"/>
        <v>36819.410000000003</v>
      </c>
      <c r="W4839" s="8">
        <f t="shared" si="613"/>
        <v>0</v>
      </c>
      <c r="X4839" s="8"/>
      <c r="Y4839" s="7">
        <f t="shared" si="609"/>
        <v>0</v>
      </c>
      <c r="Z4839" s="7"/>
      <c r="AA4839" s="8">
        <f t="shared" si="612"/>
        <v>0</v>
      </c>
      <c r="AB4839" s="8">
        <f t="shared" si="608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4"/>
        <v>-8540.57</v>
      </c>
      <c r="W4840" s="8">
        <f t="shared" si="613"/>
        <v>0</v>
      </c>
      <c r="X4840" s="8"/>
      <c r="Y4840" s="7">
        <f t="shared" si="609"/>
        <v>0</v>
      </c>
      <c r="Z4840" s="7"/>
      <c r="AA4840" s="8">
        <f t="shared" si="612"/>
        <v>0</v>
      </c>
      <c r="AB4840" s="8">
        <f t="shared" si="608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4"/>
        <v>7103.19</v>
      </c>
      <c r="W4841" s="8">
        <f t="shared" si="613"/>
        <v>0</v>
      </c>
      <c r="X4841" s="8"/>
      <c r="Y4841" s="7">
        <f t="shared" si="609"/>
        <v>0</v>
      </c>
      <c r="Z4841" s="7"/>
      <c r="AA4841" s="8">
        <f t="shared" si="612"/>
        <v>0</v>
      </c>
      <c r="AB4841" s="8">
        <f t="shared" si="608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4"/>
        <v>62013.87</v>
      </c>
      <c r="W4842" s="8">
        <f t="shared" si="613"/>
        <v>0</v>
      </c>
      <c r="X4842" s="8"/>
      <c r="Y4842" s="7">
        <f t="shared" si="609"/>
        <v>0</v>
      </c>
      <c r="Z4842" s="7"/>
      <c r="AA4842" s="8">
        <f t="shared" si="612"/>
        <v>0</v>
      </c>
      <c r="AB4842" s="8">
        <f t="shared" si="608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4"/>
        <v>-80.689999999999898</v>
      </c>
      <c r="W4843" s="8">
        <f t="shared" si="613"/>
        <v>0</v>
      </c>
      <c r="X4843" s="8"/>
      <c r="Y4843" s="7">
        <f t="shared" si="609"/>
        <v>0</v>
      </c>
      <c r="Z4843" s="7"/>
      <c r="AA4843" s="8">
        <f t="shared" si="612"/>
        <v>0</v>
      </c>
      <c r="AB4843" s="8">
        <f t="shared" si="608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4"/>
        <v>138.31</v>
      </c>
      <c r="W4844" s="8">
        <f t="shared" si="613"/>
        <v>0</v>
      </c>
      <c r="X4844" s="8"/>
      <c r="Y4844" s="7">
        <f t="shared" si="609"/>
        <v>0</v>
      </c>
      <c r="Z4844" s="7"/>
      <c r="AA4844" s="8">
        <f t="shared" si="612"/>
        <v>0</v>
      </c>
      <c r="AB4844" s="8">
        <f t="shared" si="608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4"/>
        <v>-146.72</v>
      </c>
      <c r="W4845" s="8">
        <f t="shared" si="613"/>
        <v>0</v>
      </c>
      <c r="X4845" s="8"/>
      <c r="Y4845" s="7">
        <f t="shared" si="609"/>
        <v>0</v>
      </c>
      <c r="Z4845" s="7"/>
      <c r="AA4845" s="8">
        <f t="shared" si="612"/>
        <v>0</v>
      </c>
      <c r="AB4845" s="8">
        <f t="shared" si="608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4"/>
        <v>-1248.8699999999999</v>
      </c>
      <c r="W4846" s="8">
        <f t="shared" si="613"/>
        <v>0</v>
      </c>
      <c r="X4846" s="8"/>
      <c r="Y4846" s="7">
        <f t="shared" si="609"/>
        <v>0</v>
      </c>
      <c r="Z4846" s="7"/>
      <c r="AA4846" s="8">
        <f t="shared" si="612"/>
        <v>0</v>
      </c>
      <c r="AB4846" s="8">
        <f t="shared" si="608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4"/>
        <v>8334.6200000000008</v>
      </c>
      <c r="W4847" s="8">
        <f t="shared" si="613"/>
        <v>0</v>
      </c>
      <c r="X4847" s="8"/>
      <c r="Y4847" s="7">
        <f t="shared" si="609"/>
        <v>0</v>
      </c>
      <c r="Z4847" s="7"/>
      <c r="AA4847" s="8">
        <f t="shared" si="612"/>
        <v>0</v>
      </c>
      <c r="AB4847" s="8">
        <f t="shared" si="608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4"/>
        <v>-30949.5</v>
      </c>
      <c r="W4848" s="8">
        <f t="shared" si="613"/>
        <v>0</v>
      </c>
      <c r="X4848" s="8"/>
      <c r="Y4848" s="7">
        <f t="shared" si="609"/>
        <v>0</v>
      </c>
      <c r="Z4848" s="7"/>
      <c r="AA4848" s="8">
        <f t="shared" si="612"/>
        <v>0</v>
      </c>
      <c r="AB4848" s="8">
        <f t="shared" ref="AB4848:AB4911" si="615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4"/>
        <v>-140.31</v>
      </c>
      <c r="W4849" s="8">
        <f t="shared" si="613"/>
        <v>0</v>
      </c>
      <c r="X4849" s="8"/>
      <c r="Y4849" s="7">
        <f t="shared" si="609"/>
        <v>0</v>
      </c>
      <c r="Z4849" s="7"/>
      <c r="AA4849" s="8">
        <f t="shared" si="612"/>
        <v>0</v>
      </c>
      <c r="AB4849" s="8">
        <f t="shared" si="615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4"/>
        <v>-16010.42</v>
      </c>
      <c r="W4850" s="8">
        <f t="shared" si="613"/>
        <v>0</v>
      </c>
      <c r="X4850" s="8"/>
      <c r="Y4850" s="7">
        <f t="shared" si="609"/>
        <v>0</v>
      </c>
      <c r="Z4850" s="7"/>
      <c r="AA4850" s="8">
        <f t="shared" si="612"/>
        <v>0</v>
      </c>
      <c r="AB4850" s="8">
        <f t="shared" si="615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4"/>
        <v>-29.309999999999501</v>
      </c>
      <c r="W4851" s="8">
        <f t="shared" si="613"/>
        <v>0</v>
      </c>
      <c r="X4851" s="8"/>
      <c r="Y4851" s="7">
        <f t="shared" si="609"/>
        <v>0</v>
      </c>
      <c r="Z4851" s="7"/>
      <c r="AA4851" s="8">
        <f t="shared" si="612"/>
        <v>0</v>
      </c>
      <c r="AB4851" s="8">
        <f t="shared" si="615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4"/>
        <v>-1795.07</v>
      </c>
      <c r="W4852" s="8">
        <f t="shared" si="613"/>
        <v>0</v>
      </c>
      <c r="X4852" s="8"/>
      <c r="Y4852" s="7">
        <f t="shared" si="609"/>
        <v>0</v>
      </c>
      <c r="Z4852" s="7"/>
      <c r="AA4852" s="8">
        <f t="shared" si="612"/>
        <v>0</v>
      </c>
      <c r="AB4852" s="8">
        <f t="shared" si="615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4"/>
        <v>-31611.21</v>
      </c>
      <c r="W4853" s="8">
        <f t="shared" si="613"/>
        <v>0</v>
      </c>
      <c r="X4853" s="8"/>
      <c r="Y4853" s="7">
        <f t="shared" si="609"/>
        <v>0</v>
      </c>
      <c r="Z4853" s="7"/>
      <c r="AA4853" s="8">
        <f t="shared" si="612"/>
        <v>0</v>
      </c>
      <c r="AB4853" s="8">
        <f t="shared" si="615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4"/>
        <v>-7483.45</v>
      </c>
      <c r="W4854" s="8">
        <f t="shared" si="613"/>
        <v>0</v>
      </c>
      <c r="X4854" s="8"/>
      <c r="Y4854" s="7">
        <f t="shared" si="609"/>
        <v>0</v>
      </c>
      <c r="Z4854" s="7"/>
      <c r="AA4854" s="8">
        <f t="shared" si="612"/>
        <v>0</v>
      </c>
      <c r="AB4854" s="8">
        <f t="shared" si="615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4"/>
        <v>-1855966.68</v>
      </c>
      <c r="W4855" s="8">
        <f t="shared" si="613"/>
        <v>0</v>
      </c>
      <c r="X4855" s="8"/>
      <c r="Y4855" s="7">
        <f t="shared" si="609"/>
        <v>0</v>
      </c>
      <c r="Z4855" s="7"/>
      <c r="AA4855" s="8">
        <f t="shared" si="612"/>
        <v>0</v>
      </c>
      <c r="AB4855" s="8">
        <f t="shared" si="615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4"/>
        <v>30116.23</v>
      </c>
      <c r="W4856" s="8">
        <f t="shared" si="613"/>
        <v>0</v>
      </c>
      <c r="X4856" s="8"/>
      <c r="Y4856" s="7">
        <f t="shared" si="609"/>
        <v>0</v>
      </c>
      <c r="Z4856" s="7"/>
      <c r="AA4856" s="8">
        <f t="shared" si="612"/>
        <v>0</v>
      </c>
      <c r="AB4856" s="8">
        <f t="shared" si="615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4"/>
        <v>-48.75</v>
      </c>
      <c r="W4857" s="8">
        <f t="shared" si="613"/>
        <v>0</v>
      </c>
      <c r="X4857" s="8"/>
      <c r="Y4857" s="7">
        <f t="shared" si="609"/>
        <v>0</v>
      </c>
      <c r="Z4857" s="7"/>
      <c r="AA4857" s="8">
        <f t="shared" si="612"/>
        <v>0</v>
      </c>
      <c r="AB4857" s="8">
        <f t="shared" si="615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4"/>
        <v>-240.69</v>
      </c>
      <c r="W4858" s="8">
        <f t="shared" si="613"/>
        <v>0</v>
      </c>
      <c r="X4858" s="8"/>
      <c r="Y4858" s="7">
        <f t="shared" si="609"/>
        <v>0</v>
      </c>
      <c r="Z4858" s="7"/>
      <c r="AA4858" s="8">
        <f t="shared" si="612"/>
        <v>0</v>
      </c>
      <c r="AB4858" s="8">
        <f t="shared" si="615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4"/>
        <v>-53.53</v>
      </c>
      <c r="W4859" s="8">
        <f t="shared" si="613"/>
        <v>0</v>
      </c>
      <c r="X4859" s="8"/>
      <c r="Y4859" s="7">
        <f t="shared" si="609"/>
        <v>0</v>
      </c>
      <c r="Z4859" s="7"/>
      <c r="AA4859" s="8">
        <f t="shared" si="612"/>
        <v>0</v>
      </c>
      <c r="AB4859" s="8">
        <f t="shared" si="615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4"/>
        <v>11376.98</v>
      </c>
      <c r="W4860" s="8">
        <f t="shared" si="613"/>
        <v>0</v>
      </c>
      <c r="X4860" s="8"/>
      <c r="Y4860" s="7">
        <f t="shared" si="609"/>
        <v>0</v>
      </c>
      <c r="Z4860" s="7"/>
      <c r="AA4860" s="8">
        <f t="shared" si="612"/>
        <v>0</v>
      </c>
      <c r="AB4860" s="8">
        <f t="shared" si="615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4"/>
        <v>1567.27</v>
      </c>
      <c r="W4861" s="8">
        <f t="shared" si="613"/>
        <v>0</v>
      </c>
      <c r="X4861" s="8"/>
      <c r="Y4861" s="7">
        <f t="shared" si="609"/>
        <v>0</v>
      </c>
      <c r="Z4861" s="7"/>
      <c r="AA4861" s="8">
        <f t="shared" si="612"/>
        <v>0</v>
      </c>
      <c r="AB4861" s="8">
        <f t="shared" si="615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4"/>
        <v>-76.92</v>
      </c>
      <c r="W4862" s="8">
        <f t="shared" si="613"/>
        <v>0</v>
      </c>
      <c r="X4862" s="8"/>
      <c r="Y4862" s="7">
        <f t="shared" si="609"/>
        <v>0</v>
      </c>
      <c r="Z4862" s="7"/>
      <c r="AA4862" s="8">
        <f t="shared" si="612"/>
        <v>0</v>
      </c>
      <c r="AB4862" s="8">
        <f t="shared" si="615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4"/>
        <v>-6571.53</v>
      </c>
      <c r="W4863" s="8">
        <f t="shared" si="613"/>
        <v>0</v>
      </c>
      <c r="X4863" s="8"/>
      <c r="Y4863" s="7">
        <f t="shared" si="609"/>
        <v>0</v>
      </c>
      <c r="Z4863" s="7"/>
      <c r="AA4863" s="8">
        <f t="shared" si="612"/>
        <v>0</v>
      </c>
      <c r="AB4863" s="8">
        <f t="shared" si="615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4"/>
        <v>-23.84</v>
      </c>
      <c r="W4864" s="8">
        <f t="shared" si="613"/>
        <v>0</v>
      </c>
      <c r="X4864" s="8"/>
      <c r="Y4864" s="7">
        <f t="shared" si="609"/>
        <v>0</v>
      </c>
      <c r="Z4864" s="7"/>
      <c r="AA4864" s="8">
        <f t="shared" si="612"/>
        <v>0</v>
      </c>
      <c r="AB4864" s="8">
        <f t="shared" si="615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4"/>
        <v>-64.329999999999899</v>
      </c>
      <c r="W4865" s="8">
        <f t="shared" si="613"/>
        <v>0</v>
      </c>
      <c r="X4865" s="8"/>
      <c r="Y4865" s="7">
        <f t="shared" si="609"/>
        <v>0</v>
      </c>
      <c r="Z4865" s="7"/>
      <c r="AA4865" s="8">
        <f t="shared" si="612"/>
        <v>0</v>
      </c>
      <c r="AB4865" s="8">
        <f t="shared" si="615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4"/>
        <v>29772.05</v>
      </c>
      <c r="W4866" s="8">
        <f t="shared" si="613"/>
        <v>0</v>
      </c>
      <c r="X4866" s="8"/>
      <c r="Y4866" s="7">
        <f t="shared" si="609"/>
        <v>0</v>
      </c>
      <c r="Z4866" s="7"/>
      <c r="AA4866" s="8">
        <f t="shared" si="612"/>
        <v>0</v>
      </c>
      <c r="AB4866" s="8">
        <f t="shared" si="615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4"/>
        <v>18374.93</v>
      </c>
      <c r="W4867" s="8">
        <f t="shared" si="613"/>
        <v>0</v>
      </c>
      <c r="X4867" s="8"/>
      <c r="Y4867" s="7">
        <f t="shared" ref="Y4867:Y4930" si="616">IF(W4867-AC4867&lt;=0,0,IF(O4867="返现",MAX(W4867-AB4867-AC4867,0),MAX(W4867-AC4867,0)))</f>
        <v>0</v>
      </c>
      <c r="Z4867" s="7"/>
      <c r="AA4867" s="8">
        <f t="shared" si="612"/>
        <v>0</v>
      </c>
      <c r="AB4867" s="8">
        <f t="shared" si="615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4"/>
        <v>8759.2000000000007</v>
      </c>
      <c r="W4868" s="8">
        <f t="shared" si="613"/>
        <v>0</v>
      </c>
      <c r="X4868" s="8"/>
      <c r="Y4868" s="7">
        <f t="shared" si="616"/>
        <v>0</v>
      </c>
      <c r="Z4868" s="7"/>
      <c r="AA4868" s="8">
        <f t="shared" si="612"/>
        <v>0</v>
      </c>
      <c r="AB4868" s="8">
        <f t="shared" si="615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4"/>
        <v>4609.1499999999996</v>
      </c>
      <c r="W4869" s="8">
        <f t="shared" si="613"/>
        <v>0</v>
      </c>
      <c r="X4869" s="8"/>
      <c r="Y4869" s="7">
        <f t="shared" si="616"/>
        <v>0</v>
      </c>
      <c r="Z4869" s="7"/>
      <c r="AA4869" s="8">
        <f t="shared" si="612"/>
        <v>0</v>
      </c>
      <c r="AB4869" s="8">
        <f t="shared" si="615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4"/>
        <v>-85.679999999999893</v>
      </c>
      <c r="W4870" s="8">
        <f t="shared" si="613"/>
        <v>0</v>
      </c>
      <c r="X4870" s="8"/>
      <c r="Y4870" s="7">
        <f t="shared" si="616"/>
        <v>0</v>
      </c>
      <c r="Z4870" s="7"/>
      <c r="AA4870" s="8">
        <f t="shared" si="612"/>
        <v>0</v>
      </c>
      <c r="AB4870" s="8">
        <f t="shared" si="615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4"/>
        <v>-74.459999999999894</v>
      </c>
      <c r="W4871" s="8">
        <f t="shared" si="613"/>
        <v>0</v>
      </c>
      <c r="X4871" s="8"/>
      <c r="Y4871" s="7">
        <f t="shared" si="616"/>
        <v>0</v>
      </c>
      <c r="Z4871" s="7"/>
      <c r="AA4871" s="8">
        <f t="shared" si="612"/>
        <v>0</v>
      </c>
      <c r="AB4871" s="8">
        <f t="shared" si="615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4"/>
        <v>-63302.14</v>
      </c>
      <c r="W4872" s="8">
        <f t="shared" si="613"/>
        <v>30867.339805825242</v>
      </c>
      <c r="X4872" s="8"/>
      <c r="Y4872" s="7">
        <f t="shared" si="616"/>
        <v>0</v>
      </c>
      <c r="Z4872" s="7"/>
      <c r="AA4872" s="8">
        <f t="shared" si="612"/>
        <v>30867.339805825242</v>
      </c>
      <c r="AB4872" s="8">
        <f t="shared" si="615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4"/>
        <v>-55978.509999999995</v>
      </c>
      <c r="W4873" s="8">
        <f t="shared" si="613"/>
        <v>30727.805825242718</v>
      </c>
      <c r="X4873" s="8"/>
      <c r="Y4873" s="7">
        <f t="shared" si="616"/>
        <v>0</v>
      </c>
      <c r="Z4873" s="7"/>
      <c r="AA4873" s="8">
        <f t="shared" si="612"/>
        <v>30727.805825242718</v>
      </c>
      <c r="AB4873" s="8">
        <f t="shared" si="615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4"/>
        <v>1545.53</v>
      </c>
      <c r="W4874" s="8">
        <f t="shared" si="613"/>
        <v>21.74</v>
      </c>
      <c r="X4874" s="8"/>
      <c r="Y4874" s="7">
        <f t="shared" si="616"/>
        <v>0</v>
      </c>
      <c r="Z4874" s="7"/>
      <c r="AA4874" s="8">
        <f t="shared" si="612"/>
        <v>21.74</v>
      </c>
      <c r="AB4874" s="8">
        <f t="shared" si="615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4"/>
        <v>-78.41</v>
      </c>
      <c r="W4875" s="8">
        <f t="shared" si="613"/>
        <v>1.49</v>
      </c>
      <c r="X4875" s="8"/>
      <c r="Y4875" s="7">
        <f t="shared" si="616"/>
        <v>0</v>
      </c>
      <c r="Z4875" s="7"/>
      <c r="AA4875" s="8">
        <f t="shared" si="612"/>
        <v>1.49</v>
      </c>
      <c r="AB4875" s="8">
        <f t="shared" si="615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3"/>
        <v>0</v>
      </c>
      <c r="X4876" s="8"/>
      <c r="Y4876" s="7">
        <f t="shared" si="616"/>
        <v>0</v>
      </c>
      <c r="Z4876" s="7"/>
      <c r="AA4876" s="8">
        <f t="shared" si="612"/>
        <v>0</v>
      </c>
      <c r="AB4876" s="8">
        <f t="shared" si="615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3"/>
        <v>0</v>
      </c>
      <c r="X4877" s="8"/>
      <c r="Y4877" s="7">
        <f t="shared" si="616"/>
        <v>0</v>
      </c>
      <c r="Z4877" s="7"/>
      <c r="AA4877" s="8">
        <f t="shared" si="612"/>
        <v>0</v>
      </c>
      <c r="AB4877" s="8">
        <f t="shared" si="615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3"/>
        <v>5588</v>
      </c>
      <c r="X4878" s="8"/>
      <c r="Y4878" s="7">
        <f t="shared" si="616"/>
        <v>0</v>
      </c>
      <c r="Z4878" s="7"/>
      <c r="AA4878" s="8">
        <f t="shared" si="612"/>
        <v>5588</v>
      </c>
      <c r="AB4878" s="8">
        <f t="shared" si="615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3"/>
        <v>19248.5</v>
      </c>
      <c r="X4879" s="8"/>
      <c r="Y4879" s="7">
        <f t="shared" si="616"/>
        <v>0</v>
      </c>
      <c r="Z4879" s="7"/>
      <c r="AA4879" s="8">
        <f t="shared" si="612"/>
        <v>19248.5</v>
      </c>
      <c r="AB4879" s="8">
        <f t="shared" si="615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3"/>
        <v>18338.71</v>
      </c>
      <c r="X4880" s="8"/>
      <c r="Y4880" s="7">
        <f t="shared" si="616"/>
        <v>0</v>
      </c>
      <c r="Z4880" s="7"/>
      <c r="AA4880" s="8">
        <f t="shared" si="612"/>
        <v>18338.71</v>
      </c>
      <c r="AB4880" s="8">
        <f t="shared" si="615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3"/>
        <v>4008</v>
      </c>
      <c r="X4881" s="8"/>
      <c r="Y4881" s="7">
        <f t="shared" si="616"/>
        <v>0</v>
      </c>
      <c r="Z4881" s="7"/>
      <c r="AA4881" s="8">
        <f t="shared" si="612"/>
        <v>4008</v>
      </c>
      <c r="AB4881" s="8">
        <f t="shared" si="615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7">S4882+T4882-U4882</f>
        <v>0</v>
      </c>
      <c r="W4882" s="8">
        <f t="shared" si="613"/>
        <v>0</v>
      </c>
      <c r="X4882" s="8"/>
      <c r="Y4882" s="7">
        <f t="shared" si="616"/>
        <v>0</v>
      </c>
      <c r="Z4882" s="7"/>
      <c r="AA4882" s="8">
        <f t="shared" si="612"/>
        <v>0</v>
      </c>
      <c r="AB4882" s="8">
        <f t="shared" si="615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7"/>
        <v>-56597.52</v>
      </c>
      <c r="W4883" s="8">
        <f t="shared" si="613"/>
        <v>0</v>
      </c>
      <c r="X4883" s="8"/>
      <c r="Y4883" s="7">
        <f t="shared" si="616"/>
        <v>0</v>
      </c>
      <c r="Z4883" s="7"/>
      <c r="AA4883" s="8">
        <f t="shared" si="612"/>
        <v>0</v>
      </c>
      <c r="AB4883" s="8">
        <f t="shared" si="615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7"/>
        <v>6407.56</v>
      </c>
      <c r="W4884" s="8">
        <f t="shared" si="613"/>
        <v>0</v>
      </c>
      <c r="X4884" s="8"/>
      <c r="Y4884" s="7">
        <f t="shared" si="616"/>
        <v>0</v>
      </c>
      <c r="Z4884" s="7"/>
      <c r="AA4884" s="8">
        <f t="shared" si="612"/>
        <v>0</v>
      </c>
      <c r="AB4884" s="8">
        <f t="shared" si="615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7"/>
        <v>-132876.06</v>
      </c>
      <c r="W4885" s="8">
        <f t="shared" si="613"/>
        <v>0</v>
      </c>
      <c r="X4885" s="8"/>
      <c r="Y4885" s="7">
        <f t="shared" si="616"/>
        <v>0</v>
      </c>
      <c r="Z4885" s="7"/>
      <c r="AA4885" s="8">
        <f t="shared" si="612"/>
        <v>0</v>
      </c>
      <c r="AB4885" s="8">
        <f t="shared" si="615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7"/>
        <v>22492.5</v>
      </c>
      <c r="W4886" s="8">
        <f t="shared" si="613"/>
        <v>0</v>
      </c>
      <c r="X4886" s="8"/>
      <c r="Y4886" s="7">
        <f t="shared" si="616"/>
        <v>0</v>
      </c>
      <c r="Z4886" s="7"/>
      <c r="AA4886" s="8">
        <f t="shared" si="612"/>
        <v>0</v>
      </c>
      <c r="AB4886" s="8">
        <f t="shared" si="615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7"/>
        <v>-1516.75</v>
      </c>
      <c r="W4887" s="8">
        <f t="shared" si="613"/>
        <v>0</v>
      </c>
      <c r="X4887" s="8"/>
      <c r="Y4887" s="7">
        <f t="shared" si="616"/>
        <v>0</v>
      </c>
      <c r="Z4887" s="7"/>
      <c r="AA4887" s="8">
        <f t="shared" si="612"/>
        <v>0</v>
      </c>
      <c r="AB4887" s="8">
        <f t="shared" si="615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7"/>
        <v>25798.6</v>
      </c>
      <c r="W4888" s="8">
        <f t="shared" si="613"/>
        <v>0</v>
      </c>
      <c r="X4888" s="8"/>
      <c r="Y4888" s="7">
        <f t="shared" si="616"/>
        <v>0</v>
      </c>
      <c r="Z4888" s="7"/>
      <c r="AA4888" s="8">
        <f t="shared" si="612"/>
        <v>0</v>
      </c>
      <c r="AB4888" s="8">
        <f t="shared" si="615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7"/>
        <v>-6514.2</v>
      </c>
      <c r="W4889" s="8">
        <f t="shared" si="613"/>
        <v>0</v>
      </c>
      <c r="X4889" s="8"/>
      <c r="Y4889" s="7">
        <f t="shared" si="616"/>
        <v>0</v>
      </c>
      <c r="Z4889" s="7"/>
      <c r="AA4889" s="8">
        <f t="shared" si="612"/>
        <v>0</v>
      </c>
      <c r="AB4889" s="8">
        <f t="shared" si="615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7"/>
        <v>58394.6000000001</v>
      </c>
      <c r="W4890" s="8">
        <f t="shared" si="613"/>
        <v>0</v>
      </c>
      <c r="X4890" s="8"/>
      <c r="Y4890" s="7">
        <f t="shared" si="616"/>
        <v>0</v>
      </c>
      <c r="Z4890" s="7"/>
      <c r="AA4890" s="8">
        <f t="shared" si="612"/>
        <v>0</v>
      </c>
      <c r="AB4890" s="8">
        <f t="shared" si="615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7"/>
        <v>68831.960000000006</v>
      </c>
      <c r="W4891" s="8">
        <f t="shared" si="613"/>
        <v>0</v>
      </c>
      <c r="X4891" s="8"/>
      <c r="Y4891" s="7">
        <f t="shared" si="616"/>
        <v>0</v>
      </c>
      <c r="Z4891" s="7"/>
      <c r="AA4891" s="8">
        <f t="shared" si="612"/>
        <v>0</v>
      </c>
      <c r="AB4891" s="8">
        <f t="shared" si="615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7"/>
        <v>70420.280000000101</v>
      </c>
      <c r="W4892" s="8">
        <f t="shared" si="613"/>
        <v>0</v>
      </c>
      <c r="X4892" s="8"/>
      <c r="Y4892" s="7">
        <f t="shared" si="616"/>
        <v>0</v>
      </c>
      <c r="Z4892" s="7"/>
      <c r="AA4892" s="8">
        <f t="shared" si="612"/>
        <v>0</v>
      </c>
      <c r="AB4892" s="8">
        <f t="shared" si="615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7"/>
        <v>73.66</v>
      </c>
      <c r="W4893" s="8">
        <f t="shared" si="613"/>
        <v>0</v>
      </c>
      <c r="X4893" s="8"/>
      <c r="Y4893" s="7">
        <f t="shared" si="616"/>
        <v>0</v>
      </c>
      <c r="Z4893" s="7"/>
      <c r="AA4893" s="8">
        <f t="shared" si="612"/>
        <v>0</v>
      </c>
      <c r="AB4893" s="8">
        <f t="shared" si="615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7"/>
        <v>-72524.27</v>
      </c>
      <c r="W4894" s="8">
        <f t="shared" si="613"/>
        <v>0</v>
      </c>
      <c r="X4894" s="8"/>
      <c r="Y4894" s="7">
        <f t="shared" si="616"/>
        <v>0</v>
      </c>
      <c r="Z4894" s="7"/>
      <c r="AA4894" s="8">
        <f t="shared" si="612"/>
        <v>0</v>
      </c>
      <c r="AB4894" s="8">
        <f t="shared" si="615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7"/>
        <v>45.899999999999899</v>
      </c>
      <c r="W4895" s="8">
        <f t="shared" si="613"/>
        <v>0</v>
      </c>
      <c r="X4895" s="8"/>
      <c r="Y4895" s="7">
        <f t="shared" si="616"/>
        <v>0</v>
      </c>
      <c r="Z4895" s="7"/>
      <c r="AA4895" s="8">
        <f t="shared" si="612"/>
        <v>0</v>
      </c>
      <c r="AB4895" s="8">
        <f t="shared" si="615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7"/>
        <v>396732.18</v>
      </c>
      <c r="W4896" s="8">
        <f t="shared" si="613"/>
        <v>0</v>
      </c>
      <c r="X4896" s="8"/>
      <c r="Y4896" s="7">
        <f t="shared" si="616"/>
        <v>0</v>
      </c>
      <c r="Z4896" s="7"/>
      <c r="AA4896" s="8">
        <f t="shared" si="612"/>
        <v>0</v>
      </c>
      <c r="AB4896" s="8">
        <f t="shared" si="615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7"/>
        <v>-13001.65</v>
      </c>
      <c r="W4897" s="8">
        <f t="shared" si="613"/>
        <v>0</v>
      </c>
      <c r="X4897" s="8"/>
      <c r="Y4897" s="7">
        <f t="shared" si="616"/>
        <v>0</v>
      </c>
      <c r="Z4897" s="7"/>
      <c r="AA4897" s="8">
        <f t="shared" ref="AA4897:AA4938" si="618">W4897+X4897</f>
        <v>0</v>
      </c>
      <c r="AB4897" s="8">
        <f t="shared" si="615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7"/>
        <v>-132620.76999999999</v>
      </c>
      <c r="W4898" s="8">
        <f t="shared" si="613"/>
        <v>0</v>
      </c>
      <c r="X4898" s="8"/>
      <c r="Y4898" s="7">
        <f t="shared" si="616"/>
        <v>0</v>
      </c>
      <c r="Z4898" s="7"/>
      <c r="AA4898" s="8">
        <f t="shared" si="618"/>
        <v>0</v>
      </c>
      <c r="AB4898" s="8">
        <f t="shared" si="615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7"/>
        <v>-81833.960000000006</v>
      </c>
      <c r="W4899" s="8">
        <f t="shared" si="613"/>
        <v>0</v>
      </c>
      <c r="X4899" s="8"/>
      <c r="Y4899" s="7">
        <f t="shared" si="616"/>
        <v>0</v>
      </c>
      <c r="Z4899" s="7"/>
      <c r="AA4899" s="8">
        <f t="shared" si="618"/>
        <v>0</v>
      </c>
      <c r="AB4899" s="8">
        <f t="shared" si="615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7"/>
        <v>14646.16</v>
      </c>
      <c r="W4900" s="8">
        <f t="shared" ref="W4900:W4925" si="619">IF(O4900="返货",U4900/(1+P4900),IF(O4900="返现",U4900,IF(O4900="折扣",U4900*P4900,IF(O4900="无",U4900))))</f>
        <v>0</v>
      </c>
      <c r="X4900" s="8"/>
      <c r="Y4900" s="7">
        <f t="shared" si="616"/>
        <v>0</v>
      </c>
      <c r="Z4900" s="7"/>
      <c r="AA4900" s="8">
        <f t="shared" si="618"/>
        <v>0</v>
      </c>
      <c r="AB4900" s="8">
        <f t="shared" si="615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7"/>
        <v>-18.600000000000001</v>
      </c>
      <c r="W4901" s="8">
        <f t="shared" si="619"/>
        <v>0</v>
      </c>
      <c r="X4901" s="8"/>
      <c r="Y4901" s="7">
        <f t="shared" si="616"/>
        <v>0</v>
      </c>
      <c r="Z4901" s="7"/>
      <c r="AA4901" s="8">
        <f t="shared" si="618"/>
        <v>0</v>
      </c>
      <c r="AB4901" s="8">
        <f t="shared" si="615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7"/>
        <v>15598.88</v>
      </c>
      <c r="W4902" s="8">
        <f t="shared" si="619"/>
        <v>0</v>
      </c>
      <c r="X4902" s="8"/>
      <c r="Y4902" s="7">
        <f t="shared" si="616"/>
        <v>0</v>
      </c>
      <c r="Z4902" s="7"/>
      <c r="AA4902" s="8">
        <f t="shared" si="618"/>
        <v>0</v>
      </c>
      <c r="AB4902" s="8">
        <f t="shared" si="615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7"/>
        <v>81833.960000000006</v>
      </c>
      <c r="W4903" s="8">
        <f t="shared" si="619"/>
        <v>0</v>
      </c>
      <c r="X4903" s="8"/>
      <c r="Y4903" s="7">
        <f t="shared" si="616"/>
        <v>0</v>
      </c>
      <c r="Z4903" s="7"/>
      <c r="AA4903" s="8">
        <f t="shared" si="618"/>
        <v>0</v>
      </c>
      <c r="AB4903" s="8">
        <f t="shared" si="615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7"/>
        <v>17089.75</v>
      </c>
      <c r="W4904" s="8">
        <f t="shared" si="619"/>
        <v>0</v>
      </c>
      <c r="X4904" s="8"/>
      <c r="Y4904" s="7">
        <f t="shared" si="616"/>
        <v>0</v>
      </c>
      <c r="Z4904" s="7"/>
      <c r="AA4904" s="8">
        <f t="shared" si="618"/>
        <v>0</v>
      </c>
      <c r="AB4904" s="8">
        <f t="shared" si="615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7"/>
        <v>-196.07999999999799</v>
      </c>
      <c r="W4905" s="8">
        <f t="shared" si="619"/>
        <v>0</v>
      </c>
      <c r="X4905" s="8"/>
      <c r="Y4905" s="7">
        <f t="shared" si="616"/>
        <v>0</v>
      </c>
      <c r="Z4905" s="7"/>
      <c r="AA4905" s="8">
        <f t="shared" si="618"/>
        <v>0</v>
      </c>
      <c r="AB4905" s="8">
        <f t="shared" si="615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7"/>
        <v>2500</v>
      </c>
      <c r="W4906" s="8">
        <f t="shared" si="619"/>
        <v>0</v>
      </c>
      <c r="X4906" s="8"/>
      <c r="Y4906" s="7">
        <f t="shared" si="616"/>
        <v>0</v>
      </c>
      <c r="Z4906" s="7"/>
      <c r="AA4906" s="8">
        <f t="shared" si="618"/>
        <v>0</v>
      </c>
      <c r="AB4906" s="8">
        <f t="shared" si="615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7"/>
        <v>7.2</v>
      </c>
      <c r="W4907" s="8">
        <f t="shared" si="619"/>
        <v>0</v>
      </c>
      <c r="X4907" s="8"/>
      <c r="Y4907" s="7">
        <f t="shared" si="616"/>
        <v>0</v>
      </c>
      <c r="Z4907" s="7"/>
      <c r="AA4907" s="8">
        <f t="shared" si="618"/>
        <v>0</v>
      </c>
      <c r="AB4907" s="8">
        <f t="shared" si="615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7"/>
        <v>-50774.25</v>
      </c>
      <c r="W4908" s="8">
        <f t="shared" si="619"/>
        <v>0</v>
      </c>
      <c r="X4908" s="8"/>
      <c r="Y4908" s="7">
        <f t="shared" si="616"/>
        <v>0</v>
      </c>
      <c r="Z4908" s="7"/>
      <c r="AA4908" s="8">
        <f t="shared" si="618"/>
        <v>0</v>
      </c>
      <c r="AB4908" s="8">
        <f t="shared" si="615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7"/>
        <v>80000</v>
      </c>
      <c r="W4909" s="8">
        <f t="shared" si="619"/>
        <v>0</v>
      </c>
      <c r="X4909" s="8"/>
      <c r="Y4909" s="7">
        <f t="shared" si="616"/>
        <v>0</v>
      </c>
      <c r="Z4909" s="7"/>
      <c r="AA4909" s="8">
        <f t="shared" si="618"/>
        <v>0</v>
      </c>
      <c r="AB4909" s="8">
        <f t="shared" si="615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7"/>
        <v>40000</v>
      </c>
      <c r="W4910" s="8">
        <f t="shared" si="619"/>
        <v>0</v>
      </c>
      <c r="X4910" s="8"/>
      <c r="Y4910" s="7">
        <f t="shared" si="616"/>
        <v>0</v>
      </c>
      <c r="Z4910" s="7"/>
      <c r="AA4910" s="8">
        <f t="shared" si="618"/>
        <v>0</v>
      </c>
      <c r="AB4910" s="8">
        <f t="shared" si="615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7"/>
        <v>186117.1</v>
      </c>
      <c r="W4911" s="8">
        <f t="shared" si="619"/>
        <v>0</v>
      </c>
      <c r="X4911" s="8"/>
      <c r="Y4911" s="7">
        <f t="shared" si="616"/>
        <v>0</v>
      </c>
      <c r="Z4911" s="7"/>
      <c r="AA4911" s="8">
        <f t="shared" si="618"/>
        <v>0</v>
      </c>
      <c r="AB4911" s="8">
        <f t="shared" si="615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7"/>
        <v>3882.9</v>
      </c>
      <c r="W4912" s="8">
        <f t="shared" si="619"/>
        <v>0</v>
      </c>
      <c r="X4912" s="8"/>
      <c r="Y4912" s="7">
        <f t="shared" si="616"/>
        <v>0</v>
      </c>
      <c r="Z4912" s="7"/>
      <c r="AA4912" s="8">
        <f t="shared" si="618"/>
        <v>0</v>
      </c>
      <c r="AB4912" s="8">
        <f t="shared" ref="AB4912:AB4975" si="620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7"/>
        <v>159441.73000000001</v>
      </c>
      <c r="W4913" s="8">
        <f t="shared" si="619"/>
        <v>0</v>
      </c>
      <c r="X4913" s="8"/>
      <c r="Y4913" s="7">
        <f t="shared" si="616"/>
        <v>0</v>
      </c>
      <c r="Z4913" s="7"/>
      <c r="AA4913" s="8">
        <f t="shared" si="618"/>
        <v>0</v>
      </c>
      <c r="AB4913" s="8">
        <f t="shared" si="620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7"/>
        <v>0</v>
      </c>
      <c r="W4914" s="8">
        <f t="shared" si="619"/>
        <v>0</v>
      </c>
      <c r="X4914" s="8"/>
      <c r="Y4914" s="7">
        <f t="shared" si="616"/>
        <v>0</v>
      </c>
      <c r="Z4914" s="7"/>
      <c r="AA4914" s="8">
        <f t="shared" si="618"/>
        <v>0</v>
      </c>
      <c r="AB4914" s="8">
        <f t="shared" si="620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7"/>
        <v>9968.7000000000007</v>
      </c>
      <c r="W4915" s="8">
        <f t="shared" si="619"/>
        <v>0</v>
      </c>
      <c r="X4915" s="8"/>
      <c r="Y4915" s="7">
        <f t="shared" si="616"/>
        <v>0</v>
      </c>
      <c r="Z4915" s="7"/>
      <c r="AA4915" s="8">
        <f t="shared" si="618"/>
        <v>0</v>
      </c>
      <c r="AB4915" s="8">
        <f t="shared" si="620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7"/>
        <v>-2059.96</v>
      </c>
      <c r="W4916" s="8">
        <f t="shared" si="619"/>
        <v>0</v>
      </c>
      <c r="X4916" s="8"/>
      <c r="Y4916" s="7">
        <f t="shared" si="616"/>
        <v>0</v>
      </c>
      <c r="Z4916" s="7"/>
      <c r="AA4916" s="8">
        <f t="shared" si="618"/>
        <v>0</v>
      </c>
      <c r="AB4916" s="8">
        <f t="shared" si="620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5109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7"/>
        <v>-95764.4</v>
      </c>
      <c r="W4917" s="8">
        <f t="shared" si="619"/>
        <v>95764.4</v>
      </c>
      <c r="X4917" s="8"/>
      <c r="Y4917" s="7">
        <f t="shared" si="616"/>
        <v>0</v>
      </c>
      <c r="Z4917" s="7"/>
      <c r="AA4917" s="8">
        <f t="shared" si="618"/>
        <v>95764.4</v>
      </c>
      <c r="AB4917" s="8">
        <f t="shared" si="620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5109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9"/>
        <v>193701.81</v>
      </c>
      <c r="X4918" s="8"/>
      <c r="Y4918" s="7">
        <f t="shared" si="616"/>
        <v>0</v>
      </c>
      <c r="Z4918" s="7"/>
      <c r="AA4918" s="8">
        <f t="shared" si="618"/>
        <v>193701.81</v>
      </c>
      <c r="AB4918" s="8">
        <f t="shared" si="620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5109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9"/>
        <v>390166.78</v>
      </c>
      <c r="X4919" s="8"/>
      <c r="Y4919" s="7">
        <f t="shared" si="616"/>
        <v>0</v>
      </c>
      <c r="Z4919" s="7"/>
      <c r="AA4919" s="8">
        <f t="shared" si="618"/>
        <v>390166.78</v>
      </c>
      <c r="AB4919" s="8">
        <f t="shared" si="620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5109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7"/>
        <v>-30300</v>
      </c>
      <c r="W4920" s="8">
        <f t="shared" si="619"/>
        <v>30300</v>
      </c>
      <c r="X4920" s="8"/>
      <c r="Y4920" s="7">
        <f t="shared" si="616"/>
        <v>0</v>
      </c>
      <c r="Z4920" s="7"/>
      <c r="AA4920" s="8">
        <f t="shared" si="618"/>
        <v>30300</v>
      </c>
      <c r="AB4920" s="8">
        <f t="shared" si="620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6"/>
        <v>136750</v>
      </c>
      <c r="Z4921" s="7"/>
      <c r="AA4921" s="8">
        <f t="shared" si="618"/>
        <v>360000</v>
      </c>
      <c r="AB4921" s="8">
        <f t="shared" si="620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6"/>
        <v>46500</v>
      </c>
      <c r="Z4922" s="7"/>
      <c r="AA4922" s="8">
        <f t="shared" si="618"/>
        <v>218000</v>
      </c>
      <c r="AB4922" s="8">
        <f t="shared" si="620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6"/>
        <v>41000</v>
      </c>
      <c r="Z4923" s="7"/>
      <c r="AA4923" s="8">
        <f t="shared" si="618"/>
        <v>150000</v>
      </c>
      <c r="AB4923" s="8">
        <f t="shared" si="620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6"/>
        <v>33450</v>
      </c>
      <c r="Z4924" s="7"/>
      <c r="AA4924" s="8">
        <f t="shared" si="618"/>
        <v>94000</v>
      </c>
      <c r="AB4924" s="8">
        <f t="shared" si="620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9"/>
        <v>-32451</v>
      </c>
      <c r="X4925" s="8"/>
      <c r="Y4925" s="7">
        <f t="shared" si="616"/>
        <v>0</v>
      </c>
      <c r="Z4925" s="7"/>
      <c r="AA4925" s="8">
        <f t="shared" si="618"/>
        <v>-32451</v>
      </c>
      <c r="AB4925" s="8">
        <f t="shared" si="620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7"/>
        <v>-1254030.05</v>
      </c>
      <c r="W4926" s="8">
        <v>1500000</v>
      </c>
      <c r="X4926" s="6">
        <f>W4926*R4926</f>
        <v>75000</v>
      </c>
      <c r="Y4926" s="7">
        <f t="shared" si="616"/>
        <v>0</v>
      </c>
      <c r="Z4926" s="7"/>
      <c r="AA4926" s="8">
        <f t="shared" si="618"/>
        <v>1575000</v>
      </c>
      <c r="AB4926" s="8">
        <f t="shared" si="620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7"/>
        <v>27695.8</v>
      </c>
      <c r="W4927" s="8">
        <v>6.16</v>
      </c>
      <c r="X4927" s="8"/>
      <c r="Y4927" s="7">
        <f t="shared" si="616"/>
        <v>6.16</v>
      </c>
      <c r="Z4927" s="7"/>
      <c r="AA4927" s="8">
        <f t="shared" si="618"/>
        <v>6.16</v>
      </c>
      <c r="AB4927" s="8">
        <f t="shared" si="620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7"/>
        <v>-1521367.7799999998</v>
      </c>
      <c r="W4928" s="8">
        <f>U4928/(1+P4928+AI4928)-10977.42</f>
        <v>2112624.9857971012</v>
      </c>
      <c r="X4928" s="8"/>
      <c r="Y4928" s="7">
        <f t="shared" si="616"/>
        <v>83767.918104791082</v>
      </c>
      <c r="Z4928" s="7"/>
      <c r="AA4928" s="8">
        <f t="shared" si="618"/>
        <v>2112624.9857971012</v>
      </c>
      <c r="AB4928" s="8">
        <f t="shared" si="620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7"/>
        <v>-158360</v>
      </c>
      <c r="W4929" s="8">
        <f t="shared" ref="W4929:W4936" si="621">U4929/(1+AI4929+P4929)</f>
        <v>500000</v>
      </c>
      <c r="X4929" s="8"/>
      <c r="Y4929" s="7">
        <f t="shared" si="616"/>
        <v>72000</v>
      </c>
      <c r="Z4929" s="7"/>
      <c r="AA4929" s="8">
        <f t="shared" si="618"/>
        <v>500000</v>
      </c>
      <c r="AB4929" s="8">
        <f t="shared" si="620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7"/>
        <v>0</v>
      </c>
      <c r="W4930" s="8">
        <f t="shared" si="621"/>
        <v>20000</v>
      </c>
      <c r="X4930" s="8"/>
      <c r="Y4930" s="7">
        <f t="shared" si="616"/>
        <v>0</v>
      </c>
      <c r="Z4930" s="7"/>
      <c r="AA4930" s="8">
        <f t="shared" si="618"/>
        <v>20000</v>
      </c>
      <c r="AB4930" s="8">
        <f t="shared" si="620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7"/>
        <v>-29960</v>
      </c>
      <c r="W4931" s="8">
        <f t="shared" si="621"/>
        <v>100000</v>
      </c>
      <c r="X4931" s="8"/>
      <c r="Y4931" s="7">
        <f t="shared" ref="Y4931:Y4994" si="622">IF(W4931-AC4931&lt;=0,0,IF(O4931="返现",MAX(W4931-AB4931-AC4931,0),MAX(W4931-AC4931,0)))</f>
        <v>14400</v>
      </c>
      <c r="Z4931" s="7"/>
      <c r="AA4931" s="8">
        <f t="shared" si="618"/>
        <v>100000</v>
      </c>
      <c r="AB4931" s="8">
        <f t="shared" si="620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7"/>
        <v>73546.27999999997</v>
      </c>
      <c r="W4932" s="8">
        <f t="shared" si="621"/>
        <v>135035.87931034481</v>
      </c>
      <c r="X4932" s="8"/>
      <c r="Y4932" s="7">
        <f t="shared" si="622"/>
        <v>6874.5538557998079</v>
      </c>
      <c r="Z4932" s="7"/>
      <c r="AA4932" s="8">
        <f t="shared" si="618"/>
        <v>135035.87931034481</v>
      </c>
      <c r="AB4932" s="8">
        <f t="shared" si="620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7"/>
        <v>-1736095.88</v>
      </c>
      <c r="W4933" s="8">
        <f t="shared" si="621"/>
        <v>0</v>
      </c>
      <c r="X4933" s="8"/>
      <c r="Y4933" s="7">
        <f t="shared" si="622"/>
        <v>0</v>
      </c>
      <c r="Z4933" s="7"/>
      <c r="AA4933" s="8">
        <f t="shared" si="618"/>
        <v>0</v>
      </c>
      <c r="AB4933" s="8">
        <f t="shared" si="620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7"/>
        <v>-3000</v>
      </c>
      <c r="W4934" s="8">
        <f t="shared" si="621"/>
        <v>0</v>
      </c>
      <c r="X4934" s="8"/>
      <c r="Y4934" s="7">
        <f t="shared" si="622"/>
        <v>0</v>
      </c>
      <c r="Z4934" s="7"/>
      <c r="AA4934" s="8">
        <f t="shared" si="618"/>
        <v>0</v>
      </c>
      <c r="AB4934" s="8">
        <f t="shared" si="620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7"/>
        <v>-33817.760000000002</v>
      </c>
      <c r="W4935" s="8">
        <f t="shared" si="621"/>
        <v>20470.342857142856</v>
      </c>
      <c r="X4935" s="8"/>
      <c r="Y4935" s="7">
        <f t="shared" si="622"/>
        <v>1125.8688571428575</v>
      </c>
      <c r="Z4935" s="7"/>
      <c r="AA4935" s="8">
        <f t="shared" si="618"/>
        <v>20470.342857142856</v>
      </c>
      <c r="AB4935" s="8">
        <f t="shared" si="620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7"/>
        <v>-551851</v>
      </c>
      <c r="W4936" s="8">
        <f t="shared" si="621"/>
        <v>0</v>
      </c>
      <c r="X4936" s="8"/>
      <c r="Y4936" s="7">
        <f t="shared" si="622"/>
        <v>0</v>
      </c>
      <c r="Z4936" s="7"/>
      <c r="AA4936" s="8">
        <f t="shared" si="618"/>
        <v>0</v>
      </c>
      <c r="AB4936" s="8">
        <f t="shared" si="620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7"/>
        <v>-885561.23</v>
      </c>
      <c r="W4937" s="8">
        <f t="shared" ref="W4937:W4962" si="623">IF(O4937="返货",U4937/(1+P4937),IF(O4937="返现",U4937,IF(O4937="折扣",U4937*P4937,IF(O4937="无",U4937))))</f>
        <v>0</v>
      </c>
      <c r="X4937" s="8"/>
      <c r="Y4937" s="7">
        <f t="shared" si="622"/>
        <v>0</v>
      </c>
      <c r="Z4937" s="7"/>
      <c r="AA4937" s="8">
        <f t="shared" si="618"/>
        <v>0</v>
      </c>
      <c r="AB4937" s="8">
        <f t="shared" si="620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7"/>
        <v>13500</v>
      </c>
      <c r="W4938" s="8">
        <f>U4938/(1+AI4938+P4938)</f>
        <v>0</v>
      </c>
      <c r="X4938" s="8"/>
      <c r="Y4938" s="7">
        <f t="shared" si="622"/>
        <v>0</v>
      </c>
      <c r="Z4938" s="7"/>
      <c r="AA4938" s="8">
        <f t="shared" si="618"/>
        <v>0</v>
      </c>
      <c r="AB4938" s="8">
        <f t="shared" si="620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7"/>
        <v>-1638.4299999999998</v>
      </c>
      <c r="W4939" s="8">
        <v>1171.3</v>
      </c>
      <c r="X4939" s="8"/>
      <c r="Y4939" s="7">
        <f t="shared" si="622"/>
        <v>195.21666666666692</v>
      </c>
      <c r="Z4939" s="7"/>
      <c r="AA4939" s="8"/>
      <c r="AB4939" s="8">
        <f t="shared" si="620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7"/>
        <v>40943.42</v>
      </c>
      <c r="W4940" s="8">
        <f t="shared" si="623"/>
        <v>0</v>
      </c>
      <c r="X4940" s="8"/>
      <c r="Y4940" s="7">
        <f t="shared" si="622"/>
        <v>0</v>
      </c>
      <c r="Z4940" s="7"/>
      <c r="AA4940" s="8">
        <f t="shared" ref="AA4940:AA5003" si="624">W4940+X4940</f>
        <v>0</v>
      </c>
      <c r="AB4940" s="8">
        <f t="shared" si="620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7"/>
        <v>14857.4</v>
      </c>
      <c r="W4941" s="8">
        <f t="shared" si="623"/>
        <v>0</v>
      </c>
      <c r="X4941" s="8"/>
      <c r="Y4941" s="7">
        <f t="shared" si="622"/>
        <v>0</v>
      </c>
      <c r="Z4941" s="7"/>
      <c r="AA4941" s="8">
        <f t="shared" si="624"/>
        <v>0</v>
      </c>
      <c r="AB4941" s="8">
        <f t="shared" si="620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7"/>
        <v>2648920.3199999998</v>
      </c>
      <c r="W4942" s="8">
        <f>U4942/(1+AI4942+P4942)</f>
        <v>0</v>
      </c>
      <c r="X4942" s="8"/>
      <c r="Y4942" s="7">
        <f t="shared" si="622"/>
        <v>0</v>
      </c>
      <c r="Z4942" s="7"/>
      <c r="AA4942" s="8">
        <f t="shared" si="624"/>
        <v>0</v>
      </c>
      <c r="AB4942" s="8">
        <f t="shared" si="620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7"/>
        <v>-35392.47</v>
      </c>
      <c r="W4943" s="8">
        <f t="shared" si="623"/>
        <v>0</v>
      </c>
      <c r="X4943" s="8"/>
      <c r="Y4943" s="7">
        <f t="shared" si="622"/>
        <v>0</v>
      </c>
      <c r="Z4943" s="7"/>
      <c r="AA4943" s="8">
        <f t="shared" si="624"/>
        <v>0</v>
      </c>
      <c r="AB4943" s="8">
        <f t="shared" si="620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7"/>
        <v>-5000.01</v>
      </c>
      <c r="W4944" s="8">
        <f t="shared" si="623"/>
        <v>0</v>
      </c>
      <c r="X4944" s="8"/>
      <c r="Y4944" s="7">
        <f t="shared" si="622"/>
        <v>0</v>
      </c>
      <c r="Z4944" s="7"/>
      <c r="AA4944" s="8">
        <f t="shared" si="624"/>
        <v>0</v>
      </c>
      <c r="AB4944" s="8">
        <f t="shared" si="620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7"/>
        <v>-6406.44</v>
      </c>
      <c r="W4945" s="8">
        <f t="shared" si="623"/>
        <v>0</v>
      </c>
      <c r="X4945" s="8"/>
      <c r="Y4945" s="7">
        <f t="shared" si="622"/>
        <v>0</v>
      </c>
      <c r="Z4945" s="7"/>
      <c r="AA4945" s="8">
        <f t="shared" si="624"/>
        <v>0</v>
      </c>
      <c r="AB4945" s="8">
        <f t="shared" si="620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5">S4946+T4946-U4946</f>
        <v>-630.86</v>
      </c>
      <c r="W4946" s="8">
        <f t="shared" si="623"/>
        <v>0</v>
      </c>
      <c r="X4946" s="8"/>
      <c r="Y4946" s="7">
        <f t="shared" si="622"/>
        <v>0</v>
      </c>
      <c r="Z4946" s="7"/>
      <c r="AA4946" s="8">
        <f t="shared" si="624"/>
        <v>0</v>
      </c>
      <c r="AB4946" s="8">
        <f t="shared" si="620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5"/>
        <v>3683.98</v>
      </c>
      <c r="W4947" s="8">
        <f>U4947/(1+AI4947+P4947)</f>
        <v>0</v>
      </c>
      <c r="X4947" s="8"/>
      <c r="Y4947" s="7">
        <f t="shared" si="622"/>
        <v>0</v>
      </c>
      <c r="Z4947" s="7"/>
      <c r="AA4947" s="8">
        <f t="shared" si="624"/>
        <v>0</v>
      </c>
      <c r="AB4947" s="8">
        <f t="shared" si="620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5"/>
        <v>-195.3</v>
      </c>
      <c r="W4948" s="8">
        <f t="shared" si="623"/>
        <v>0</v>
      </c>
      <c r="X4948" s="8"/>
      <c r="Y4948" s="7">
        <f t="shared" si="622"/>
        <v>0</v>
      </c>
      <c r="Z4948" s="7"/>
      <c r="AA4948" s="8">
        <f t="shared" si="624"/>
        <v>0</v>
      </c>
      <c r="AB4948" s="8">
        <f t="shared" si="620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5"/>
        <v>4532.58</v>
      </c>
      <c r="W4949" s="8">
        <f t="shared" si="623"/>
        <v>0</v>
      </c>
      <c r="X4949" s="8"/>
      <c r="Y4949" s="7">
        <f t="shared" si="622"/>
        <v>0</v>
      </c>
      <c r="Z4949" s="7"/>
      <c r="AA4949" s="8">
        <f t="shared" si="624"/>
        <v>0</v>
      </c>
      <c r="AB4949" s="8">
        <f t="shared" si="620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5"/>
        <v>-37523.379999999997</v>
      </c>
      <c r="W4950" s="8">
        <f>U4950/(1+AI4950+P4950)</f>
        <v>0</v>
      </c>
      <c r="X4950" s="8"/>
      <c r="Y4950" s="7">
        <f t="shared" si="622"/>
        <v>0</v>
      </c>
      <c r="Z4950" s="7"/>
      <c r="AA4950" s="8">
        <f t="shared" si="624"/>
        <v>0</v>
      </c>
      <c r="AB4950" s="8">
        <f t="shared" si="620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5"/>
        <v>4.5999999999999099</v>
      </c>
      <c r="W4951" s="8">
        <f t="shared" si="623"/>
        <v>0</v>
      </c>
      <c r="X4951" s="8"/>
      <c r="Y4951" s="7">
        <f t="shared" si="622"/>
        <v>0</v>
      </c>
      <c r="Z4951" s="7"/>
      <c r="AA4951" s="8">
        <f t="shared" si="624"/>
        <v>0</v>
      </c>
      <c r="AB4951" s="8">
        <f t="shared" si="620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5"/>
        <v>2</v>
      </c>
      <c r="W4952" s="8">
        <f t="shared" si="623"/>
        <v>0</v>
      </c>
      <c r="X4952" s="8"/>
      <c r="Y4952" s="7">
        <f t="shared" si="622"/>
        <v>0</v>
      </c>
      <c r="Z4952" s="7"/>
      <c r="AA4952" s="8">
        <f t="shared" si="624"/>
        <v>0</v>
      </c>
      <c r="AB4952" s="8">
        <f t="shared" si="620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5"/>
        <v>2931.72</v>
      </c>
      <c r="W4953" s="8">
        <f>U4953/(1+AI4953+P4953)</f>
        <v>0</v>
      </c>
      <c r="X4953" s="8"/>
      <c r="Y4953" s="7">
        <f t="shared" si="622"/>
        <v>0</v>
      </c>
      <c r="Z4953" s="7"/>
      <c r="AA4953" s="8">
        <f t="shared" si="624"/>
        <v>0</v>
      </c>
      <c r="AB4953" s="8">
        <f t="shared" si="620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5"/>
        <v>1629.48</v>
      </c>
      <c r="W4954" s="8">
        <f>U4954/(1+AI4954+P4954)</f>
        <v>0</v>
      </c>
      <c r="X4954" s="8"/>
      <c r="Y4954" s="7">
        <f t="shared" si="622"/>
        <v>0</v>
      </c>
      <c r="Z4954" s="7"/>
      <c r="AA4954" s="8">
        <f t="shared" si="624"/>
        <v>0</v>
      </c>
      <c r="AB4954" s="8">
        <f t="shared" si="620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5"/>
        <v>14688</v>
      </c>
      <c r="W4955" s="8">
        <f>U4955/(1+AI4955+P4955)</f>
        <v>0</v>
      </c>
      <c r="X4955" s="8"/>
      <c r="Y4955" s="7">
        <f t="shared" si="622"/>
        <v>0</v>
      </c>
      <c r="Z4955" s="7"/>
      <c r="AA4955" s="8">
        <f t="shared" si="624"/>
        <v>0</v>
      </c>
      <c r="AB4955" s="8">
        <f t="shared" si="620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5"/>
        <v>-1382.2</v>
      </c>
      <c r="W4956" s="8">
        <f>U4956/(1+AI4956+P4956)</f>
        <v>0</v>
      </c>
      <c r="X4956" s="8"/>
      <c r="Y4956" s="7">
        <f t="shared" si="622"/>
        <v>0</v>
      </c>
      <c r="Z4956" s="7"/>
      <c r="AA4956" s="8">
        <f t="shared" si="624"/>
        <v>0</v>
      </c>
      <c r="AB4956" s="8">
        <f t="shared" si="620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5"/>
        <v>15770</v>
      </c>
      <c r="W4957" s="8">
        <f t="shared" si="623"/>
        <v>0</v>
      </c>
      <c r="X4957" s="8"/>
      <c r="Y4957" s="7">
        <f t="shared" si="622"/>
        <v>0</v>
      </c>
      <c r="Z4957" s="7"/>
      <c r="AA4957" s="8">
        <f t="shared" si="624"/>
        <v>0</v>
      </c>
      <c r="AB4957" s="8">
        <f t="shared" si="620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5"/>
        <v>2692</v>
      </c>
      <c r="W4958" s="8">
        <f t="shared" si="623"/>
        <v>0</v>
      </c>
      <c r="X4958" s="8"/>
      <c r="Y4958" s="7">
        <f t="shared" si="622"/>
        <v>0</v>
      </c>
      <c r="Z4958" s="7"/>
      <c r="AA4958" s="8">
        <f t="shared" si="624"/>
        <v>0</v>
      </c>
      <c r="AB4958" s="8">
        <f t="shared" si="620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5"/>
        <v>18870.099999999999</v>
      </c>
      <c r="W4959" s="8">
        <f t="shared" si="623"/>
        <v>0</v>
      </c>
      <c r="X4959" s="8"/>
      <c r="Y4959" s="7">
        <f t="shared" si="622"/>
        <v>0</v>
      </c>
      <c r="Z4959" s="7"/>
      <c r="AA4959" s="8">
        <f t="shared" si="624"/>
        <v>0</v>
      </c>
      <c r="AB4959" s="8">
        <f t="shared" si="620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3"/>
        <v>143000</v>
      </c>
      <c r="X4960" s="8"/>
      <c r="Y4960" s="7">
        <f t="shared" si="622"/>
        <v>0</v>
      </c>
      <c r="Z4960" s="7"/>
      <c r="AA4960" s="8">
        <f t="shared" si="624"/>
        <v>143000</v>
      </c>
      <c r="AB4960" s="8">
        <f t="shared" si="620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3"/>
        <v>615800</v>
      </c>
      <c r="X4961" s="8"/>
      <c r="Y4961" s="7">
        <f t="shared" si="622"/>
        <v>0</v>
      </c>
      <c r="Z4961" s="7"/>
      <c r="AA4961" s="8">
        <f t="shared" si="624"/>
        <v>615800</v>
      </c>
      <c r="AB4961" s="8">
        <f t="shared" si="620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3"/>
        <v>747000</v>
      </c>
      <c r="X4962" s="8"/>
      <c r="Y4962" s="7">
        <f t="shared" si="622"/>
        <v>0</v>
      </c>
      <c r="Z4962" s="7"/>
      <c r="AA4962" s="8">
        <f t="shared" si="624"/>
        <v>747000</v>
      </c>
      <c r="AB4962" s="8">
        <f t="shared" si="620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5"/>
        <v>0</v>
      </c>
      <c r="W4963" s="8">
        <v>-360000</v>
      </c>
      <c r="X4963" s="8"/>
      <c r="Y4963" s="7">
        <f t="shared" si="622"/>
        <v>0</v>
      </c>
      <c r="Z4963" s="7"/>
      <c r="AA4963" s="8">
        <f t="shared" si="624"/>
        <v>-360000</v>
      </c>
      <c r="AB4963" s="8">
        <f t="shared" si="620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5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2"/>
        <v>0</v>
      </c>
      <c r="Z4964" s="7"/>
      <c r="AA4964" s="8">
        <f t="shared" si="624"/>
        <v>168400</v>
      </c>
      <c r="AB4964" s="8">
        <f t="shared" si="620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5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2"/>
        <v>0</v>
      </c>
      <c r="Z4965" s="7"/>
      <c r="AA4965" s="8">
        <f t="shared" si="624"/>
        <v>47400</v>
      </c>
      <c r="AB4965" s="8">
        <f t="shared" si="620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5"/>
        <v>0</v>
      </c>
      <c r="W4966" s="8">
        <v>0</v>
      </c>
      <c r="X4966" s="8"/>
      <c r="Y4966" s="7">
        <f t="shared" si="622"/>
        <v>0</v>
      </c>
      <c r="Z4966" s="7"/>
      <c r="AA4966" s="8">
        <f t="shared" si="624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2"/>
        <v>0</v>
      </c>
      <c r="Z4967" s="7"/>
      <c r="AA4967" s="8">
        <f t="shared" si="624"/>
        <v>325500</v>
      </c>
      <c r="AB4967" s="8">
        <f t="shared" si="620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6">IF(O4968="返货",U4968/(1+P4968),IF(O4968="返现",U4968,IF(O4968="折扣",U4968*P4968,IF(O4968="无",U4968))))</f>
        <v>579840</v>
      </c>
      <c r="X4968" s="8"/>
      <c r="Y4968" s="7">
        <f t="shared" si="622"/>
        <v>0</v>
      </c>
      <c r="Z4968" s="7"/>
      <c r="AA4968" s="8">
        <f t="shared" si="624"/>
        <v>579840</v>
      </c>
      <c r="AB4968" s="8">
        <f t="shared" si="620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6"/>
        <v>280000</v>
      </c>
      <c r="X4969" s="8"/>
      <c r="Y4969" s="7">
        <f t="shared" si="622"/>
        <v>187200</v>
      </c>
      <c r="Z4969" s="7"/>
      <c r="AA4969" s="8">
        <f t="shared" si="624"/>
        <v>280000</v>
      </c>
      <c r="AB4969" s="8">
        <f t="shared" si="620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6"/>
        <v>0</v>
      </c>
      <c r="X4970" s="8"/>
      <c r="Y4970" s="7">
        <f t="shared" si="622"/>
        <v>0</v>
      </c>
      <c r="Z4970" s="7"/>
      <c r="AA4970" s="8">
        <f t="shared" si="624"/>
        <v>0</v>
      </c>
      <c r="AB4970" s="8">
        <f t="shared" si="620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6"/>
        <v>2177525.71</v>
      </c>
      <c r="X4971" s="8"/>
      <c r="Y4971" s="7">
        <f t="shared" si="622"/>
        <v>189350.06000000006</v>
      </c>
      <c r="Z4971" s="7"/>
      <c r="AA4971" s="8">
        <f t="shared" si="624"/>
        <v>2177525.71</v>
      </c>
      <c r="AB4971" s="8">
        <f t="shared" si="620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6"/>
        <v>0</v>
      </c>
      <c r="X4972" s="8"/>
      <c r="Y4972" s="7">
        <f t="shared" si="622"/>
        <v>0</v>
      </c>
      <c r="Z4972" s="7"/>
      <c r="AA4972" s="8">
        <f t="shared" si="624"/>
        <v>0</v>
      </c>
      <c r="AB4972" s="8">
        <f t="shared" si="620"/>
        <v>0</v>
      </c>
      <c r="AC4972" s="8">
        <f t="shared" ref="AC4972:AC4977" si="627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6"/>
        <v>100000</v>
      </c>
      <c r="X4973" s="8"/>
      <c r="Y4973" s="7">
        <f t="shared" si="622"/>
        <v>0</v>
      </c>
      <c r="Z4973" s="7"/>
      <c r="AA4973" s="8">
        <f t="shared" si="624"/>
        <v>100000</v>
      </c>
      <c r="AB4973" s="8">
        <f t="shared" si="620"/>
        <v>0</v>
      </c>
      <c r="AC4973" s="8">
        <f t="shared" si="627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6"/>
        <v>0</v>
      </c>
      <c r="X4974" s="8"/>
      <c r="Y4974" s="7">
        <f t="shared" si="622"/>
        <v>0</v>
      </c>
      <c r="Z4974" s="7"/>
      <c r="AA4974" s="8">
        <f t="shared" si="624"/>
        <v>0</v>
      </c>
      <c r="AB4974" s="8">
        <f t="shared" si="620"/>
        <v>0</v>
      </c>
      <c r="AC4974" s="8">
        <f t="shared" si="627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6"/>
        <v>0</v>
      </c>
      <c r="X4975" s="8"/>
      <c r="Y4975" s="7">
        <f t="shared" si="622"/>
        <v>0</v>
      </c>
      <c r="Z4975" s="7"/>
      <c r="AA4975" s="8">
        <f t="shared" si="624"/>
        <v>0</v>
      </c>
      <c r="AB4975" s="8">
        <f t="shared" si="620"/>
        <v>0</v>
      </c>
      <c r="AC4975" s="8">
        <f t="shared" si="627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6"/>
        <v>35702.1</v>
      </c>
      <c r="X4976" s="8"/>
      <c r="Y4976" s="7">
        <f t="shared" si="622"/>
        <v>0</v>
      </c>
      <c r="Z4976" s="7"/>
      <c r="AA4976" s="8">
        <f t="shared" si="624"/>
        <v>35702.1</v>
      </c>
      <c r="AB4976" s="8">
        <f t="shared" ref="AB4976:AB4977" si="628">U4976-W4976</f>
        <v>0</v>
      </c>
      <c r="AC4976" s="8">
        <f t="shared" si="627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6"/>
        <v>0</v>
      </c>
      <c r="X4977" s="8"/>
      <c r="Y4977" s="7">
        <f t="shared" si="622"/>
        <v>0</v>
      </c>
      <c r="Z4977" s="7"/>
      <c r="AA4977" s="8">
        <f t="shared" si="624"/>
        <v>0</v>
      </c>
      <c r="AB4977" s="8">
        <f t="shared" si="628"/>
        <v>0</v>
      </c>
      <c r="AC4977" s="8">
        <f t="shared" si="627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6"/>
        <v>0</v>
      </c>
      <c r="X4978" s="8"/>
      <c r="Y4978" s="7">
        <f t="shared" si="622"/>
        <v>0</v>
      </c>
      <c r="Z4978" s="7"/>
      <c r="AA4978" s="8">
        <f t="shared" si="624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2"/>
        <v>31006.36</v>
      </c>
      <c r="Z4979" s="7"/>
      <c r="AA4979" s="8">
        <f t="shared" si="624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2"/>
        <v>0</v>
      </c>
      <c r="Z4980" s="7"/>
      <c r="AA4980" s="8">
        <f t="shared" si="624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2"/>
        <v>0</v>
      </c>
      <c r="Z4981" s="7"/>
      <c r="AA4981" s="8">
        <f t="shared" si="624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2"/>
        <v>0</v>
      </c>
      <c r="Z4982" s="7"/>
      <c r="AA4982" s="8">
        <f t="shared" si="624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2"/>
        <v>0</v>
      </c>
      <c r="Z4983" s="7"/>
      <c r="AA4983" s="8">
        <f t="shared" si="624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2"/>
        <v>0</v>
      </c>
      <c r="Z4984" s="7"/>
      <c r="AA4984" s="8">
        <f t="shared" si="624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2"/>
        <v>0</v>
      </c>
      <c r="Z4985" s="7"/>
      <c r="AA4985" s="8">
        <f t="shared" si="624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2"/>
        <v>0</v>
      </c>
      <c r="Z4986" s="7"/>
      <c r="AA4986" s="8">
        <f t="shared" si="624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2"/>
        <v>0</v>
      </c>
      <c r="Z4987" s="7"/>
      <c r="AA4987" s="8">
        <f t="shared" si="624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2"/>
        <v>0</v>
      </c>
      <c r="Z4988" s="7"/>
      <c r="AA4988" s="8">
        <f t="shared" si="624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2"/>
        <v>0</v>
      </c>
      <c r="Z4989" s="7"/>
      <c r="AA4989" s="8">
        <f t="shared" si="624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2"/>
        <v>0</v>
      </c>
      <c r="Z4990" s="7"/>
      <c r="AA4990" s="8">
        <f t="shared" si="624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2"/>
        <v>0</v>
      </c>
      <c r="Z4991" s="7"/>
      <c r="AA4991" s="8">
        <f t="shared" si="624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2"/>
        <v>0</v>
      </c>
      <c r="Z4992" s="7"/>
      <c r="AA4992" s="8">
        <f t="shared" si="624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2"/>
        <v>0</v>
      </c>
      <c r="Z4993" s="7"/>
      <c r="AA4993" s="8">
        <f t="shared" si="624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2"/>
        <v>0</v>
      </c>
      <c r="Z4994" s="7"/>
      <c r="AA4994" s="8">
        <f t="shared" si="624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9">IF(W4995-AC4995&lt;=0,0,IF(O4995="返现",MAX(W4995-AB4995-AC4995,0),MAX(W4995-AC4995,0)))</f>
        <v>0</v>
      </c>
      <c r="Z4995" s="7"/>
      <c r="AA4995" s="8">
        <f t="shared" si="624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9"/>
        <v>0</v>
      </c>
      <c r="Z4996" s="7"/>
      <c r="AA4996" s="8">
        <f t="shared" si="624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30">W4997</f>
        <v>79364.215686274503</v>
      </c>
      <c r="V4997" s="74"/>
      <c r="W4997" s="74">
        <v>79364.215686274503</v>
      </c>
      <c r="X4997" s="74"/>
      <c r="Y4997" s="7">
        <f t="shared" si="629"/>
        <v>0</v>
      </c>
      <c r="Z4997" s="7"/>
      <c r="AA4997" s="8">
        <f t="shared" si="624"/>
        <v>79364.215686274503</v>
      </c>
      <c r="AB4997" s="74"/>
      <c r="AC4997" s="74">
        <f t="shared" ref="AC4997:AC5025" si="631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30"/>
        <v>101728.45</v>
      </c>
      <c r="V4998" s="74"/>
      <c r="W4998" s="74">
        <v>101728.45</v>
      </c>
      <c r="X4998" s="74"/>
      <c r="Y4998" s="7">
        <f t="shared" si="629"/>
        <v>0</v>
      </c>
      <c r="Z4998" s="7"/>
      <c r="AA4998" s="8">
        <f t="shared" si="624"/>
        <v>101728.45</v>
      </c>
      <c r="AB4998" s="74"/>
      <c r="AC4998" s="74">
        <f t="shared" si="631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30"/>
        <v>28259.4</v>
      </c>
      <c r="V4999" s="74"/>
      <c r="W4999" s="74">
        <v>28259.4</v>
      </c>
      <c r="X4999" s="74"/>
      <c r="Y4999" s="7">
        <f t="shared" si="629"/>
        <v>0</v>
      </c>
      <c r="Z4999" s="7"/>
      <c r="AA4999" s="8">
        <f t="shared" si="624"/>
        <v>28259.4</v>
      </c>
      <c r="AB4999" s="74"/>
      <c r="AC4999" s="74">
        <f t="shared" si="631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30"/>
        <v>28316.07</v>
      </c>
      <c r="V5000" s="74"/>
      <c r="W5000" s="74">
        <v>28316.07</v>
      </c>
      <c r="X5000" s="74"/>
      <c r="Y5000" s="7">
        <f t="shared" si="629"/>
        <v>0</v>
      </c>
      <c r="Z5000" s="7"/>
      <c r="AA5000" s="8">
        <f t="shared" si="624"/>
        <v>28316.07</v>
      </c>
      <c r="AB5000" s="74"/>
      <c r="AC5000" s="74">
        <f t="shared" si="631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30"/>
        <v>427781.8</v>
      </c>
      <c r="V5001" s="74"/>
      <c r="W5001" s="74">
        <v>427781.8</v>
      </c>
      <c r="X5001" s="74"/>
      <c r="Y5001" s="7">
        <f t="shared" si="629"/>
        <v>0</v>
      </c>
      <c r="Z5001" s="7"/>
      <c r="AA5001" s="8">
        <f t="shared" si="624"/>
        <v>427781.8</v>
      </c>
      <c r="AB5001" s="74"/>
      <c r="AC5001" s="74">
        <f t="shared" si="631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30"/>
        <v>41984.85</v>
      </c>
      <c r="V5002" s="74"/>
      <c r="W5002" s="74">
        <v>41984.85</v>
      </c>
      <c r="X5002" s="74"/>
      <c r="Y5002" s="7">
        <f t="shared" si="629"/>
        <v>0</v>
      </c>
      <c r="Z5002" s="7"/>
      <c r="AA5002" s="8">
        <f t="shared" si="624"/>
        <v>41984.85</v>
      </c>
      <c r="AB5002" s="74"/>
      <c r="AC5002" s="74">
        <f t="shared" si="631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9"/>
        <v>0</v>
      </c>
      <c r="Z5003" s="7"/>
      <c r="AA5003" s="8">
        <f t="shared" si="624"/>
        <v>63122.718446601939</v>
      </c>
      <c r="AB5003" s="74"/>
      <c r="AC5003" s="74">
        <f t="shared" si="631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v>38978.058252427181</v>
      </c>
      <c r="V5004" s="74"/>
      <c r="W5004" s="74">
        <v>38978.058252427181</v>
      </c>
      <c r="X5004" s="74"/>
      <c r="Y5004" s="7">
        <f t="shared" si="629"/>
        <v>0</v>
      </c>
      <c r="Z5004" s="7"/>
      <c r="AA5004" s="8">
        <f t="shared" ref="AA5004:AA5050" si="632">W5004+X5004</f>
        <v>38978.058252427181</v>
      </c>
      <c r="AB5004" s="74"/>
      <c r="AC5004" s="74">
        <f t="shared" si="631"/>
        <v>38978.058252427181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30"/>
        <v>153644</v>
      </c>
      <c r="V5005" s="74"/>
      <c r="W5005" s="74">
        <v>153644</v>
      </c>
      <c r="X5005" s="74"/>
      <c r="Y5005" s="7">
        <f t="shared" si="629"/>
        <v>0</v>
      </c>
      <c r="Z5005" s="7"/>
      <c r="AA5005" s="8">
        <f t="shared" si="632"/>
        <v>153644</v>
      </c>
      <c r="AB5005" s="74"/>
      <c r="AC5005" s="74">
        <f t="shared" si="631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30"/>
        <v>23601.862745098038</v>
      </c>
      <c r="V5006" s="74"/>
      <c r="W5006" s="74">
        <v>23601.862745098038</v>
      </c>
      <c r="X5006" s="74"/>
      <c r="Y5006" s="7">
        <f t="shared" si="629"/>
        <v>0</v>
      </c>
      <c r="Z5006" s="7"/>
      <c r="AA5006" s="8">
        <f t="shared" si="632"/>
        <v>23601.862745098038</v>
      </c>
      <c r="AB5006" s="74"/>
      <c r="AC5006" s="74">
        <f t="shared" si="631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30"/>
        <v>47120.539999999994</v>
      </c>
      <c r="V5007" s="74"/>
      <c r="W5007" s="74">
        <v>47120.539999999994</v>
      </c>
      <c r="X5007" s="74"/>
      <c r="Y5007" s="7">
        <f t="shared" si="629"/>
        <v>0</v>
      </c>
      <c r="Z5007" s="7"/>
      <c r="AA5007" s="8">
        <f t="shared" si="632"/>
        <v>47120.539999999994</v>
      </c>
      <c r="AB5007" s="74"/>
      <c r="AC5007" s="74">
        <f t="shared" si="631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30"/>
        <v>551514.56862745096</v>
      </c>
      <c r="V5008" s="74"/>
      <c r="W5008" s="74">
        <v>551514.56862745096</v>
      </c>
      <c r="X5008" s="74"/>
      <c r="Y5008" s="7">
        <f t="shared" si="629"/>
        <v>0</v>
      </c>
      <c r="Z5008" s="7"/>
      <c r="AA5008" s="8">
        <f t="shared" si="632"/>
        <v>551514.56862745096</v>
      </c>
      <c r="AB5008" s="74"/>
      <c r="AC5008" s="74">
        <f t="shared" si="631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30"/>
        <v>409635.92233009706</v>
      </c>
      <c r="V5009" s="74"/>
      <c r="W5009" s="74">
        <v>409635.92233009706</v>
      </c>
      <c r="X5009" s="74"/>
      <c r="Y5009" s="7">
        <f t="shared" si="629"/>
        <v>0</v>
      </c>
      <c r="Z5009" s="7"/>
      <c r="AA5009" s="8">
        <f t="shared" si="632"/>
        <v>409635.92233009706</v>
      </c>
      <c r="AB5009" s="74"/>
      <c r="AC5009" s="74">
        <f t="shared" si="631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30"/>
        <v>80931.650485436898</v>
      </c>
      <c r="V5010" s="74"/>
      <c r="W5010" s="74">
        <v>80931.650485436898</v>
      </c>
      <c r="X5010" s="74"/>
      <c r="Y5010" s="7">
        <f t="shared" si="629"/>
        <v>0</v>
      </c>
      <c r="Z5010" s="7"/>
      <c r="AA5010" s="8">
        <f t="shared" si="632"/>
        <v>80931.650485436898</v>
      </c>
      <c r="AB5010" s="74"/>
      <c r="AC5010" s="74">
        <f t="shared" si="631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30"/>
        <v>154630.58252427183</v>
      </c>
      <c r="V5011" s="74"/>
      <c r="W5011" s="74">
        <v>154630.58252427183</v>
      </c>
      <c r="X5011" s="74"/>
      <c r="Y5011" s="7">
        <f t="shared" si="629"/>
        <v>0</v>
      </c>
      <c r="Z5011" s="7"/>
      <c r="AA5011" s="8">
        <f t="shared" si="632"/>
        <v>154630.58252427183</v>
      </c>
      <c r="AB5011" s="74"/>
      <c r="AC5011" s="74">
        <f t="shared" si="631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30"/>
        <v>32873.619047619046</v>
      </c>
      <c r="V5012" s="74"/>
      <c r="W5012" s="74">
        <v>32873.619047619046</v>
      </c>
      <c r="X5012" s="74"/>
      <c r="Y5012" s="7">
        <f t="shared" si="629"/>
        <v>0</v>
      </c>
      <c r="Z5012" s="7"/>
      <c r="AA5012" s="8">
        <f t="shared" si="632"/>
        <v>32873.619047619046</v>
      </c>
      <c r="AB5012" s="74"/>
      <c r="AC5012" s="74">
        <f t="shared" si="631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30"/>
        <v>52935</v>
      </c>
      <c r="V5013" s="74"/>
      <c r="W5013" s="74">
        <v>52935</v>
      </c>
      <c r="X5013" s="74"/>
      <c r="Y5013" s="7">
        <f t="shared" si="629"/>
        <v>0</v>
      </c>
      <c r="Z5013" s="7"/>
      <c r="AA5013" s="8">
        <f t="shared" si="632"/>
        <v>52935</v>
      </c>
      <c r="AB5013" s="74"/>
      <c r="AC5013" s="74">
        <f t="shared" si="631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30"/>
        <v>25464.7</v>
      </c>
      <c r="V5014" s="74"/>
      <c r="W5014" s="74">
        <v>25464.7</v>
      </c>
      <c r="X5014" s="74"/>
      <c r="Y5014" s="7">
        <f t="shared" si="629"/>
        <v>0</v>
      </c>
      <c r="Z5014" s="7"/>
      <c r="AA5014" s="8">
        <f t="shared" si="632"/>
        <v>25464.7</v>
      </c>
      <c r="AB5014" s="74"/>
      <c r="AC5014" s="74">
        <f t="shared" si="631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30"/>
        <v>2239.35</v>
      </c>
      <c r="V5015" s="74"/>
      <c r="W5015" s="74">
        <v>2239.35</v>
      </c>
      <c r="X5015" s="74"/>
      <c r="Y5015" s="7">
        <f t="shared" si="629"/>
        <v>0</v>
      </c>
      <c r="Z5015" s="7"/>
      <c r="AA5015" s="8">
        <f t="shared" si="632"/>
        <v>2239.35</v>
      </c>
      <c r="AB5015" s="74"/>
      <c r="AC5015" s="74">
        <f t="shared" si="631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9"/>
        <v>0</v>
      </c>
      <c r="Z5016" s="7"/>
      <c r="AA5016" s="8">
        <f t="shared" si="632"/>
        <v>17579.126213592233</v>
      </c>
      <c r="AB5016" s="74"/>
      <c r="AC5016" s="74">
        <f t="shared" si="631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30"/>
        <v>2568.6999999999998</v>
      </c>
      <c r="V5017" s="74"/>
      <c r="W5017" s="74">
        <v>2568.6999999999998</v>
      </c>
      <c r="X5017" s="74"/>
      <c r="Y5017" s="7">
        <f t="shared" si="629"/>
        <v>0</v>
      </c>
      <c r="Z5017" s="7"/>
      <c r="AA5017" s="8">
        <f t="shared" si="632"/>
        <v>2568.6999999999998</v>
      </c>
      <c r="AB5017" s="74"/>
      <c r="AC5017" s="74">
        <f t="shared" si="631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30"/>
        <v>17721.359223300969</v>
      </c>
      <c r="V5018" s="74"/>
      <c r="W5018" s="74">
        <v>17721.359223300969</v>
      </c>
      <c r="X5018" s="74"/>
      <c r="Y5018" s="7">
        <f t="shared" si="629"/>
        <v>0</v>
      </c>
      <c r="Z5018" s="7"/>
      <c r="AA5018" s="8">
        <f t="shared" si="632"/>
        <v>17721.359223300969</v>
      </c>
      <c r="AB5018" s="74"/>
      <c r="AC5018" s="74">
        <f t="shared" si="631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30"/>
        <v>40667.1</v>
      </c>
      <c r="V5019" s="74"/>
      <c r="W5019" s="74">
        <v>40667.1</v>
      </c>
      <c r="X5019" s="74"/>
      <c r="Y5019" s="7">
        <f t="shared" si="629"/>
        <v>0</v>
      </c>
      <c r="Z5019" s="7"/>
      <c r="AA5019" s="8">
        <f t="shared" si="632"/>
        <v>40667.1</v>
      </c>
      <c r="AB5019" s="74"/>
      <c r="AC5019" s="74">
        <f t="shared" si="631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30"/>
        <v>360000</v>
      </c>
      <c r="V5020" s="74"/>
      <c r="W5020" s="74">
        <v>360000</v>
      </c>
      <c r="X5020" s="74"/>
      <c r="Y5020" s="7">
        <f t="shared" si="629"/>
        <v>0</v>
      </c>
      <c r="Z5020" s="7"/>
      <c r="AA5020" s="8">
        <f t="shared" si="632"/>
        <v>360000</v>
      </c>
      <c r="AB5020" s="74"/>
      <c r="AC5020" s="74">
        <f t="shared" si="631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30"/>
        <v>218000</v>
      </c>
      <c r="V5021" s="74"/>
      <c r="W5021" s="74">
        <v>218000</v>
      </c>
      <c r="X5021" s="74"/>
      <c r="Y5021" s="7">
        <f t="shared" si="629"/>
        <v>0</v>
      </c>
      <c r="Z5021" s="7"/>
      <c r="AA5021" s="8">
        <f t="shared" si="632"/>
        <v>218000</v>
      </c>
      <c r="AB5021" s="74"/>
      <c r="AC5021" s="74">
        <f t="shared" si="631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30"/>
        <v>150000</v>
      </c>
      <c r="V5022" s="74"/>
      <c r="W5022" s="74">
        <v>150000</v>
      </c>
      <c r="X5022" s="74"/>
      <c r="Y5022" s="7">
        <f t="shared" si="629"/>
        <v>0</v>
      </c>
      <c r="Z5022" s="7"/>
      <c r="AA5022" s="8">
        <f t="shared" si="632"/>
        <v>150000</v>
      </c>
      <c r="AB5022" s="74"/>
      <c r="AC5022" s="74">
        <f t="shared" si="631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30"/>
        <v>94000</v>
      </c>
      <c r="V5023" s="74"/>
      <c r="W5023" s="74">
        <v>94000</v>
      </c>
      <c r="X5023" s="74"/>
      <c r="Y5023" s="7">
        <f t="shared" si="629"/>
        <v>0</v>
      </c>
      <c r="Z5023" s="7"/>
      <c r="AA5023" s="8">
        <f t="shared" si="632"/>
        <v>94000</v>
      </c>
      <c r="AB5023" s="74"/>
      <c r="AC5023" s="74">
        <f t="shared" si="631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30"/>
        <v>6.16</v>
      </c>
      <c r="V5024" s="74"/>
      <c r="W5024" s="74">
        <v>6.16</v>
      </c>
      <c r="X5024" s="74"/>
      <c r="Y5024" s="7">
        <f t="shared" si="629"/>
        <v>0</v>
      </c>
      <c r="Z5024" s="7"/>
      <c r="AA5024" s="8">
        <f t="shared" si="632"/>
        <v>6.16</v>
      </c>
      <c r="AB5024" s="74"/>
      <c r="AC5024" s="74">
        <f t="shared" si="631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30"/>
        <v>2112624.9857971012</v>
      </c>
      <c r="V5025" s="74"/>
      <c r="W5025" s="74">
        <v>2112624.9857971012</v>
      </c>
      <c r="X5025" s="74"/>
      <c r="Y5025" s="7">
        <f t="shared" si="629"/>
        <v>0</v>
      </c>
      <c r="Z5025" s="7"/>
      <c r="AA5025" s="8">
        <f t="shared" si="632"/>
        <v>2112624.9857971012</v>
      </c>
      <c r="AB5025" s="74"/>
      <c r="AC5025" s="74">
        <f t="shared" si="631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9"/>
        <v>0</v>
      </c>
      <c r="Z5026" s="7"/>
      <c r="AA5026" s="8">
        <f t="shared" si="632"/>
        <v>7458.79</v>
      </c>
      <c r="AB5026" s="74">
        <f t="shared" ref="AB5026:AB5032" si="633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4">S5027+T5027-U5027</f>
        <v>43782.84</v>
      </c>
      <c r="W5027" s="8">
        <f t="shared" ref="W5027:W5032" si="635">IF(O5027="返货",U5027/(1+P5027),IF(O5027="返现",U5027,IF(O5027="折扣",U5027*P5027,IF(O5027="无",U5027))))</f>
        <v>0</v>
      </c>
      <c r="Y5027" s="7">
        <f t="shared" si="629"/>
        <v>0</v>
      </c>
      <c r="Z5027" s="7"/>
      <c r="AA5027" s="8">
        <f t="shared" si="632"/>
        <v>0</v>
      </c>
      <c r="AB5027" s="6">
        <f t="shared" si="633"/>
        <v>0</v>
      </c>
      <c r="AC5027" s="6">
        <f t="shared" ref="AC5027:AC5028" si="636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4"/>
        <v>43782.84</v>
      </c>
      <c r="W5028" s="8">
        <f t="shared" si="635"/>
        <v>0</v>
      </c>
      <c r="Y5028" s="7">
        <f t="shared" si="629"/>
        <v>0</v>
      </c>
      <c r="Z5028" s="7"/>
      <c r="AA5028" s="8">
        <f t="shared" si="632"/>
        <v>0</v>
      </c>
      <c r="AB5028" s="6">
        <f t="shared" si="633"/>
        <v>0</v>
      </c>
      <c r="AC5028" s="6">
        <f t="shared" si="636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4511</v>
      </c>
      <c r="G5029" s="77" t="s">
        <v>1525</v>
      </c>
      <c r="H5029" s="77" t="s">
        <v>60</v>
      </c>
      <c r="I5029" s="77" t="s">
        <v>61</v>
      </c>
      <c r="J5029" s="2" t="s">
        <v>5048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4"/>
        <v>2216722.2399999993</v>
      </c>
      <c r="W5029" s="74">
        <f t="shared" si="635"/>
        <v>6239444.8823529417</v>
      </c>
      <c r="X5029" s="273"/>
      <c r="Y5029" s="7">
        <f t="shared" si="629"/>
        <v>6227444.8823529417</v>
      </c>
      <c r="Z5029" s="270">
        <f>P5029</f>
        <v>0.02</v>
      </c>
      <c r="AA5029" s="8">
        <f t="shared" si="632"/>
        <v>6239444.8823529417</v>
      </c>
      <c r="AB5029" s="75">
        <f t="shared" si="633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5121</v>
      </c>
      <c r="F5030" s="57" t="s">
        <v>5120</v>
      </c>
      <c r="G5030" s="57" t="s">
        <v>1525</v>
      </c>
      <c r="H5030" s="84" t="s">
        <v>60</v>
      </c>
      <c r="I5030" s="57" t="s">
        <v>61</v>
      </c>
      <c r="J5030" s="2" t="s">
        <v>5048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7">S5030+T5030-U5030</f>
        <v>0</v>
      </c>
      <c r="W5030" s="8">
        <f t="shared" si="635"/>
        <v>5991662.0999999996</v>
      </c>
      <c r="X5030" s="6"/>
      <c r="Y5030" s="7">
        <f t="shared" si="629"/>
        <v>0</v>
      </c>
      <c r="Z5030" s="7"/>
      <c r="AA5030" s="8"/>
      <c r="AB5030" s="7">
        <f t="shared" si="633"/>
        <v>0</v>
      </c>
      <c r="AC5030" s="6">
        <f t="shared" ref="AC5030:AC5032" si="638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5048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7"/>
        <v>0</v>
      </c>
      <c r="W5031" s="8">
        <f t="shared" si="635"/>
        <v>276260.26</v>
      </c>
      <c r="X5031" s="6"/>
      <c r="Y5031" s="7">
        <f t="shared" si="629"/>
        <v>0</v>
      </c>
      <c r="Z5031" s="7"/>
      <c r="AA5031" s="8"/>
      <c r="AB5031" s="7">
        <f t="shared" si="633"/>
        <v>0</v>
      </c>
      <c r="AC5031" s="6">
        <f t="shared" si="638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5048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7"/>
        <v>0</v>
      </c>
      <c r="W5032" s="8">
        <f t="shared" si="635"/>
        <v>322634.03000000003</v>
      </c>
      <c r="X5032" s="6"/>
      <c r="Y5032" s="7">
        <f t="shared" si="629"/>
        <v>0</v>
      </c>
      <c r="Z5032" s="7"/>
      <c r="AA5032" s="8"/>
      <c r="AB5032" s="7">
        <f t="shared" si="633"/>
        <v>0</v>
      </c>
      <c r="AC5032" s="6">
        <f t="shared" si="638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7"/>
        <v>1.1000000000000001</v>
      </c>
      <c r="W5033" s="8"/>
      <c r="X5033" s="8"/>
      <c r="Y5033" s="7">
        <f t="shared" si="629"/>
        <v>0</v>
      </c>
      <c r="Z5033" s="7"/>
      <c r="AA5033" s="8">
        <f t="shared" si="632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7"/>
        <v>1.1000000000000001</v>
      </c>
      <c r="W5034" s="8"/>
      <c r="X5034" s="8"/>
      <c r="Y5034" s="7">
        <f t="shared" si="629"/>
        <v>0</v>
      </c>
      <c r="Z5034" s="7"/>
      <c r="AA5034" s="8">
        <f t="shared" si="632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7"/>
        <v>-51017.42</v>
      </c>
      <c r="W5035" s="8">
        <f t="shared" ref="W5035:W5083" si="639">IF(O5035="返货",U5035/(1+P5035),IF(O5035="返现",U5035,IF(O5035="折扣",U5035*P5035,IF(O5035="无",U5035))))</f>
        <v>51017.42</v>
      </c>
      <c r="X5035" s="6"/>
      <c r="Y5035" s="7">
        <f t="shared" si="629"/>
        <v>0</v>
      </c>
      <c r="Z5035" s="7"/>
      <c r="AA5035" s="8">
        <f t="shared" si="632"/>
        <v>51017.42</v>
      </c>
      <c r="AB5035" s="6">
        <f t="shared" ref="AB5035:AB5042" si="640">U5035-W5035</f>
        <v>0</v>
      </c>
      <c r="AC5035" s="6">
        <f t="shared" ref="AC5035:AC5036" si="641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7"/>
        <v>90566.78</v>
      </c>
      <c r="W5036" s="8">
        <f t="shared" si="639"/>
        <v>0</v>
      </c>
      <c r="X5036" s="6"/>
      <c r="Y5036" s="7">
        <f t="shared" si="629"/>
        <v>0</v>
      </c>
      <c r="Z5036" s="7"/>
      <c r="AA5036" s="8">
        <f t="shared" si="632"/>
        <v>0</v>
      </c>
      <c r="AB5036" s="6">
        <f t="shared" si="640"/>
        <v>0</v>
      </c>
      <c r="AC5036" s="6">
        <f t="shared" si="641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9"/>
        <v>0</v>
      </c>
      <c r="X5037" s="8"/>
      <c r="Y5037" s="7">
        <f t="shared" si="629"/>
        <v>0</v>
      </c>
      <c r="Z5037" s="7"/>
      <c r="AA5037" s="8">
        <f t="shared" si="632"/>
        <v>0</v>
      </c>
      <c r="AB5037" s="7">
        <f t="shared" si="640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2">S5038+T5038-U5038</f>
        <v>51369.09</v>
      </c>
      <c r="W5038" s="8">
        <f t="shared" si="639"/>
        <v>48630.91</v>
      </c>
      <c r="X5038" s="8"/>
      <c r="Y5038" s="7">
        <f t="shared" si="629"/>
        <v>0</v>
      </c>
      <c r="Z5038" s="7"/>
      <c r="AA5038" s="8">
        <f t="shared" si="632"/>
        <v>48630.91</v>
      </c>
      <c r="AB5038" s="7">
        <f t="shared" si="640"/>
        <v>0</v>
      </c>
      <c r="AC5038" s="7">
        <f t="shared" ref="AC5038:AC5101" si="643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9"/>
        <v>0</v>
      </c>
      <c r="X5039" s="8"/>
      <c r="Y5039" s="7">
        <f t="shared" si="629"/>
        <v>0</v>
      </c>
      <c r="Z5039" s="7"/>
      <c r="AA5039" s="8">
        <f t="shared" si="632"/>
        <v>0</v>
      </c>
      <c r="AB5039" s="7">
        <f t="shared" si="640"/>
        <v>0</v>
      </c>
      <c r="AC5039" s="7">
        <f t="shared" si="643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2"/>
        <v>0</v>
      </c>
      <c r="W5040" s="8">
        <f t="shared" si="639"/>
        <v>0</v>
      </c>
      <c r="X5040" s="8"/>
      <c r="Y5040" s="7">
        <f t="shared" si="629"/>
        <v>0</v>
      </c>
      <c r="Z5040" s="7"/>
      <c r="AA5040" s="8">
        <f t="shared" si="632"/>
        <v>0</v>
      </c>
      <c r="AB5040" s="7">
        <f t="shared" si="640"/>
        <v>0</v>
      </c>
      <c r="AC5040" s="7">
        <f t="shared" si="643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2"/>
        <v>92984.07</v>
      </c>
      <c r="W5041" s="8">
        <f t="shared" si="639"/>
        <v>404352.36999999988</v>
      </c>
      <c r="X5041" s="8"/>
      <c r="Y5041" s="7">
        <f t="shared" si="629"/>
        <v>0</v>
      </c>
      <c r="Z5041" s="7"/>
      <c r="AA5041" s="8">
        <f t="shared" si="632"/>
        <v>404352.36999999988</v>
      </c>
      <c r="AB5041" s="7">
        <f t="shared" si="640"/>
        <v>0</v>
      </c>
      <c r="AC5041" s="7">
        <f t="shared" si="643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2"/>
        <v>49456.390000000021</v>
      </c>
      <c r="W5042" s="8">
        <f t="shared" si="639"/>
        <v>12947.710000000001</v>
      </c>
      <c r="X5042" s="8"/>
      <c r="Y5042" s="7">
        <f t="shared" si="629"/>
        <v>0</v>
      </c>
      <c r="Z5042" s="7"/>
      <c r="AA5042" s="8">
        <f t="shared" si="632"/>
        <v>12947.710000000001</v>
      </c>
      <c r="AB5042" s="7">
        <f t="shared" si="640"/>
        <v>0</v>
      </c>
      <c r="AC5042" s="7">
        <f t="shared" si="643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2"/>
        <v>697.17000000000007</v>
      </c>
      <c r="W5043" s="8">
        <f t="shared" si="639"/>
        <v>6286.5</v>
      </c>
      <c r="X5043" s="8"/>
      <c r="Y5043" s="7">
        <f t="shared" si="629"/>
        <v>0</v>
      </c>
      <c r="Z5043" s="7"/>
      <c r="AA5043" s="8">
        <f t="shared" si="632"/>
        <v>6286.5</v>
      </c>
      <c r="AB5043" s="95">
        <f>W5043*P5043</f>
        <v>125.73</v>
      </c>
      <c r="AC5043" s="7">
        <f t="shared" si="643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2"/>
        <v>5132.25</v>
      </c>
      <c r="W5044" s="8">
        <f t="shared" si="639"/>
        <v>0</v>
      </c>
      <c r="X5044" s="8"/>
      <c r="Y5044" s="7">
        <f t="shared" si="629"/>
        <v>0</v>
      </c>
      <c r="Z5044" s="7"/>
      <c r="AA5044" s="8">
        <f t="shared" si="632"/>
        <v>0</v>
      </c>
      <c r="AB5044" s="95">
        <f>W5044*P5044</f>
        <v>0</v>
      </c>
      <c r="AC5044" s="7">
        <f t="shared" si="643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2"/>
        <v>13831.400000000001</v>
      </c>
      <c r="W5045" s="8">
        <f t="shared" si="639"/>
        <v>6168.5999999999995</v>
      </c>
      <c r="X5045" s="8"/>
      <c r="Y5045" s="7">
        <f t="shared" si="629"/>
        <v>0</v>
      </c>
      <c r="Z5045" s="7"/>
      <c r="AA5045" s="8">
        <f t="shared" si="632"/>
        <v>6168.5999999999995</v>
      </c>
      <c r="AB5045" s="7">
        <f t="shared" ref="AB5045:AB5108" si="644">U5045-W5045</f>
        <v>0</v>
      </c>
      <c r="AC5045" s="7">
        <f t="shared" si="643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2"/>
        <v>10637.780000000086</v>
      </c>
      <c r="W5046" s="8">
        <f t="shared" si="639"/>
        <v>121923.74509803913</v>
      </c>
      <c r="X5046" s="8"/>
      <c r="Y5046" s="7">
        <f t="shared" si="629"/>
        <v>0</v>
      </c>
      <c r="Z5046" s="7"/>
      <c r="AA5046" s="8">
        <f t="shared" si="632"/>
        <v>121923.74509803913</v>
      </c>
      <c r="AB5046" s="7">
        <f t="shared" si="644"/>
        <v>2438.4749019607843</v>
      </c>
      <c r="AC5046" s="7">
        <f t="shared" si="643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2"/>
        <v>10614.39</v>
      </c>
      <c r="W5047" s="8">
        <f t="shared" si="639"/>
        <v>19005.5</v>
      </c>
      <c r="X5047" s="8"/>
      <c r="Y5047" s="7">
        <f t="shared" si="629"/>
        <v>0</v>
      </c>
      <c r="Z5047" s="7"/>
      <c r="AA5047" s="8">
        <f t="shared" si="632"/>
        <v>19005.5</v>
      </c>
      <c r="AB5047" s="7">
        <f t="shared" si="644"/>
        <v>380.11000000000058</v>
      </c>
      <c r="AC5047" s="7">
        <f t="shared" si="643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2"/>
        <v>8297.9299999998984</v>
      </c>
      <c r="W5048" s="8">
        <f t="shared" si="639"/>
        <v>61702.070000000102</v>
      </c>
      <c r="X5048" s="8"/>
      <c r="Y5048" s="7">
        <f t="shared" si="629"/>
        <v>0</v>
      </c>
      <c r="Z5048" s="7"/>
      <c r="AA5048" s="8">
        <f t="shared" si="632"/>
        <v>61702.070000000102</v>
      </c>
      <c r="AB5048" s="7">
        <f t="shared" si="644"/>
        <v>0</v>
      </c>
      <c r="AC5048" s="7">
        <f t="shared" si="643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2"/>
        <v>94064.809999999823</v>
      </c>
      <c r="W5049" s="8">
        <f t="shared" si="639"/>
        <v>455702.52000000025</v>
      </c>
      <c r="X5049" s="8"/>
      <c r="Y5049" s="7">
        <f t="shared" si="629"/>
        <v>0</v>
      </c>
      <c r="Z5049" s="7"/>
      <c r="AA5049" s="8">
        <f t="shared" si="632"/>
        <v>455702.52000000025</v>
      </c>
      <c r="AB5049" s="7">
        <f t="shared" si="644"/>
        <v>0</v>
      </c>
      <c r="AC5049" s="7">
        <f t="shared" si="643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2"/>
        <v>52000</v>
      </c>
      <c r="W5050" s="8">
        <f t="shared" si="639"/>
        <v>0</v>
      </c>
      <c r="X5050" s="8"/>
      <c r="Y5050" s="7">
        <f t="shared" si="629"/>
        <v>0</v>
      </c>
      <c r="Z5050" s="7"/>
      <c r="AA5050" s="8">
        <f t="shared" si="632"/>
        <v>0</v>
      </c>
      <c r="AB5050" s="7">
        <f t="shared" si="644"/>
        <v>0</v>
      </c>
      <c r="AC5050" s="7">
        <f t="shared" si="643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2"/>
        <v>20612.15999999996</v>
      </c>
      <c r="W5051" s="8">
        <f t="shared" si="639"/>
        <v>92443.142857142884</v>
      </c>
      <c r="X5051" s="8"/>
      <c r="Y5051" s="7">
        <f t="shared" si="629"/>
        <v>0</v>
      </c>
      <c r="Z5051" s="7"/>
      <c r="AA5051" s="7"/>
      <c r="AB5051" s="7">
        <f t="shared" si="644"/>
        <v>4622.1571428571478</v>
      </c>
      <c r="AC5051" s="7">
        <f t="shared" si="643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2"/>
        <v>24570</v>
      </c>
      <c r="W5052" s="8">
        <f t="shared" si="639"/>
        <v>150776.6990291262</v>
      </c>
      <c r="X5052" s="8"/>
      <c r="Y5052" s="7">
        <f t="shared" si="629"/>
        <v>0</v>
      </c>
      <c r="Z5052" s="7"/>
      <c r="AA5052" s="7"/>
      <c r="AB5052" s="7">
        <f t="shared" si="644"/>
        <v>4523.3009708737954</v>
      </c>
      <c r="AC5052" s="7">
        <f t="shared" si="643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2"/>
        <v>0</v>
      </c>
      <c r="W5053" s="8">
        <v>0</v>
      </c>
      <c r="X5053" s="8"/>
      <c r="Y5053" s="7">
        <f t="shared" si="629"/>
        <v>0</v>
      </c>
      <c r="Z5053" s="7"/>
      <c r="AA5053" s="8">
        <f t="shared" ref="AA5053:AA5067" si="645">W5053+X5053</f>
        <v>0</v>
      </c>
      <c r="AB5053" s="7">
        <f t="shared" si="644"/>
        <v>510</v>
      </c>
      <c r="AC5053" s="7">
        <f t="shared" si="643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2"/>
        <v>40680.220000000016</v>
      </c>
      <c r="W5054" s="8">
        <f t="shared" si="639"/>
        <v>75008.221153846142</v>
      </c>
      <c r="X5054" s="8"/>
      <c r="Y5054" s="7">
        <f t="shared" si="629"/>
        <v>0</v>
      </c>
      <c r="Z5054" s="7"/>
      <c r="AA5054" s="8">
        <f t="shared" si="645"/>
        <v>75008.221153846142</v>
      </c>
      <c r="AB5054" s="7">
        <f t="shared" si="644"/>
        <v>3000.3288461538468</v>
      </c>
      <c r="AC5054" s="7">
        <f t="shared" si="643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2"/>
        <v>13447.699999999999</v>
      </c>
      <c r="W5055" s="8">
        <f t="shared" si="639"/>
        <v>15242.254901960785</v>
      </c>
      <c r="X5055" s="8"/>
      <c r="Y5055" s="7">
        <f t="shared" si="629"/>
        <v>0</v>
      </c>
      <c r="Z5055" s="7"/>
      <c r="AA5055" s="8">
        <f t="shared" si="645"/>
        <v>15242.254901960785</v>
      </c>
      <c r="AB5055" s="7">
        <f t="shared" si="644"/>
        <v>304.84509803921537</v>
      </c>
      <c r="AC5055" s="7">
        <f t="shared" si="643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2"/>
        <v>27127.7</v>
      </c>
      <c r="W5056" s="8">
        <f t="shared" si="639"/>
        <v>12872.3</v>
      </c>
      <c r="X5056" s="8"/>
      <c r="Y5056" s="7">
        <f t="shared" si="629"/>
        <v>0</v>
      </c>
      <c r="Z5056" s="7"/>
      <c r="AA5056" s="8">
        <f t="shared" si="645"/>
        <v>12872.3</v>
      </c>
      <c r="AB5056" s="7">
        <f t="shared" si="644"/>
        <v>0</v>
      </c>
      <c r="AC5056" s="7">
        <f t="shared" si="643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2"/>
        <v>52850.670000000042</v>
      </c>
      <c r="W5057" s="8">
        <f t="shared" si="639"/>
        <v>128183.42999999996</v>
      </c>
      <c r="X5057" s="8"/>
      <c r="Y5057" s="7">
        <f t="shared" si="629"/>
        <v>0</v>
      </c>
      <c r="Z5057" s="7"/>
      <c r="AA5057" s="8">
        <f t="shared" si="645"/>
        <v>128183.42999999996</v>
      </c>
      <c r="AB5057" s="7">
        <f t="shared" si="644"/>
        <v>0</v>
      </c>
      <c r="AC5057" s="7">
        <f t="shared" si="643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2"/>
        <v>7413.4800000000005</v>
      </c>
      <c r="W5058" s="8">
        <f t="shared" si="639"/>
        <v>2586.5199999999995</v>
      </c>
      <c r="X5058" s="8"/>
      <c r="Y5058" s="7">
        <f t="shared" si="629"/>
        <v>0</v>
      </c>
      <c r="Z5058" s="7"/>
      <c r="AA5058" s="8">
        <f t="shared" si="645"/>
        <v>2586.5199999999995</v>
      </c>
      <c r="AB5058" s="7">
        <f t="shared" si="644"/>
        <v>0</v>
      </c>
      <c r="AC5058" s="7">
        <f t="shared" si="643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2"/>
        <v>0</v>
      </c>
      <c r="W5059" s="8">
        <v>0</v>
      </c>
      <c r="X5059" s="8"/>
      <c r="Y5059" s="7">
        <f t="shared" ref="Y5059:Y5122" si="646">IF(W5059-AC5059&lt;=0,0,IF(O5059="返现",MAX(W5059-AB5059-AC5059,0),MAX(W5059-AC5059,0)))</f>
        <v>0</v>
      </c>
      <c r="Z5059" s="7"/>
      <c r="AA5059" s="8">
        <f t="shared" si="645"/>
        <v>0</v>
      </c>
      <c r="AB5059" s="7">
        <f t="shared" si="644"/>
        <v>520</v>
      </c>
      <c r="AC5059" s="7">
        <f t="shared" si="643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2"/>
        <v>288062.63999999966</v>
      </c>
      <c r="W5060" s="8">
        <f t="shared" si="639"/>
        <v>3377815.6500000013</v>
      </c>
      <c r="X5060" s="8"/>
      <c r="Y5060" s="7">
        <f t="shared" si="646"/>
        <v>0</v>
      </c>
      <c r="Z5060" s="7"/>
      <c r="AA5060" s="8">
        <f t="shared" si="645"/>
        <v>3377815.6500000013</v>
      </c>
      <c r="AB5060" s="7">
        <f t="shared" si="644"/>
        <v>0</v>
      </c>
      <c r="AC5060" s="7">
        <f t="shared" si="643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2"/>
        <v>200000</v>
      </c>
      <c r="W5061" s="8">
        <f t="shared" si="639"/>
        <v>0</v>
      </c>
      <c r="X5061" s="8"/>
      <c r="Y5061" s="7">
        <f t="shared" si="646"/>
        <v>0</v>
      </c>
      <c r="Z5061" s="7"/>
      <c r="AA5061" s="8">
        <f t="shared" si="645"/>
        <v>0</v>
      </c>
      <c r="AB5061" s="7">
        <f t="shared" si="644"/>
        <v>0</v>
      </c>
      <c r="AC5061" s="7">
        <f t="shared" si="643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2"/>
        <v>27291.55</v>
      </c>
      <c r="W5062" s="8">
        <f t="shared" si="639"/>
        <v>0</v>
      </c>
      <c r="X5062" s="8"/>
      <c r="Y5062" s="7">
        <f t="shared" si="646"/>
        <v>0</v>
      </c>
      <c r="Z5062" s="7"/>
      <c r="AA5062" s="8">
        <f t="shared" si="645"/>
        <v>0</v>
      </c>
      <c r="AB5062" s="7">
        <f t="shared" si="644"/>
        <v>0</v>
      </c>
      <c r="AC5062" s="7">
        <f t="shared" si="643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2"/>
        <v>2409.5499999998137</v>
      </c>
      <c r="W5063" s="8">
        <f t="shared" si="639"/>
        <v>1530423.0000000002</v>
      </c>
      <c r="X5063" s="8"/>
      <c r="Y5063" s="7">
        <f t="shared" si="646"/>
        <v>0</v>
      </c>
      <c r="Z5063" s="7"/>
      <c r="AA5063" s="8">
        <f t="shared" si="645"/>
        <v>1530423.0000000002</v>
      </c>
      <c r="AB5063" s="7">
        <f t="shared" si="644"/>
        <v>0</v>
      </c>
      <c r="AC5063" s="7">
        <f t="shared" si="643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2"/>
        <v>9183</v>
      </c>
      <c r="W5064" s="8">
        <f t="shared" si="639"/>
        <v>817</v>
      </c>
      <c r="X5064" s="8"/>
      <c r="Y5064" s="7">
        <f t="shared" si="646"/>
        <v>0</v>
      </c>
      <c r="Z5064" s="7"/>
      <c r="AA5064" s="8">
        <f t="shared" si="645"/>
        <v>817</v>
      </c>
      <c r="AB5064" s="7">
        <f t="shared" si="644"/>
        <v>0</v>
      </c>
      <c r="AC5064" s="7">
        <f t="shared" si="643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2"/>
        <v>0</v>
      </c>
      <c r="W5065" s="8">
        <v>0</v>
      </c>
      <c r="X5065" s="8"/>
      <c r="Y5065" s="7">
        <f t="shared" si="646"/>
        <v>0</v>
      </c>
      <c r="Z5065" s="7"/>
      <c r="AA5065" s="8">
        <f t="shared" si="645"/>
        <v>0</v>
      </c>
      <c r="AB5065" s="7">
        <f t="shared" si="644"/>
        <v>550</v>
      </c>
      <c r="AC5065" s="7">
        <f t="shared" si="643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2"/>
        <v>0</v>
      </c>
      <c r="W5066" s="8">
        <v>0</v>
      </c>
      <c r="X5066" s="8"/>
      <c r="Y5066" s="7">
        <f t="shared" si="646"/>
        <v>0</v>
      </c>
      <c r="Z5066" s="7"/>
      <c r="AA5066" s="8">
        <f t="shared" si="645"/>
        <v>0</v>
      </c>
      <c r="AB5066" s="7">
        <f t="shared" si="644"/>
        <v>540</v>
      </c>
      <c r="AC5066" s="7">
        <f t="shared" si="643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2"/>
        <v>0</v>
      </c>
      <c r="W5067" s="8">
        <v>0</v>
      </c>
      <c r="X5067" s="8"/>
      <c r="Y5067" s="7">
        <f t="shared" si="646"/>
        <v>0</v>
      </c>
      <c r="Z5067" s="7"/>
      <c r="AA5067" s="8">
        <f t="shared" si="645"/>
        <v>0</v>
      </c>
      <c r="AB5067" s="7">
        <f t="shared" si="644"/>
        <v>530</v>
      </c>
      <c r="AC5067" s="7">
        <f t="shared" si="643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2"/>
        <v>0</v>
      </c>
      <c r="W5068" s="8">
        <v>0</v>
      </c>
      <c r="X5068" s="8"/>
      <c r="Y5068" s="7">
        <f t="shared" si="646"/>
        <v>0</v>
      </c>
      <c r="Z5068" s="7"/>
      <c r="AA5068" s="7"/>
      <c r="AB5068" s="7">
        <f t="shared" si="644"/>
        <v>500</v>
      </c>
      <c r="AC5068" s="7">
        <f t="shared" si="643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2"/>
        <v>0</v>
      </c>
      <c r="W5069" s="8">
        <v>0</v>
      </c>
      <c r="X5069" s="8"/>
      <c r="Y5069" s="7">
        <f t="shared" si="646"/>
        <v>0</v>
      </c>
      <c r="Z5069" s="7"/>
      <c r="AA5069" s="7"/>
      <c r="AB5069" s="7">
        <f t="shared" si="644"/>
        <v>500</v>
      </c>
      <c r="AC5069" s="7">
        <f t="shared" si="643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2"/>
        <v>0</v>
      </c>
      <c r="W5070" s="8">
        <v>0</v>
      </c>
      <c r="X5070" s="8"/>
      <c r="Y5070" s="7">
        <f t="shared" si="646"/>
        <v>0</v>
      </c>
      <c r="Z5070" s="7"/>
      <c r="AA5070" s="7"/>
      <c r="AB5070" s="7">
        <f t="shared" si="644"/>
        <v>500</v>
      </c>
      <c r="AC5070" s="7">
        <f t="shared" si="643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2"/>
        <v>0</v>
      </c>
      <c r="W5071" s="8">
        <f t="shared" si="639"/>
        <v>0</v>
      </c>
      <c r="X5071" s="8"/>
      <c r="Y5071" s="7">
        <f t="shared" si="646"/>
        <v>0</v>
      </c>
      <c r="Z5071" s="7"/>
      <c r="AA5071" s="7"/>
      <c r="AB5071" s="7">
        <f t="shared" si="644"/>
        <v>0</v>
      </c>
      <c r="AC5071" s="7">
        <f t="shared" si="643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2"/>
        <v>0</v>
      </c>
      <c r="W5072" s="8">
        <f t="shared" si="639"/>
        <v>0</v>
      </c>
      <c r="X5072" s="8"/>
      <c r="Y5072" s="7">
        <f t="shared" si="646"/>
        <v>0</v>
      </c>
      <c r="Z5072" s="7"/>
      <c r="AA5072" s="7"/>
      <c r="AB5072" s="7">
        <f t="shared" si="644"/>
        <v>0</v>
      </c>
      <c r="AC5072" s="7">
        <f t="shared" si="643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2"/>
        <v>0</v>
      </c>
      <c r="W5073" s="8">
        <f t="shared" si="639"/>
        <v>0</v>
      </c>
      <c r="X5073" s="8"/>
      <c r="Y5073" s="7">
        <f t="shared" si="646"/>
        <v>0</v>
      </c>
      <c r="Z5073" s="7"/>
      <c r="AA5073" s="7"/>
      <c r="AB5073" s="7">
        <f t="shared" si="644"/>
        <v>0</v>
      </c>
      <c r="AC5073" s="7">
        <f t="shared" si="643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2"/>
        <v>0</v>
      </c>
      <c r="W5074" s="8">
        <f t="shared" si="639"/>
        <v>0</v>
      </c>
      <c r="X5074" s="8"/>
      <c r="Y5074" s="7">
        <f t="shared" si="646"/>
        <v>0</v>
      </c>
      <c r="Z5074" s="7"/>
      <c r="AA5074" s="7"/>
      <c r="AB5074" s="7">
        <f t="shared" si="644"/>
        <v>0</v>
      </c>
      <c r="AC5074" s="7">
        <f t="shared" si="643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2"/>
        <v>0</v>
      </c>
      <c r="W5075" s="8">
        <f t="shared" si="639"/>
        <v>0</v>
      </c>
      <c r="X5075" s="8"/>
      <c r="Y5075" s="7">
        <f t="shared" si="646"/>
        <v>0</v>
      </c>
      <c r="Z5075" s="7"/>
      <c r="AA5075" s="7"/>
      <c r="AB5075" s="7">
        <f t="shared" si="644"/>
        <v>0</v>
      </c>
      <c r="AC5075" s="7">
        <f t="shared" si="643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2"/>
        <v>29469.429999999993</v>
      </c>
      <c r="W5076" s="8">
        <f t="shared" si="639"/>
        <v>87625.548076923078</v>
      </c>
      <c r="X5076" s="8"/>
      <c r="Y5076" s="7">
        <f t="shared" si="646"/>
        <v>0</v>
      </c>
      <c r="Z5076" s="7"/>
      <c r="AA5076" s="8">
        <f t="shared" ref="AA5076:AA5096" si="647">W5076+X5076</f>
        <v>87625.548076923078</v>
      </c>
      <c r="AB5076" s="7">
        <f t="shared" si="644"/>
        <v>3505.0219230769289</v>
      </c>
      <c r="AC5076" s="7">
        <f t="shared" si="643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2"/>
        <v>201044.99999999997</v>
      </c>
      <c r="W5077" s="8">
        <f t="shared" si="639"/>
        <v>173899.0384615385</v>
      </c>
      <c r="X5077" s="8"/>
      <c r="Y5077" s="7">
        <f t="shared" si="646"/>
        <v>0</v>
      </c>
      <c r="Z5077" s="7"/>
      <c r="AA5077" s="8">
        <f t="shared" si="647"/>
        <v>173899.0384615385</v>
      </c>
      <c r="AB5077" s="7">
        <f t="shared" si="644"/>
        <v>6955.9615384615317</v>
      </c>
      <c r="AC5077" s="7">
        <f t="shared" si="643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2"/>
        <v>29132.259999999987</v>
      </c>
      <c r="W5078" s="8">
        <f t="shared" si="639"/>
        <v>39747.760000000002</v>
      </c>
      <c r="X5078" s="8"/>
      <c r="Y5078" s="7">
        <f t="shared" si="646"/>
        <v>0</v>
      </c>
      <c r="Z5078" s="7"/>
      <c r="AA5078" s="8">
        <f t="shared" si="647"/>
        <v>39747.760000000002</v>
      </c>
      <c r="AB5078" s="7">
        <f t="shared" si="644"/>
        <v>0</v>
      </c>
      <c r="AC5078" s="7">
        <f t="shared" si="643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2"/>
        <v>42604.9</v>
      </c>
      <c r="W5079" s="8">
        <f t="shared" si="639"/>
        <v>31701.629999999997</v>
      </c>
      <c r="X5079" s="8"/>
      <c r="Y5079" s="7">
        <f t="shared" si="646"/>
        <v>0</v>
      </c>
      <c r="Z5079" s="7"/>
      <c r="AA5079" s="8">
        <f t="shared" si="647"/>
        <v>31701.629999999997</v>
      </c>
      <c r="AB5079" s="7">
        <f t="shared" si="644"/>
        <v>0</v>
      </c>
      <c r="AC5079" s="7">
        <f t="shared" si="643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2"/>
        <v>1191627.7299999997</v>
      </c>
      <c r="W5080" s="8">
        <f t="shared" si="639"/>
        <v>278768.19000000012</v>
      </c>
      <c r="X5080" s="8"/>
      <c r="Y5080" s="7">
        <f t="shared" si="646"/>
        <v>0</v>
      </c>
      <c r="Z5080" s="7"/>
      <c r="AA5080" s="8">
        <f t="shared" si="647"/>
        <v>278768.19000000012</v>
      </c>
      <c r="AB5080" s="7">
        <f t="shared" si="644"/>
        <v>0</v>
      </c>
      <c r="AC5080" s="7">
        <f t="shared" si="643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2"/>
        <v>24997.82</v>
      </c>
      <c r="W5081" s="8">
        <f t="shared" si="639"/>
        <v>4904.0980392156853</v>
      </c>
      <c r="X5081" s="8"/>
      <c r="Y5081" s="7">
        <f t="shared" si="646"/>
        <v>0</v>
      </c>
      <c r="Z5081" s="7"/>
      <c r="AA5081" s="8">
        <f t="shared" si="647"/>
        <v>4904.0980392156853</v>
      </c>
      <c r="AB5081" s="7">
        <f t="shared" si="644"/>
        <v>98.081960784314106</v>
      </c>
      <c r="AC5081" s="7">
        <f t="shared" si="643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2"/>
        <v>0</v>
      </c>
      <c r="W5082" s="8">
        <f t="shared" si="639"/>
        <v>0</v>
      </c>
      <c r="X5082" s="8"/>
      <c r="Y5082" s="7">
        <f t="shared" si="646"/>
        <v>0</v>
      </c>
      <c r="Z5082" s="7"/>
      <c r="AA5082" s="8">
        <f t="shared" si="647"/>
        <v>0</v>
      </c>
      <c r="AB5082" s="7">
        <f t="shared" si="644"/>
        <v>0</v>
      </c>
      <c r="AC5082" s="7">
        <f t="shared" si="643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2"/>
        <v>0</v>
      </c>
      <c r="W5083" s="8">
        <f t="shared" si="639"/>
        <v>0</v>
      </c>
      <c r="X5083" s="8"/>
      <c r="Y5083" s="7">
        <f t="shared" si="646"/>
        <v>0</v>
      </c>
      <c r="Z5083" s="7"/>
      <c r="AA5083" s="8">
        <f t="shared" si="647"/>
        <v>0</v>
      </c>
      <c r="AB5083" s="7">
        <f t="shared" si="644"/>
        <v>0</v>
      </c>
      <c r="AC5083" s="7">
        <f t="shared" si="643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6"/>
        <v>682.07400000000007</v>
      </c>
      <c r="Z5084" s="7"/>
      <c r="AA5084" s="8">
        <f t="shared" si="647"/>
        <v>-36.28</v>
      </c>
      <c r="AB5084" s="7">
        <f t="shared" si="644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2"/>
        <v>46073.039999999994</v>
      </c>
      <c r="W5085" s="8">
        <f t="shared" ref="W5085:W5102" si="648">IF(O5085="返货",U5085/(1+P5085),IF(O5085="返现",U5085,IF(O5085="折扣",U5085*P5085,IF(O5085="无",U5085))))</f>
        <v>103639.96078431372</v>
      </c>
      <c r="X5085" s="8"/>
      <c r="Y5085" s="7">
        <f t="shared" si="646"/>
        <v>0</v>
      </c>
      <c r="Z5085" s="7"/>
      <c r="AA5085" s="8">
        <f t="shared" si="647"/>
        <v>103639.96078431372</v>
      </c>
      <c r="AB5085" s="7">
        <f t="shared" si="644"/>
        <v>2072.7992156862747</v>
      </c>
      <c r="AC5085" s="7">
        <f t="shared" si="643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2"/>
        <v>50000</v>
      </c>
      <c r="W5086" s="8">
        <f t="shared" si="648"/>
        <v>0</v>
      </c>
      <c r="X5086" s="8"/>
      <c r="Y5086" s="7">
        <f t="shared" si="646"/>
        <v>0</v>
      </c>
      <c r="Z5086" s="7"/>
      <c r="AA5086" s="8">
        <f t="shared" si="647"/>
        <v>0</v>
      </c>
      <c r="AB5086" s="7">
        <f t="shared" si="644"/>
        <v>0</v>
      </c>
      <c r="AC5086" s="7">
        <f t="shared" si="643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2"/>
        <v>77043.5</v>
      </c>
      <c r="W5087" s="8">
        <f t="shared" si="648"/>
        <v>235407.76699029125</v>
      </c>
      <c r="X5087" s="8"/>
      <c r="Y5087" s="7">
        <f t="shared" si="646"/>
        <v>0</v>
      </c>
      <c r="Z5087" s="7"/>
      <c r="AA5087" s="8">
        <f t="shared" si="647"/>
        <v>235407.76699029125</v>
      </c>
      <c r="AB5087" s="7">
        <f t="shared" si="644"/>
        <v>7062.2330097087543</v>
      </c>
      <c r="AC5087" s="7">
        <f t="shared" si="643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2"/>
        <v>29236.300000000003</v>
      </c>
      <c r="W5088" s="8">
        <f t="shared" si="648"/>
        <v>29150.980392156864</v>
      </c>
      <c r="X5088" s="8"/>
      <c r="Y5088" s="7">
        <f t="shared" si="646"/>
        <v>0</v>
      </c>
      <c r="Z5088" s="7"/>
      <c r="AA5088" s="8">
        <f t="shared" si="647"/>
        <v>29150.980392156864</v>
      </c>
      <c r="AB5088" s="7">
        <f t="shared" si="644"/>
        <v>583.01960784313633</v>
      </c>
      <c r="AC5088" s="7">
        <f t="shared" si="643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2"/>
        <v>0</v>
      </c>
      <c r="W5089" s="8">
        <f t="shared" si="648"/>
        <v>0</v>
      </c>
      <c r="X5089" s="8"/>
      <c r="Y5089" s="7">
        <f t="shared" si="646"/>
        <v>0</v>
      </c>
      <c r="Z5089" s="7"/>
      <c r="AA5089" s="8">
        <f t="shared" si="647"/>
        <v>0</v>
      </c>
      <c r="AB5089" s="7">
        <f t="shared" si="644"/>
        <v>0</v>
      </c>
      <c r="AC5089" s="7">
        <f t="shared" si="643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2"/>
        <v>11408.5</v>
      </c>
      <c r="W5090" s="8">
        <f t="shared" si="648"/>
        <v>10955.7</v>
      </c>
      <c r="X5090" s="8"/>
      <c r="Y5090" s="7">
        <f t="shared" si="646"/>
        <v>0</v>
      </c>
      <c r="Z5090" s="7"/>
      <c r="AA5090" s="8">
        <f t="shared" si="647"/>
        <v>10955.7</v>
      </c>
      <c r="AB5090" s="7">
        <f t="shared" si="644"/>
        <v>0</v>
      </c>
      <c r="AC5090" s="7">
        <f t="shared" si="643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2"/>
        <v>7909.2400000000016</v>
      </c>
      <c r="W5091" s="8">
        <f t="shared" si="648"/>
        <v>22090.76</v>
      </c>
      <c r="X5091" s="8"/>
      <c r="Y5091" s="7">
        <f t="shared" si="646"/>
        <v>0</v>
      </c>
      <c r="Z5091" s="7"/>
      <c r="AA5091" s="8">
        <f t="shared" si="647"/>
        <v>22090.76</v>
      </c>
      <c r="AB5091" s="7">
        <f t="shared" si="644"/>
        <v>0</v>
      </c>
      <c r="AC5091" s="7">
        <f t="shared" si="643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2"/>
        <v>0</v>
      </c>
      <c r="W5092" s="8">
        <v>0</v>
      </c>
      <c r="X5092" s="8"/>
      <c r="Y5092" s="7">
        <f t="shared" si="646"/>
        <v>0</v>
      </c>
      <c r="Z5092" s="7"/>
      <c r="AA5092" s="8">
        <f t="shared" si="647"/>
        <v>0</v>
      </c>
      <c r="AB5092" s="7">
        <f t="shared" si="644"/>
        <v>600</v>
      </c>
      <c r="AC5092" s="7">
        <f t="shared" si="643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2"/>
        <v>37870.499999999825</v>
      </c>
      <c r="W5093" s="8">
        <f t="shared" si="648"/>
        <v>356790.50000000006</v>
      </c>
      <c r="X5093" s="8"/>
      <c r="Y5093" s="7">
        <f t="shared" si="646"/>
        <v>0</v>
      </c>
      <c r="Z5093" s="7"/>
      <c r="AA5093" s="8">
        <f t="shared" si="647"/>
        <v>356790.50000000006</v>
      </c>
      <c r="AB5093" s="7">
        <f t="shared" si="644"/>
        <v>0</v>
      </c>
      <c r="AC5093" s="7">
        <f t="shared" si="643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2"/>
        <v>2965.7199999999866</v>
      </c>
      <c r="W5094" s="8">
        <f t="shared" si="648"/>
        <v>81859.49000000002</v>
      </c>
      <c r="X5094" s="8"/>
      <c r="Y5094" s="7">
        <f t="shared" si="646"/>
        <v>0</v>
      </c>
      <c r="Z5094" s="7"/>
      <c r="AA5094" s="8">
        <f t="shared" si="647"/>
        <v>81859.49000000002</v>
      </c>
      <c r="AB5094" s="7">
        <f t="shared" si="644"/>
        <v>0</v>
      </c>
      <c r="AC5094" s="7">
        <f t="shared" si="643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2"/>
        <v>5801.5</v>
      </c>
      <c r="W5095" s="8">
        <f t="shared" si="648"/>
        <v>2698.5</v>
      </c>
      <c r="X5095" s="8"/>
      <c r="Y5095" s="7">
        <f t="shared" si="646"/>
        <v>0</v>
      </c>
      <c r="Z5095" s="7"/>
      <c r="AA5095" s="8">
        <f t="shared" si="647"/>
        <v>2698.5</v>
      </c>
      <c r="AB5095" s="7">
        <f t="shared" si="644"/>
        <v>0</v>
      </c>
      <c r="AC5095" s="7">
        <f t="shared" si="643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2"/>
        <v>0</v>
      </c>
      <c r="W5096" s="8">
        <f t="shared" si="648"/>
        <v>0</v>
      </c>
      <c r="X5096" s="8"/>
      <c r="Y5096" s="7">
        <f t="shared" si="646"/>
        <v>0</v>
      </c>
      <c r="Z5096" s="7"/>
      <c r="AA5096" s="8">
        <f t="shared" si="647"/>
        <v>0</v>
      </c>
      <c r="AB5096" s="7">
        <f t="shared" si="644"/>
        <v>0</v>
      </c>
      <c r="AC5096" s="7">
        <f t="shared" si="643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2"/>
        <v>0</v>
      </c>
      <c r="W5097" s="8">
        <f t="shared" si="648"/>
        <v>14547.1</v>
      </c>
      <c r="X5097" s="8"/>
      <c r="Y5097" s="7">
        <f t="shared" si="646"/>
        <v>0</v>
      </c>
      <c r="Z5097" s="7"/>
      <c r="AA5097" s="7"/>
      <c r="AB5097" s="7">
        <f t="shared" si="644"/>
        <v>0</v>
      </c>
      <c r="AC5097" s="7">
        <f t="shared" si="643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2"/>
        <v>0</v>
      </c>
      <c r="W5098" s="8">
        <f t="shared" si="648"/>
        <v>0</v>
      </c>
      <c r="X5098" s="8"/>
      <c r="Y5098" s="7">
        <f t="shared" si="646"/>
        <v>0</v>
      </c>
      <c r="Z5098" s="7"/>
      <c r="AA5098" s="8">
        <f t="shared" ref="AA5098:AA5109" si="649">W5098+X5098</f>
        <v>0</v>
      </c>
      <c r="AB5098" s="7">
        <f t="shared" si="644"/>
        <v>0</v>
      </c>
      <c r="AC5098" s="7">
        <f t="shared" si="643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2"/>
        <v>3930.4799999999959</v>
      </c>
      <c r="W5099" s="8">
        <f t="shared" si="648"/>
        <v>26069.520000000004</v>
      </c>
      <c r="X5099" s="8"/>
      <c r="Y5099" s="7">
        <f t="shared" si="646"/>
        <v>0</v>
      </c>
      <c r="Z5099" s="7"/>
      <c r="AA5099" s="8">
        <f t="shared" si="649"/>
        <v>26069.520000000004</v>
      </c>
      <c r="AB5099" s="7">
        <f t="shared" si="644"/>
        <v>0</v>
      </c>
      <c r="AC5099" s="7">
        <f t="shared" si="643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2"/>
        <v>11695.499999999978</v>
      </c>
      <c r="W5100" s="8">
        <f t="shared" si="648"/>
        <v>56606.31067961167</v>
      </c>
      <c r="X5100" s="8"/>
      <c r="Y5100" s="7">
        <f t="shared" si="646"/>
        <v>0</v>
      </c>
      <c r="Z5100" s="7"/>
      <c r="AA5100" s="8">
        <f t="shared" si="649"/>
        <v>56606.31067961167</v>
      </c>
      <c r="AB5100" s="7">
        <f t="shared" si="644"/>
        <v>1698.1893203883519</v>
      </c>
      <c r="AC5100" s="7">
        <f t="shared" si="643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2"/>
        <v>0</v>
      </c>
      <c r="W5101" s="8">
        <f t="shared" si="648"/>
        <v>0</v>
      </c>
      <c r="X5101" s="8"/>
      <c r="Y5101" s="7">
        <f t="shared" si="646"/>
        <v>0</v>
      </c>
      <c r="Z5101" s="7"/>
      <c r="AA5101" s="8">
        <f t="shared" si="649"/>
        <v>0</v>
      </c>
      <c r="AB5101" s="7">
        <f t="shared" si="644"/>
        <v>0</v>
      </c>
      <c r="AC5101" s="7">
        <f t="shared" si="643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8"/>
        <v>0</v>
      </c>
      <c r="X5102" s="8"/>
      <c r="Y5102" s="7">
        <f t="shared" si="646"/>
        <v>0</v>
      </c>
      <c r="Z5102" s="7"/>
      <c r="AA5102" s="8">
        <f t="shared" si="649"/>
        <v>0</v>
      </c>
      <c r="AB5102" s="7">
        <f t="shared" si="644"/>
        <v>0</v>
      </c>
      <c r="AC5102" s="7">
        <f t="shared" ref="AC5102:AC5165" si="650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1">S5103+T5103-U5103</f>
        <v>0</v>
      </c>
      <c r="W5103" s="8">
        <v>3309.03</v>
      </c>
      <c r="X5103" s="8"/>
      <c r="Y5103" s="7">
        <f t="shared" si="646"/>
        <v>649.67000000000007</v>
      </c>
      <c r="Z5103" s="7"/>
      <c r="AA5103" s="8">
        <f t="shared" si="649"/>
        <v>3309.03</v>
      </c>
      <c r="AB5103" s="7">
        <f t="shared" si="644"/>
        <v>-649.67000000000007</v>
      </c>
      <c r="AC5103" s="7">
        <f t="shared" si="650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1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6"/>
        <v>0</v>
      </c>
      <c r="Z5104" s="7"/>
      <c r="AA5104" s="8">
        <f t="shared" si="649"/>
        <v>35201.165048543706</v>
      </c>
      <c r="AB5104" s="7">
        <f t="shared" si="644"/>
        <v>1056.0349514563131</v>
      </c>
      <c r="AC5104" s="7">
        <f t="shared" si="650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1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6"/>
        <v>0</v>
      </c>
      <c r="Z5105" s="7"/>
      <c r="AA5105" s="8">
        <f t="shared" si="649"/>
        <v>2087234.7647058826</v>
      </c>
      <c r="AB5105" s="7">
        <f t="shared" si="644"/>
        <v>41744.695294117788</v>
      </c>
      <c r="AC5105" s="7">
        <f t="shared" si="650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1"/>
        <v>17093.629999999976</v>
      </c>
      <c r="W5106" s="8">
        <f>(U5106-1979.83)/(1+P5106)</f>
        <v>156182.71568627452</v>
      </c>
      <c r="X5106" s="8"/>
      <c r="Y5106" s="7">
        <f t="shared" si="646"/>
        <v>0</v>
      </c>
      <c r="Z5106" s="7"/>
      <c r="AA5106" s="8">
        <f t="shared" si="649"/>
        <v>156182.71568627452</v>
      </c>
      <c r="AB5106" s="7">
        <f t="shared" si="644"/>
        <v>5103.4843137254938</v>
      </c>
      <c r="AC5106" s="7">
        <f t="shared" si="650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1"/>
        <v>36263.37000000001</v>
      </c>
      <c r="W5107" s="8">
        <f t="shared" ref="W5107:W5168" si="652">IF(O5107="返货",U5107/(1+P5107),IF(O5107="返现",U5107,IF(O5107="折扣",U5107*P5107,IF(O5107="无",U5107))))</f>
        <v>77630.05799999999</v>
      </c>
      <c r="X5107" s="8"/>
      <c r="Y5107" s="7">
        <f t="shared" si="646"/>
        <v>0</v>
      </c>
      <c r="Z5107" s="7"/>
      <c r="AA5107" s="8">
        <f t="shared" si="649"/>
        <v>77630.05799999999</v>
      </c>
      <c r="AB5107" s="7">
        <f t="shared" si="644"/>
        <v>784.1420000000071</v>
      </c>
      <c r="AC5107" s="7">
        <f t="shared" si="650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1"/>
        <v>306292.60999999987</v>
      </c>
      <c r="W5108" s="8">
        <f t="shared" si="652"/>
        <v>1360353.4263000002</v>
      </c>
      <c r="X5108" s="8"/>
      <c r="Y5108" s="7">
        <f t="shared" si="646"/>
        <v>0</v>
      </c>
      <c r="Z5108" s="7"/>
      <c r="AA5108" s="8">
        <f t="shared" si="649"/>
        <v>1360353.4263000002</v>
      </c>
      <c r="AB5108" s="7">
        <f t="shared" si="644"/>
        <v>13740.943699999945</v>
      </c>
      <c r="AC5108" s="7">
        <f t="shared" si="650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1"/>
        <v>4294.8100000000013</v>
      </c>
      <c r="W5109" s="8">
        <f t="shared" si="652"/>
        <v>23995.71</v>
      </c>
      <c r="X5109" s="8"/>
      <c r="Y5109" s="7">
        <f t="shared" si="646"/>
        <v>0</v>
      </c>
      <c r="Z5109" s="7"/>
      <c r="AA5109" s="8">
        <f t="shared" si="649"/>
        <v>23995.71</v>
      </c>
      <c r="AB5109" s="7">
        <f t="shared" ref="AB5109:AB5172" si="653">U5109-W5109</f>
        <v>0</v>
      </c>
      <c r="AC5109" s="7">
        <f t="shared" si="650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1"/>
        <v>0</v>
      </c>
      <c r="W5110" s="8">
        <v>0</v>
      </c>
      <c r="X5110" s="8"/>
      <c r="Y5110" s="7">
        <f t="shared" si="646"/>
        <v>0</v>
      </c>
      <c r="Z5110" s="7"/>
      <c r="AA5110" s="7"/>
      <c r="AB5110" s="7">
        <f t="shared" si="653"/>
        <v>550</v>
      </c>
      <c r="AC5110" s="7">
        <f t="shared" si="650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1"/>
        <v>0</v>
      </c>
      <c r="W5111" s="8">
        <v>0</v>
      </c>
      <c r="X5111" s="8"/>
      <c r="Y5111" s="7">
        <f t="shared" si="646"/>
        <v>0</v>
      </c>
      <c r="Z5111" s="7"/>
      <c r="AA5111" s="7"/>
      <c r="AB5111" s="7">
        <f t="shared" si="653"/>
        <v>550</v>
      </c>
      <c r="AC5111" s="7">
        <f t="shared" si="650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1"/>
        <v>0</v>
      </c>
      <c r="W5112" s="8">
        <f t="shared" si="652"/>
        <v>9708.7378640776697</v>
      </c>
      <c r="X5112" s="8"/>
      <c r="Y5112" s="7">
        <f t="shared" si="646"/>
        <v>0</v>
      </c>
      <c r="Z5112" s="7"/>
      <c r="AA5112" s="7"/>
      <c r="AB5112" s="7">
        <f t="shared" si="653"/>
        <v>291.26213592233034</v>
      </c>
      <c r="AC5112" s="7">
        <f t="shared" si="650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1"/>
        <v>0</v>
      </c>
      <c r="W5113" s="8">
        <f t="shared" si="652"/>
        <v>0</v>
      </c>
      <c r="X5113" s="8"/>
      <c r="Y5113" s="7">
        <f t="shared" si="646"/>
        <v>0</v>
      </c>
      <c r="Z5113" s="7"/>
      <c r="AA5113" s="8">
        <f t="shared" ref="AA5113:AA5171" si="654">W5113+X5113</f>
        <v>0</v>
      </c>
      <c r="AB5113" s="7">
        <f t="shared" si="653"/>
        <v>0</v>
      </c>
      <c r="AC5113" s="7">
        <f t="shared" si="650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1"/>
        <v>102737.19999999995</v>
      </c>
      <c r="W5114" s="8">
        <f t="shared" si="652"/>
        <v>379717.12000000005</v>
      </c>
      <c r="X5114" s="8"/>
      <c r="Y5114" s="7">
        <f t="shared" si="646"/>
        <v>0</v>
      </c>
      <c r="Z5114" s="7"/>
      <c r="AA5114" s="8">
        <f t="shared" si="654"/>
        <v>379717.12000000005</v>
      </c>
      <c r="AB5114" s="7">
        <f t="shared" si="653"/>
        <v>0</v>
      </c>
      <c r="AC5114" s="7">
        <f t="shared" si="650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1"/>
        <v>200901.64000000153</v>
      </c>
      <c r="W5115" s="8">
        <f t="shared" si="652"/>
        <v>2581556.4818999986</v>
      </c>
      <c r="X5115" s="8"/>
      <c r="Y5115" s="7">
        <f t="shared" si="646"/>
        <v>0</v>
      </c>
      <c r="Z5115" s="7"/>
      <c r="AA5115" s="8">
        <f t="shared" si="654"/>
        <v>2581556.4818999986</v>
      </c>
      <c r="AB5115" s="7">
        <f t="shared" si="653"/>
        <v>26076.328100000042</v>
      </c>
      <c r="AC5115" s="7">
        <f t="shared" si="650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1"/>
        <v>131452.38000000006</v>
      </c>
      <c r="W5116" s="8">
        <f t="shared" si="652"/>
        <v>119085.29999999994</v>
      </c>
      <c r="X5116" s="8"/>
      <c r="Y5116" s="7">
        <f t="shared" si="646"/>
        <v>0</v>
      </c>
      <c r="Z5116" s="7"/>
      <c r="AA5116" s="8">
        <f t="shared" si="654"/>
        <v>119085.29999999994</v>
      </c>
      <c r="AB5116" s="7">
        <f t="shared" si="653"/>
        <v>0</v>
      </c>
      <c r="AC5116" s="7">
        <f t="shared" si="650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2"/>
        <v>0</v>
      </c>
      <c r="X5117" s="8"/>
      <c r="Y5117" s="7">
        <f t="shared" si="646"/>
        <v>0</v>
      </c>
      <c r="Z5117" s="7"/>
      <c r="AA5117" s="8">
        <f t="shared" si="654"/>
        <v>0</v>
      </c>
      <c r="AB5117" s="7">
        <f t="shared" si="653"/>
        <v>0</v>
      </c>
      <c r="AC5117" s="7">
        <f t="shared" si="650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2"/>
        <v>0</v>
      </c>
      <c r="X5118" s="8"/>
      <c r="Y5118" s="7">
        <f t="shared" si="646"/>
        <v>0</v>
      </c>
      <c r="Z5118" s="7"/>
      <c r="AA5118" s="8">
        <f t="shared" si="654"/>
        <v>0</v>
      </c>
      <c r="AB5118" s="7">
        <f t="shared" si="653"/>
        <v>0</v>
      </c>
      <c r="AC5118" s="7">
        <f t="shared" si="650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2"/>
        <v>0</v>
      </c>
      <c r="X5119" s="8"/>
      <c r="Y5119" s="7">
        <f t="shared" si="646"/>
        <v>0</v>
      </c>
      <c r="Z5119" s="7"/>
      <c r="AA5119" s="8">
        <f t="shared" si="654"/>
        <v>0</v>
      </c>
      <c r="AB5119" s="7">
        <f t="shared" si="653"/>
        <v>0</v>
      </c>
      <c r="AC5119" s="7">
        <f t="shared" si="650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2"/>
        <v>0</v>
      </c>
      <c r="X5120" s="8"/>
      <c r="Y5120" s="7">
        <f t="shared" si="646"/>
        <v>0</v>
      </c>
      <c r="Z5120" s="7"/>
      <c r="AA5120" s="8">
        <f t="shared" si="654"/>
        <v>0</v>
      </c>
      <c r="AB5120" s="7">
        <f t="shared" si="653"/>
        <v>0</v>
      </c>
      <c r="AC5120" s="7">
        <f t="shared" si="650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2"/>
        <v>0</v>
      </c>
      <c r="X5121" s="8"/>
      <c r="Y5121" s="7">
        <f t="shared" si="646"/>
        <v>0</v>
      </c>
      <c r="Z5121" s="7"/>
      <c r="AA5121" s="8">
        <f t="shared" si="654"/>
        <v>0</v>
      </c>
      <c r="AB5121" s="7">
        <f t="shared" si="653"/>
        <v>0</v>
      </c>
      <c r="AC5121" s="7">
        <f t="shared" si="650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1"/>
        <v>0</v>
      </c>
      <c r="W5122" s="8">
        <f t="shared" si="652"/>
        <v>0</v>
      </c>
      <c r="X5122" s="8"/>
      <c r="Y5122" s="7">
        <f t="shared" si="646"/>
        <v>0</v>
      </c>
      <c r="Z5122" s="7"/>
      <c r="AA5122" s="8">
        <f t="shared" si="654"/>
        <v>0</v>
      </c>
      <c r="AB5122" s="7">
        <f t="shared" si="653"/>
        <v>0</v>
      </c>
      <c r="AC5122" s="7">
        <f t="shared" si="650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1"/>
        <v>0</v>
      </c>
      <c r="W5123" s="8">
        <f t="shared" si="652"/>
        <v>0</v>
      </c>
      <c r="X5123" s="8"/>
      <c r="Y5123" s="7">
        <f t="shared" ref="Y5123:Y5186" si="655">IF(W5123-AC5123&lt;=0,0,IF(O5123="返现",MAX(W5123-AB5123-AC5123,0),MAX(W5123-AC5123,0)))</f>
        <v>0</v>
      </c>
      <c r="Z5123" s="7"/>
      <c r="AA5123" s="8">
        <f t="shared" si="654"/>
        <v>0</v>
      </c>
      <c r="AB5123" s="7">
        <f t="shared" si="653"/>
        <v>0</v>
      </c>
      <c r="AC5123" s="7">
        <f t="shared" si="650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1"/>
        <v>0</v>
      </c>
      <c r="W5124" s="8">
        <f t="shared" si="652"/>
        <v>0</v>
      </c>
      <c r="X5124" s="8"/>
      <c r="Y5124" s="7">
        <f t="shared" si="655"/>
        <v>0</v>
      </c>
      <c r="Z5124" s="7"/>
      <c r="AA5124" s="8">
        <f t="shared" si="654"/>
        <v>0</v>
      </c>
      <c r="AB5124" s="7">
        <f t="shared" si="653"/>
        <v>0</v>
      </c>
      <c r="AC5124" s="7">
        <f t="shared" si="650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1"/>
        <v>0</v>
      </c>
      <c r="W5125" s="8">
        <f t="shared" si="652"/>
        <v>0</v>
      </c>
      <c r="X5125" s="8"/>
      <c r="Y5125" s="7">
        <f t="shared" si="655"/>
        <v>0</v>
      </c>
      <c r="Z5125" s="7"/>
      <c r="AA5125" s="8">
        <f t="shared" si="654"/>
        <v>0</v>
      </c>
      <c r="AB5125" s="7">
        <f t="shared" si="653"/>
        <v>0</v>
      </c>
      <c r="AC5125" s="7">
        <f t="shared" si="650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1"/>
        <v>0</v>
      </c>
      <c r="W5126" s="8">
        <f t="shared" si="652"/>
        <v>0</v>
      </c>
      <c r="X5126" s="8"/>
      <c r="Y5126" s="7">
        <f t="shared" si="655"/>
        <v>0</v>
      </c>
      <c r="Z5126" s="7"/>
      <c r="AA5126" s="8">
        <f t="shared" si="654"/>
        <v>0</v>
      </c>
      <c r="AB5126" s="7">
        <f t="shared" si="653"/>
        <v>0</v>
      </c>
      <c r="AC5126" s="7">
        <f t="shared" si="650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1"/>
        <v>0</v>
      </c>
      <c r="W5127" s="8">
        <f t="shared" si="652"/>
        <v>0</v>
      </c>
      <c r="X5127" s="8"/>
      <c r="Y5127" s="7">
        <f t="shared" si="655"/>
        <v>0</v>
      </c>
      <c r="Z5127" s="7"/>
      <c r="AA5127" s="8">
        <f t="shared" si="654"/>
        <v>0</v>
      </c>
      <c r="AB5127" s="7">
        <f t="shared" si="653"/>
        <v>0</v>
      </c>
      <c r="AC5127" s="7">
        <f t="shared" si="650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2"/>
        <v>0</v>
      </c>
      <c r="X5128" s="8"/>
      <c r="Y5128" s="7">
        <f t="shared" si="655"/>
        <v>0</v>
      </c>
      <c r="Z5128" s="7"/>
      <c r="AA5128" s="8">
        <f t="shared" si="654"/>
        <v>0</v>
      </c>
      <c r="AB5128" s="7">
        <f t="shared" si="653"/>
        <v>0</v>
      </c>
      <c r="AC5128" s="7">
        <f t="shared" si="650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2"/>
        <v>0</v>
      </c>
      <c r="X5129" s="8"/>
      <c r="Y5129" s="7">
        <f t="shared" si="655"/>
        <v>0</v>
      </c>
      <c r="Z5129" s="7"/>
      <c r="AA5129" s="8">
        <f t="shared" si="654"/>
        <v>0</v>
      </c>
      <c r="AB5129" s="7">
        <f t="shared" si="653"/>
        <v>0</v>
      </c>
      <c r="AC5129" s="7">
        <f t="shared" si="650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2"/>
        <v>0</v>
      </c>
      <c r="X5130" s="8"/>
      <c r="Y5130" s="7">
        <f t="shared" si="655"/>
        <v>0</v>
      </c>
      <c r="Z5130" s="7"/>
      <c r="AA5130" s="8">
        <f t="shared" si="654"/>
        <v>0</v>
      </c>
      <c r="AB5130" s="7">
        <f t="shared" si="653"/>
        <v>0</v>
      </c>
      <c r="AC5130" s="7">
        <f t="shared" si="650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1"/>
        <v>0</v>
      </c>
      <c r="W5131" s="8">
        <f t="shared" si="652"/>
        <v>0</v>
      </c>
      <c r="X5131" s="8"/>
      <c r="Y5131" s="7">
        <f t="shared" si="655"/>
        <v>0</v>
      </c>
      <c r="Z5131" s="7"/>
      <c r="AA5131" s="8">
        <f t="shared" si="654"/>
        <v>0</v>
      </c>
      <c r="AB5131" s="7">
        <f t="shared" si="653"/>
        <v>0</v>
      </c>
      <c r="AC5131" s="7">
        <f t="shared" si="650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2"/>
        <v>0</v>
      </c>
      <c r="X5132" s="8"/>
      <c r="Y5132" s="7">
        <f t="shared" si="655"/>
        <v>0</v>
      </c>
      <c r="Z5132" s="7"/>
      <c r="AA5132" s="8">
        <f t="shared" si="654"/>
        <v>0</v>
      </c>
      <c r="AB5132" s="7">
        <f t="shared" si="653"/>
        <v>0</v>
      </c>
      <c r="AC5132" s="7">
        <f t="shared" si="650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1"/>
        <v>0</v>
      </c>
      <c r="W5133" s="8">
        <f t="shared" si="652"/>
        <v>0</v>
      </c>
      <c r="X5133" s="8"/>
      <c r="Y5133" s="7">
        <f t="shared" si="655"/>
        <v>0</v>
      </c>
      <c r="Z5133" s="7"/>
      <c r="AA5133" s="8">
        <f t="shared" si="654"/>
        <v>0</v>
      </c>
      <c r="AB5133" s="7">
        <f t="shared" si="653"/>
        <v>0</v>
      </c>
      <c r="AC5133" s="7">
        <f t="shared" si="650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2"/>
        <v>0</v>
      </c>
      <c r="X5134" s="8"/>
      <c r="Y5134" s="7">
        <f t="shared" si="655"/>
        <v>0</v>
      </c>
      <c r="Z5134" s="7"/>
      <c r="AA5134" s="8">
        <f t="shared" si="654"/>
        <v>0</v>
      </c>
      <c r="AB5134" s="7">
        <f t="shared" si="653"/>
        <v>0</v>
      </c>
      <c r="AC5134" s="7">
        <f t="shared" si="650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1"/>
        <v>0</v>
      </c>
      <c r="W5135" s="8">
        <f t="shared" si="652"/>
        <v>0</v>
      </c>
      <c r="X5135" s="8"/>
      <c r="Y5135" s="7">
        <f t="shared" si="655"/>
        <v>0</v>
      </c>
      <c r="Z5135" s="7"/>
      <c r="AA5135" s="8">
        <f t="shared" si="654"/>
        <v>0</v>
      </c>
      <c r="AB5135" s="7">
        <f t="shared" si="653"/>
        <v>0</v>
      </c>
      <c r="AC5135" s="7">
        <f t="shared" si="650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2"/>
        <v>0</v>
      </c>
      <c r="X5136" s="8"/>
      <c r="Y5136" s="7">
        <f t="shared" si="655"/>
        <v>0</v>
      </c>
      <c r="Z5136" s="7"/>
      <c r="AA5136" s="8">
        <f t="shared" si="654"/>
        <v>0</v>
      </c>
      <c r="AB5136" s="7">
        <f t="shared" si="653"/>
        <v>0</v>
      </c>
      <c r="AC5136" s="7">
        <f t="shared" si="650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2"/>
        <v>0</v>
      </c>
      <c r="X5137" s="8"/>
      <c r="Y5137" s="7">
        <f t="shared" si="655"/>
        <v>0</v>
      </c>
      <c r="Z5137" s="7"/>
      <c r="AA5137" s="8">
        <f t="shared" si="654"/>
        <v>0</v>
      </c>
      <c r="AB5137" s="7">
        <f t="shared" si="653"/>
        <v>0</v>
      </c>
      <c r="AC5137" s="7">
        <f t="shared" si="650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2"/>
        <v>0</v>
      </c>
      <c r="X5138" s="8"/>
      <c r="Y5138" s="7">
        <f t="shared" si="655"/>
        <v>0</v>
      </c>
      <c r="Z5138" s="7"/>
      <c r="AA5138" s="8">
        <f t="shared" si="654"/>
        <v>0</v>
      </c>
      <c r="AB5138" s="7">
        <f t="shared" si="653"/>
        <v>0</v>
      </c>
      <c r="AC5138" s="7">
        <f t="shared" si="650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2"/>
        <v>0</v>
      </c>
      <c r="X5139" s="8"/>
      <c r="Y5139" s="7">
        <f t="shared" si="655"/>
        <v>0</v>
      </c>
      <c r="Z5139" s="7"/>
      <c r="AA5139" s="8">
        <f t="shared" si="654"/>
        <v>0</v>
      </c>
      <c r="AB5139" s="7">
        <f t="shared" si="653"/>
        <v>0</v>
      </c>
      <c r="AC5139" s="7">
        <f t="shared" si="650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1"/>
        <v>0</v>
      </c>
      <c r="W5140" s="8">
        <f t="shared" si="652"/>
        <v>0</v>
      </c>
      <c r="X5140" s="8"/>
      <c r="Y5140" s="7">
        <f t="shared" si="655"/>
        <v>0</v>
      </c>
      <c r="Z5140" s="7"/>
      <c r="AA5140" s="8">
        <f t="shared" si="654"/>
        <v>0</v>
      </c>
      <c r="AB5140" s="7">
        <f t="shared" si="653"/>
        <v>0</v>
      </c>
      <c r="AC5140" s="7">
        <f t="shared" si="650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2"/>
        <v>0</v>
      </c>
      <c r="X5141" s="8"/>
      <c r="Y5141" s="7">
        <f t="shared" si="655"/>
        <v>0</v>
      </c>
      <c r="Z5141" s="7"/>
      <c r="AA5141" s="8">
        <f t="shared" si="654"/>
        <v>0</v>
      </c>
      <c r="AB5141" s="7">
        <f t="shared" si="653"/>
        <v>0</v>
      </c>
      <c r="AC5141" s="7">
        <f t="shared" si="650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1"/>
        <v>0</v>
      </c>
      <c r="W5142" s="8">
        <f t="shared" si="652"/>
        <v>0</v>
      </c>
      <c r="X5142" s="8"/>
      <c r="Y5142" s="7">
        <f t="shared" si="655"/>
        <v>0</v>
      </c>
      <c r="Z5142" s="7"/>
      <c r="AA5142" s="8">
        <f t="shared" si="654"/>
        <v>0</v>
      </c>
      <c r="AB5142" s="7">
        <f t="shared" si="653"/>
        <v>0</v>
      </c>
      <c r="AC5142" s="7">
        <f t="shared" si="650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1"/>
        <v>0</v>
      </c>
      <c r="W5143" s="8">
        <f t="shared" si="652"/>
        <v>0</v>
      </c>
      <c r="X5143" s="8"/>
      <c r="Y5143" s="7">
        <f t="shared" si="655"/>
        <v>0</v>
      </c>
      <c r="Z5143" s="7"/>
      <c r="AA5143" s="8">
        <f t="shared" si="654"/>
        <v>0</v>
      </c>
      <c r="AB5143" s="7">
        <f t="shared" si="653"/>
        <v>0</v>
      </c>
      <c r="AC5143" s="7">
        <f t="shared" si="650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2"/>
        <v>0</v>
      </c>
      <c r="X5144" s="8"/>
      <c r="Y5144" s="7">
        <f t="shared" si="655"/>
        <v>0</v>
      </c>
      <c r="Z5144" s="7"/>
      <c r="AA5144" s="8">
        <f t="shared" si="654"/>
        <v>0</v>
      </c>
      <c r="AB5144" s="7">
        <f t="shared" si="653"/>
        <v>0</v>
      </c>
      <c r="AC5144" s="7">
        <f t="shared" si="650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1"/>
        <v>0</v>
      </c>
      <c r="W5145" s="8">
        <f t="shared" si="652"/>
        <v>0</v>
      </c>
      <c r="X5145" s="8"/>
      <c r="Y5145" s="7">
        <f t="shared" si="655"/>
        <v>0</v>
      </c>
      <c r="Z5145" s="7"/>
      <c r="AA5145" s="8">
        <f t="shared" si="654"/>
        <v>0</v>
      </c>
      <c r="AB5145" s="7">
        <f t="shared" si="653"/>
        <v>0</v>
      </c>
      <c r="AC5145" s="7">
        <f t="shared" si="650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2"/>
        <v>0</v>
      </c>
      <c r="X5146" s="8"/>
      <c r="Y5146" s="7">
        <f t="shared" si="655"/>
        <v>0</v>
      </c>
      <c r="Z5146" s="7"/>
      <c r="AA5146" s="8">
        <f t="shared" si="654"/>
        <v>0</v>
      </c>
      <c r="AB5146" s="7">
        <f t="shared" si="653"/>
        <v>0</v>
      </c>
      <c r="AC5146" s="7">
        <f t="shared" si="650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1"/>
        <v>0</v>
      </c>
      <c r="W5147" s="8">
        <f t="shared" si="652"/>
        <v>0</v>
      </c>
      <c r="X5147" s="8"/>
      <c r="Y5147" s="7">
        <f t="shared" si="655"/>
        <v>0</v>
      </c>
      <c r="Z5147" s="7"/>
      <c r="AA5147" s="8">
        <f t="shared" si="654"/>
        <v>0</v>
      </c>
      <c r="AB5147" s="7">
        <f t="shared" si="653"/>
        <v>0</v>
      </c>
      <c r="AC5147" s="7">
        <f t="shared" si="650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1"/>
        <v>0</v>
      </c>
      <c r="W5148" s="8">
        <f t="shared" si="652"/>
        <v>0</v>
      </c>
      <c r="X5148" s="8"/>
      <c r="Y5148" s="7">
        <f t="shared" si="655"/>
        <v>0</v>
      </c>
      <c r="Z5148" s="7"/>
      <c r="AA5148" s="8">
        <f t="shared" si="654"/>
        <v>0</v>
      </c>
      <c r="AB5148" s="7">
        <f t="shared" si="653"/>
        <v>0</v>
      </c>
      <c r="AC5148" s="7">
        <f t="shared" si="650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1"/>
        <v>0</v>
      </c>
      <c r="W5149" s="8">
        <f t="shared" si="652"/>
        <v>0</v>
      </c>
      <c r="X5149" s="8"/>
      <c r="Y5149" s="7">
        <f t="shared" si="655"/>
        <v>0</v>
      </c>
      <c r="Z5149" s="7"/>
      <c r="AA5149" s="8">
        <f t="shared" si="654"/>
        <v>0</v>
      </c>
      <c r="AB5149" s="7">
        <f t="shared" si="653"/>
        <v>0</v>
      </c>
      <c r="AC5149" s="7">
        <f t="shared" si="650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2"/>
        <v>0</v>
      </c>
      <c r="X5150" s="8"/>
      <c r="Y5150" s="7">
        <f t="shared" si="655"/>
        <v>0</v>
      </c>
      <c r="Z5150" s="7"/>
      <c r="AA5150" s="8">
        <f t="shared" si="654"/>
        <v>0</v>
      </c>
      <c r="AB5150" s="7">
        <f t="shared" si="653"/>
        <v>0</v>
      </c>
      <c r="AC5150" s="7">
        <f t="shared" si="650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1"/>
        <v>2902.600000000024</v>
      </c>
      <c r="W5151" s="8">
        <f t="shared" si="652"/>
        <v>15253.235294117643</v>
      </c>
      <c r="X5151" s="8"/>
      <c r="Y5151" s="7">
        <f t="shared" si="655"/>
        <v>0</v>
      </c>
      <c r="Z5151" s="7"/>
      <c r="AA5151" s="8">
        <f t="shared" si="654"/>
        <v>15253.235294117643</v>
      </c>
      <c r="AB5151" s="7">
        <f t="shared" si="653"/>
        <v>305.06470588235243</v>
      </c>
      <c r="AC5151" s="7">
        <f t="shared" si="650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2"/>
        <v>75007.23</v>
      </c>
      <c r="X5152" s="8"/>
      <c r="Y5152" s="7">
        <f t="shared" si="655"/>
        <v>0</v>
      </c>
      <c r="Z5152" s="7"/>
      <c r="AA5152" s="8">
        <f t="shared" si="654"/>
        <v>75007.23</v>
      </c>
      <c r="AB5152" s="7">
        <f t="shared" si="653"/>
        <v>0</v>
      </c>
      <c r="AC5152" s="7">
        <f t="shared" si="650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1"/>
        <v>27776.6</v>
      </c>
      <c r="W5153" s="8">
        <f t="shared" si="652"/>
        <v>14722.970000000001</v>
      </c>
      <c r="X5153" s="8"/>
      <c r="Y5153" s="7">
        <f t="shared" si="655"/>
        <v>0</v>
      </c>
      <c r="Z5153" s="7"/>
      <c r="AA5153" s="8">
        <f t="shared" si="654"/>
        <v>14722.970000000001</v>
      </c>
      <c r="AB5153" s="7">
        <f t="shared" si="653"/>
        <v>0</v>
      </c>
      <c r="AC5153" s="7">
        <f t="shared" si="650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1"/>
        <v>7600.8999999999942</v>
      </c>
      <c r="W5154" s="8">
        <f t="shared" si="652"/>
        <v>39128.068000000007</v>
      </c>
      <c r="X5154" s="8"/>
      <c r="Y5154" s="7">
        <f t="shared" si="655"/>
        <v>0</v>
      </c>
      <c r="Z5154" s="7"/>
      <c r="AA5154" s="8">
        <f t="shared" si="654"/>
        <v>39128.068000000007</v>
      </c>
      <c r="AB5154" s="7">
        <f t="shared" si="653"/>
        <v>798.53199999999924</v>
      </c>
      <c r="AC5154" s="7">
        <f t="shared" si="650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1"/>
        <v>0</v>
      </c>
      <c r="W5155" s="8">
        <f t="shared" si="652"/>
        <v>18691.588785046726</v>
      </c>
      <c r="X5155" s="8"/>
      <c r="Y5155" s="7">
        <f t="shared" si="655"/>
        <v>0</v>
      </c>
      <c r="Z5155" s="7"/>
      <c r="AA5155" s="8">
        <f t="shared" si="654"/>
        <v>18691.588785046726</v>
      </c>
      <c r="AB5155" s="7">
        <f t="shared" si="653"/>
        <v>1308.4112149532739</v>
      </c>
      <c r="AC5155" s="7">
        <f t="shared" si="650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1"/>
        <v>0</v>
      </c>
      <c r="W5156" s="8">
        <f t="shared" si="652"/>
        <v>1874422.5148514854</v>
      </c>
      <c r="X5156" s="8"/>
      <c r="Y5156" s="7">
        <f t="shared" si="655"/>
        <v>0</v>
      </c>
      <c r="Z5156" s="7"/>
      <c r="AA5156" s="8">
        <f t="shared" si="654"/>
        <v>1874422.5148514854</v>
      </c>
      <c r="AB5156" s="7">
        <f t="shared" si="653"/>
        <v>18744.225148514844</v>
      </c>
      <c r="AC5156" s="7">
        <f t="shared" si="650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1"/>
        <v>1233819.8700000001</v>
      </c>
      <c r="W5157" s="8">
        <f t="shared" si="652"/>
        <v>263544.68316831684</v>
      </c>
      <c r="X5157" s="8"/>
      <c r="Y5157" s="7">
        <f t="shared" si="655"/>
        <v>0</v>
      </c>
      <c r="Z5157" s="7"/>
      <c r="AA5157" s="8">
        <f t="shared" si="654"/>
        <v>263544.68316831684</v>
      </c>
      <c r="AB5157" s="7">
        <f t="shared" si="653"/>
        <v>2635.4468316831626</v>
      </c>
      <c r="AC5157" s="7">
        <f t="shared" si="650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1"/>
        <v>0</v>
      </c>
      <c r="W5158" s="8">
        <v>0</v>
      </c>
      <c r="X5158" s="8"/>
      <c r="Y5158" s="7">
        <f t="shared" si="655"/>
        <v>0</v>
      </c>
      <c r="Z5158" s="7"/>
      <c r="AA5158" s="8">
        <f t="shared" si="654"/>
        <v>0</v>
      </c>
      <c r="AB5158" s="7">
        <f t="shared" si="653"/>
        <v>600</v>
      </c>
      <c r="AC5158" s="7">
        <f t="shared" si="650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1"/>
        <v>2318.6299999999983</v>
      </c>
      <c r="W5159" s="8">
        <f t="shared" si="652"/>
        <v>7457.6407766990305</v>
      </c>
      <c r="X5159" s="8"/>
      <c r="Y5159" s="7">
        <f t="shared" si="655"/>
        <v>0</v>
      </c>
      <c r="Z5159" s="7"/>
      <c r="AA5159" s="8">
        <f t="shared" si="654"/>
        <v>7457.6407766990305</v>
      </c>
      <c r="AB5159" s="7">
        <f t="shared" si="653"/>
        <v>223.72922330097117</v>
      </c>
      <c r="AC5159" s="7">
        <f t="shared" si="650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1"/>
        <v>0</v>
      </c>
      <c r="W5160" s="8">
        <v>0</v>
      </c>
      <c r="X5160" s="8"/>
      <c r="Y5160" s="7">
        <f t="shared" si="655"/>
        <v>0</v>
      </c>
      <c r="Z5160" s="7"/>
      <c r="AA5160" s="8">
        <f t="shared" si="654"/>
        <v>0</v>
      </c>
      <c r="AB5160" s="7">
        <f t="shared" si="653"/>
        <v>600</v>
      </c>
      <c r="AC5160" s="7">
        <f t="shared" si="650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1"/>
        <v>0</v>
      </c>
      <c r="W5161" s="8">
        <v>0</v>
      </c>
      <c r="X5161" s="8"/>
      <c r="Y5161" s="7">
        <f t="shared" si="655"/>
        <v>0</v>
      </c>
      <c r="Z5161" s="7"/>
      <c r="AA5161" s="8">
        <f t="shared" si="654"/>
        <v>0</v>
      </c>
      <c r="AB5161" s="7">
        <f t="shared" si="653"/>
        <v>600</v>
      </c>
      <c r="AC5161" s="7">
        <f t="shared" si="650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1"/>
        <v>43433.88999999997</v>
      </c>
      <c r="W5162" s="8">
        <f t="shared" si="652"/>
        <v>55456.970588235323</v>
      </c>
      <c r="X5162" s="8"/>
      <c r="Y5162" s="7">
        <f t="shared" si="655"/>
        <v>0</v>
      </c>
      <c r="Z5162" s="7"/>
      <c r="AA5162" s="8">
        <f t="shared" si="654"/>
        <v>55456.970588235323</v>
      </c>
      <c r="AB5162" s="7">
        <f t="shared" si="653"/>
        <v>1109.1394117647069</v>
      </c>
      <c r="AC5162" s="7">
        <f t="shared" si="650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1"/>
        <v>116287.62999999998</v>
      </c>
      <c r="W5163" s="8">
        <f t="shared" si="652"/>
        <v>204423.52941176473</v>
      </c>
      <c r="X5163" s="8"/>
      <c r="Y5163" s="7">
        <f t="shared" si="655"/>
        <v>0</v>
      </c>
      <c r="Z5163" s="7"/>
      <c r="AA5163" s="8">
        <f t="shared" si="654"/>
        <v>204423.52941176473</v>
      </c>
      <c r="AB5163" s="7">
        <f t="shared" si="653"/>
        <v>4088.470588235301</v>
      </c>
      <c r="AC5163" s="7">
        <f t="shared" si="650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1"/>
        <v>0</v>
      </c>
      <c r="W5164" s="8">
        <f t="shared" si="652"/>
        <v>0</v>
      </c>
      <c r="X5164" s="8"/>
      <c r="Y5164" s="7">
        <f t="shared" si="655"/>
        <v>0</v>
      </c>
      <c r="Z5164" s="7"/>
      <c r="AA5164" s="8">
        <f t="shared" si="654"/>
        <v>0</v>
      </c>
      <c r="AB5164" s="7">
        <f t="shared" si="653"/>
        <v>0</v>
      </c>
      <c r="AC5164" s="7">
        <f t="shared" si="650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1"/>
        <v>17152.530000000002</v>
      </c>
      <c r="W5165" s="8">
        <f t="shared" si="652"/>
        <v>10013.62745098039</v>
      </c>
      <c r="X5165" s="8"/>
      <c r="Y5165" s="7">
        <f t="shared" si="655"/>
        <v>0</v>
      </c>
      <c r="Z5165" s="7"/>
      <c r="AA5165" s="8">
        <f t="shared" si="654"/>
        <v>10013.62745098039</v>
      </c>
      <c r="AB5165" s="7">
        <f t="shared" si="653"/>
        <v>200.27254901960805</v>
      </c>
      <c r="AC5165" s="7">
        <f t="shared" si="650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1"/>
        <v>0</v>
      </c>
      <c r="W5166" s="8">
        <v>0</v>
      </c>
      <c r="X5166" s="8"/>
      <c r="Y5166" s="7">
        <f t="shared" si="655"/>
        <v>0</v>
      </c>
      <c r="Z5166" s="7"/>
      <c r="AA5166" s="8">
        <f t="shared" si="654"/>
        <v>0</v>
      </c>
      <c r="AB5166" s="7">
        <f t="shared" si="653"/>
        <v>500</v>
      </c>
      <c r="AC5166" s="7">
        <f t="shared" ref="AC5166:AC5229" si="656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7">S5167+T5167-U5167</f>
        <v>0</v>
      </c>
      <c r="W5167" s="8">
        <f t="shared" si="652"/>
        <v>0</v>
      </c>
      <c r="X5167" s="8"/>
      <c r="Y5167" s="7">
        <f t="shared" si="655"/>
        <v>0</v>
      </c>
      <c r="Z5167" s="7"/>
      <c r="AA5167" s="8">
        <f t="shared" si="654"/>
        <v>0</v>
      </c>
      <c r="AB5167" s="7">
        <f t="shared" si="653"/>
        <v>0</v>
      </c>
      <c r="AC5167" s="7">
        <f t="shared" si="656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7"/>
        <v>0</v>
      </c>
      <c r="W5168" s="8">
        <f t="shared" si="652"/>
        <v>0</v>
      </c>
      <c r="X5168" s="8"/>
      <c r="Y5168" s="7">
        <f t="shared" si="655"/>
        <v>0</v>
      </c>
      <c r="Z5168" s="7"/>
      <c r="AA5168" s="8">
        <f t="shared" si="654"/>
        <v>0</v>
      </c>
      <c r="AB5168" s="7">
        <f t="shared" si="653"/>
        <v>0</v>
      </c>
      <c r="AC5168" s="7">
        <f t="shared" si="656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7"/>
        <v>0</v>
      </c>
      <c r="W5169" s="8">
        <v>0</v>
      </c>
      <c r="X5169" s="8"/>
      <c r="Y5169" s="7">
        <f t="shared" si="655"/>
        <v>0</v>
      </c>
      <c r="Z5169" s="7"/>
      <c r="AA5169" s="8">
        <f t="shared" si="654"/>
        <v>0</v>
      </c>
      <c r="AB5169" s="7">
        <f t="shared" si="653"/>
        <v>500</v>
      </c>
      <c r="AC5169" s="7">
        <f t="shared" si="656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7"/>
        <v>0</v>
      </c>
      <c r="W5170" s="8">
        <v>0</v>
      </c>
      <c r="X5170" s="8"/>
      <c r="Y5170" s="7">
        <f t="shared" si="655"/>
        <v>0</v>
      </c>
      <c r="Z5170" s="7"/>
      <c r="AA5170" s="8">
        <f t="shared" si="654"/>
        <v>0</v>
      </c>
      <c r="AB5170" s="7">
        <f t="shared" si="653"/>
        <v>500</v>
      </c>
      <c r="AC5170" s="7">
        <f t="shared" si="656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8">IF(O5171="返货",U5171/(1+P5171),IF(O5171="返现",U5171,IF(O5171="折扣",U5171*P5171,IF(O5171="无",U5171))))</f>
        <v>0</v>
      </c>
      <c r="X5171" s="8"/>
      <c r="Y5171" s="7">
        <f t="shared" si="655"/>
        <v>0</v>
      </c>
      <c r="Z5171" s="7"/>
      <c r="AA5171" s="8">
        <f t="shared" si="654"/>
        <v>0</v>
      </c>
      <c r="AB5171" s="7">
        <f t="shared" si="653"/>
        <v>0</v>
      </c>
      <c r="AC5171" s="7">
        <f t="shared" si="656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7"/>
        <v>86425.61</v>
      </c>
      <c r="W5172" s="8">
        <f t="shared" si="658"/>
        <v>12927.990476190475</v>
      </c>
      <c r="X5172" s="8"/>
      <c r="Y5172" s="7">
        <f t="shared" si="655"/>
        <v>0</v>
      </c>
      <c r="Z5172" s="7"/>
      <c r="AA5172" s="7"/>
      <c r="AB5172" s="7">
        <f t="shared" si="653"/>
        <v>646.39952380952491</v>
      </c>
      <c r="AC5172" s="7">
        <f t="shared" si="656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7"/>
        <v>29263.8</v>
      </c>
      <c r="W5173" s="8">
        <f t="shared" si="658"/>
        <v>20132.23300970874</v>
      </c>
      <c r="X5173" s="8"/>
      <c r="Y5173" s="7">
        <f t="shared" si="655"/>
        <v>0</v>
      </c>
      <c r="Z5173" s="7"/>
      <c r="AA5173" s="8">
        <f t="shared" ref="AA5173:AA5205" si="659">W5173+X5173</f>
        <v>20132.23300970874</v>
      </c>
      <c r="AB5173" s="7">
        <f t="shared" ref="AB5173:AB5236" si="660">U5173-W5173</f>
        <v>603.96699029126103</v>
      </c>
      <c r="AC5173" s="7">
        <f t="shared" si="656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7"/>
        <v>38120.5</v>
      </c>
      <c r="W5174" s="8">
        <f t="shared" si="658"/>
        <v>60077.184466019418</v>
      </c>
      <c r="X5174" s="8"/>
      <c r="Y5174" s="7">
        <f t="shared" si="655"/>
        <v>0</v>
      </c>
      <c r="Z5174" s="7"/>
      <c r="AA5174" s="8">
        <f t="shared" si="659"/>
        <v>60077.184466019418</v>
      </c>
      <c r="AB5174" s="7">
        <f t="shared" si="660"/>
        <v>1802.3155339805817</v>
      </c>
      <c r="AC5174" s="7">
        <f t="shared" si="656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7"/>
        <v>3777.0000000000291</v>
      </c>
      <c r="W5175" s="8">
        <f t="shared" si="658"/>
        <v>125674.17475728152</v>
      </c>
      <c r="X5175" s="8"/>
      <c r="Y5175" s="7">
        <f t="shared" si="655"/>
        <v>0</v>
      </c>
      <c r="Z5175" s="7"/>
      <c r="AA5175" s="8">
        <f t="shared" si="659"/>
        <v>125674.17475728152</v>
      </c>
      <c r="AB5175" s="7">
        <f t="shared" si="660"/>
        <v>3770.225242718443</v>
      </c>
      <c r="AC5175" s="7">
        <f t="shared" si="656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7"/>
        <v>35205.330000000162</v>
      </c>
      <c r="W5176" s="8">
        <f t="shared" si="658"/>
        <v>157005.2524271844</v>
      </c>
      <c r="X5176" s="8"/>
      <c r="Y5176" s="7">
        <f t="shared" si="655"/>
        <v>0</v>
      </c>
      <c r="Z5176" s="7"/>
      <c r="AA5176" s="8">
        <f t="shared" si="659"/>
        <v>157005.2524271844</v>
      </c>
      <c r="AB5176" s="7">
        <f t="shared" si="660"/>
        <v>4710.157572815544</v>
      </c>
      <c r="AC5176" s="7">
        <f t="shared" si="656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7"/>
        <v>46256.119999999995</v>
      </c>
      <c r="W5177" s="8">
        <f>(U5177-600)/(1+P5177)</f>
        <v>43743.880000000005</v>
      </c>
      <c r="X5177" s="8"/>
      <c r="Y5177" s="7">
        <f t="shared" si="655"/>
        <v>0</v>
      </c>
      <c r="Z5177" s="7"/>
      <c r="AA5177" s="8">
        <f t="shared" si="659"/>
        <v>43743.880000000005</v>
      </c>
      <c r="AB5177" s="7">
        <f t="shared" si="660"/>
        <v>600</v>
      </c>
      <c r="AC5177" s="7">
        <f t="shared" si="656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7"/>
        <v>9799.9</v>
      </c>
      <c r="W5178" s="8">
        <f t="shared" si="658"/>
        <v>200.1</v>
      </c>
      <c r="X5178" s="8"/>
      <c r="Y5178" s="7">
        <f t="shared" si="655"/>
        <v>0</v>
      </c>
      <c r="Z5178" s="7"/>
      <c r="AA5178" s="8">
        <f t="shared" si="659"/>
        <v>200.1</v>
      </c>
      <c r="AB5178" s="7">
        <f t="shared" si="660"/>
        <v>0</v>
      </c>
      <c r="AC5178" s="7">
        <f t="shared" si="656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7"/>
        <v>0</v>
      </c>
      <c r="W5179" s="8">
        <f t="shared" si="658"/>
        <v>0</v>
      </c>
      <c r="X5179" s="8"/>
      <c r="Y5179" s="7">
        <f t="shared" si="655"/>
        <v>0</v>
      </c>
      <c r="Z5179" s="7"/>
      <c r="AA5179" s="8">
        <f t="shared" si="659"/>
        <v>0</v>
      </c>
      <c r="AB5179" s="7">
        <f t="shared" si="660"/>
        <v>0</v>
      </c>
      <c r="AC5179" s="7">
        <f t="shared" si="656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7"/>
        <v>0</v>
      </c>
      <c r="W5180" s="8">
        <f t="shared" si="658"/>
        <v>0</v>
      </c>
      <c r="X5180" s="8"/>
      <c r="Y5180" s="7">
        <f t="shared" si="655"/>
        <v>0</v>
      </c>
      <c r="Z5180" s="7"/>
      <c r="AA5180" s="8">
        <f t="shared" si="659"/>
        <v>0</v>
      </c>
      <c r="AB5180" s="7">
        <f t="shared" si="660"/>
        <v>0</v>
      </c>
      <c r="AC5180" s="7">
        <f t="shared" si="656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7"/>
        <v>128754.43000000011</v>
      </c>
      <c r="W5181" s="8">
        <f t="shared" si="658"/>
        <v>460707.99999999994</v>
      </c>
      <c r="X5181" s="8"/>
      <c r="Y5181" s="7">
        <f t="shared" si="655"/>
        <v>0</v>
      </c>
      <c r="Z5181" s="7"/>
      <c r="AA5181" s="8">
        <f t="shared" si="659"/>
        <v>460707.99999999994</v>
      </c>
      <c r="AB5181" s="7">
        <f t="shared" si="660"/>
        <v>0</v>
      </c>
      <c r="AC5181" s="7">
        <f t="shared" si="656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7"/>
        <v>0</v>
      </c>
      <c r="W5182" s="8">
        <v>0</v>
      </c>
      <c r="X5182" s="8"/>
      <c r="Y5182" s="7">
        <f t="shared" si="655"/>
        <v>0</v>
      </c>
      <c r="Z5182" s="7"/>
      <c r="AA5182" s="8">
        <f t="shared" si="659"/>
        <v>0</v>
      </c>
      <c r="AB5182" s="7">
        <f t="shared" si="660"/>
        <v>500</v>
      </c>
      <c r="AC5182" s="7">
        <f t="shared" si="656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7"/>
        <v>-12590.81</v>
      </c>
      <c r="W5183" s="8">
        <f t="shared" si="658"/>
        <v>0</v>
      </c>
      <c r="X5183" s="8"/>
      <c r="Y5183" s="7">
        <f t="shared" si="655"/>
        <v>0</v>
      </c>
      <c r="Z5183" s="7"/>
      <c r="AA5183" s="8">
        <f t="shared" si="659"/>
        <v>0</v>
      </c>
      <c r="AB5183" s="7">
        <f t="shared" si="660"/>
        <v>0</v>
      </c>
      <c r="AC5183" s="7">
        <f t="shared" si="656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7"/>
        <v>884458.91</v>
      </c>
      <c r="W5184" s="8">
        <f t="shared" si="658"/>
        <v>816053.32</v>
      </c>
      <c r="X5184" s="8"/>
      <c r="Y5184" s="7">
        <f t="shared" si="655"/>
        <v>0</v>
      </c>
      <c r="Z5184" s="7"/>
      <c r="AA5184" s="8">
        <f t="shared" si="659"/>
        <v>816053.32</v>
      </c>
      <c r="AB5184" s="7">
        <f t="shared" si="660"/>
        <v>0</v>
      </c>
      <c r="AC5184" s="7">
        <f t="shared" si="656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7"/>
        <v>-149224.34</v>
      </c>
      <c r="W5185" s="8">
        <f t="shared" si="658"/>
        <v>0</v>
      </c>
      <c r="X5185" s="8"/>
      <c r="Y5185" s="7">
        <f t="shared" si="655"/>
        <v>0</v>
      </c>
      <c r="Z5185" s="7"/>
      <c r="AA5185" s="8">
        <f t="shared" si="659"/>
        <v>0</v>
      </c>
      <c r="AB5185" s="7">
        <f t="shared" si="660"/>
        <v>0</v>
      </c>
      <c r="AC5185" s="7">
        <f t="shared" si="656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7"/>
        <v>50000</v>
      </c>
      <c r="W5186" s="8">
        <f t="shared" si="658"/>
        <v>12047.130000000001</v>
      </c>
      <c r="X5186" s="8"/>
      <c r="Y5186" s="7">
        <f t="shared" si="655"/>
        <v>0</v>
      </c>
      <c r="Z5186" s="7"/>
      <c r="AA5186" s="8">
        <f t="shared" si="659"/>
        <v>12047.130000000001</v>
      </c>
      <c r="AB5186" s="7">
        <f t="shared" si="660"/>
        <v>0</v>
      </c>
      <c r="AC5186" s="7">
        <f t="shared" si="656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7"/>
        <v>0</v>
      </c>
      <c r="W5187" s="8">
        <v>0</v>
      </c>
      <c r="X5187" s="8"/>
      <c r="Y5187" s="7">
        <f t="shared" ref="Y5187:Y5250" si="661">IF(W5187-AC5187&lt;=0,0,IF(O5187="返现",MAX(W5187-AB5187-AC5187,0),MAX(W5187-AC5187,0)))</f>
        <v>0</v>
      </c>
      <c r="Z5187" s="7"/>
      <c r="AA5187" s="8">
        <f t="shared" si="659"/>
        <v>0</v>
      </c>
      <c r="AB5187" s="7">
        <f t="shared" si="660"/>
        <v>500</v>
      </c>
      <c r="AC5187" s="7">
        <f t="shared" si="656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7"/>
        <v>15427.969999999972</v>
      </c>
      <c r="W5188" s="8">
        <f t="shared" si="658"/>
        <v>272593.33333333331</v>
      </c>
      <c r="X5188" s="8"/>
      <c r="Y5188" s="7">
        <f t="shared" si="661"/>
        <v>0</v>
      </c>
      <c r="Z5188" s="7"/>
      <c r="AA5188" s="8">
        <f t="shared" si="659"/>
        <v>272593.33333333331</v>
      </c>
      <c r="AB5188" s="7">
        <f t="shared" si="660"/>
        <v>5451.8666666666977</v>
      </c>
      <c r="AC5188" s="7">
        <f t="shared" si="656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7"/>
        <v>0</v>
      </c>
      <c r="W5189" s="8">
        <v>0</v>
      </c>
      <c r="X5189" s="8"/>
      <c r="Y5189" s="7">
        <f t="shared" si="661"/>
        <v>0</v>
      </c>
      <c r="Z5189" s="7"/>
      <c r="AA5189" s="8">
        <f t="shared" si="659"/>
        <v>0</v>
      </c>
      <c r="AB5189" s="7">
        <f t="shared" si="660"/>
        <v>605</v>
      </c>
      <c r="AC5189" s="7">
        <f t="shared" si="656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7"/>
        <v>2979.3</v>
      </c>
      <c r="W5190" s="8">
        <f t="shared" si="658"/>
        <v>6883.0392156862745</v>
      </c>
      <c r="X5190" s="8"/>
      <c r="Y5190" s="7">
        <f t="shared" si="661"/>
        <v>0</v>
      </c>
      <c r="Z5190" s="7"/>
      <c r="AA5190" s="8">
        <f t="shared" si="659"/>
        <v>6883.0392156862745</v>
      </c>
      <c r="AB5190" s="7">
        <f t="shared" si="660"/>
        <v>137.66078431372534</v>
      </c>
      <c r="AC5190" s="7">
        <f t="shared" si="656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7"/>
        <v>0</v>
      </c>
      <c r="W5191" s="8">
        <f>(U5191-604)/(1+P5191)</f>
        <v>7643.2692307692305</v>
      </c>
      <c r="X5191" s="8"/>
      <c r="Y5191" s="7">
        <f t="shared" si="661"/>
        <v>0</v>
      </c>
      <c r="Z5191" s="7"/>
      <c r="AA5191" s="8">
        <f t="shared" si="659"/>
        <v>7643.2692307692305</v>
      </c>
      <c r="AB5191" s="7">
        <f t="shared" si="660"/>
        <v>909.73076923076951</v>
      </c>
      <c r="AC5191" s="7">
        <f t="shared" si="656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7"/>
        <v>0</v>
      </c>
      <c r="W5192" s="8">
        <v>0</v>
      </c>
      <c r="X5192" s="8"/>
      <c r="Y5192" s="7">
        <f t="shared" si="661"/>
        <v>0</v>
      </c>
      <c r="Z5192" s="7"/>
      <c r="AA5192" s="8">
        <f t="shared" si="659"/>
        <v>0</v>
      </c>
      <c r="AB5192" s="7">
        <f t="shared" si="660"/>
        <v>603</v>
      </c>
      <c r="AC5192" s="7">
        <f t="shared" si="656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7"/>
        <v>12658.810000000005</v>
      </c>
      <c r="W5193" s="8">
        <f t="shared" si="658"/>
        <v>47284.254901960776</v>
      </c>
      <c r="X5193" s="8"/>
      <c r="Y5193" s="7">
        <f t="shared" si="661"/>
        <v>0</v>
      </c>
      <c r="Z5193" s="7"/>
      <c r="AA5193" s="8">
        <f t="shared" si="659"/>
        <v>47284.254901960776</v>
      </c>
      <c r="AB5193" s="7">
        <f t="shared" si="660"/>
        <v>945.68509803921916</v>
      </c>
      <c r="AC5193" s="7">
        <f t="shared" si="656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7"/>
        <v>245834.16000000038</v>
      </c>
      <c r="W5194" s="8">
        <f t="shared" si="658"/>
        <v>1745639.692307692</v>
      </c>
      <c r="X5194" s="8"/>
      <c r="Y5194" s="7">
        <f t="shared" si="661"/>
        <v>0</v>
      </c>
      <c r="Z5194" s="7"/>
      <c r="AA5194" s="8">
        <f t="shared" si="659"/>
        <v>1745639.692307692</v>
      </c>
      <c r="AB5194" s="7">
        <f t="shared" si="660"/>
        <v>69825.587692307774</v>
      </c>
      <c r="AC5194" s="7">
        <f t="shared" si="656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7"/>
        <v>47272.81</v>
      </c>
      <c r="W5195" s="8">
        <f t="shared" si="658"/>
        <v>105821.75961538461</v>
      </c>
      <c r="X5195" s="8"/>
      <c r="Y5195" s="7">
        <f t="shared" si="661"/>
        <v>0</v>
      </c>
      <c r="Z5195" s="7"/>
      <c r="AA5195" s="8">
        <f t="shared" si="659"/>
        <v>105821.75961538461</v>
      </c>
      <c r="AB5195" s="7">
        <f t="shared" si="660"/>
        <v>4232.8703846153949</v>
      </c>
      <c r="AC5195" s="7">
        <f t="shared" si="656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7"/>
        <v>0</v>
      </c>
      <c r="W5196" s="8">
        <f t="shared" si="658"/>
        <v>144777.52884615384</v>
      </c>
      <c r="X5196" s="8"/>
      <c r="Y5196" s="7">
        <f t="shared" si="661"/>
        <v>0</v>
      </c>
      <c r="Z5196" s="7"/>
      <c r="AA5196" s="8">
        <f t="shared" si="659"/>
        <v>144777.52884615384</v>
      </c>
      <c r="AB5196" s="7">
        <f t="shared" si="660"/>
        <v>5791.1011538461607</v>
      </c>
      <c r="AC5196" s="7">
        <f t="shared" si="656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7"/>
        <v>0</v>
      </c>
      <c r="W5197" s="8">
        <f t="shared" si="658"/>
        <v>-9615.3846153846152</v>
      </c>
      <c r="X5197" s="8"/>
      <c r="Y5197" s="7">
        <f t="shared" si="661"/>
        <v>384.61538461538476</v>
      </c>
      <c r="Z5197" s="7"/>
      <c r="AA5197" s="8">
        <f t="shared" si="659"/>
        <v>-9615.3846153846152</v>
      </c>
      <c r="AB5197" s="7">
        <f t="shared" si="660"/>
        <v>-384.61538461538476</v>
      </c>
      <c r="AC5197" s="7">
        <f t="shared" si="656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7"/>
        <v>2226.440000000006</v>
      </c>
      <c r="W5198" s="8">
        <f t="shared" si="658"/>
        <v>30481.196078431367</v>
      </c>
      <c r="X5198" s="8"/>
      <c r="Y5198" s="7">
        <f t="shared" si="661"/>
        <v>0</v>
      </c>
      <c r="Z5198" s="7"/>
      <c r="AA5198" s="8">
        <f t="shared" si="659"/>
        <v>30481.196078431367</v>
      </c>
      <c r="AB5198" s="7">
        <f t="shared" si="660"/>
        <v>609.62392156862916</v>
      </c>
      <c r="AC5198" s="7">
        <f t="shared" si="656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7"/>
        <v>0</v>
      </c>
      <c r="W5199" s="8">
        <f t="shared" si="658"/>
        <v>0</v>
      </c>
      <c r="X5199" s="8"/>
      <c r="Y5199" s="7">
        <f t="shared" si="661"/>
        <v>0</v>
      </c>
      <c r="Z5199" s="7"/>
      <c r="AA5199" s="8">
        <f t="shared" si="659"/>
        <v>0</v>
      </c>
      <c r="AB5199" s="7">
        <f t="shared" si="660"/>
        <v>0</v>
      </c>
      <c r="AC5199" s="7">
        <f t="shared" si="656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7"/>
        <v>72331.90000000014</v>
      </c>
      <c r="W5200" s="8">
        <f t="shared" si="658"/>
        <v>548252.12</v>
      </c>
      <c r="X5200" s="8"/>
      <c r="Y5200" s="7">
        <f t="shared" si="661"/>
        <v>0</v>
      </c>
      <c r="Z5200" s="7"/>
      <c r="AA5200" s="8">
        <f t="shared" si="659"/>
        <v>548252.12</v>
      </c>
      <c r="AB5200" s="7">
        <f t="shared" si="660"/>
        <v>0</v>
      </c>
      <c r="AC5200" s="7">
        <f t="shared" si="656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7"/>
        <v>0</v>
      </c>
      <c r="W5201" s="8">
        <v>0</v>
      </c>
      <c r="X5201" s="8"/>
      <c r="Y5201" s="7">
        <f t="shared" si="661"/>
        <v>0</v>
      </c>
      <c r="Z5201" s="7"/>
      <c r="AA5201" s="8">
        <f t="shared" si="659"/>
        <v>0</v>
      </c>
      <c r="AB5201" s="7">
        <f t="shared" si="660"/>
        <v>604</v>
      </c>
      <c r="AC5201" s="7">
        <f t="shared" si="656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1"/>
        <v>0</v>
      </c>
      <c r="Z5202" s="7"/>
      <c r="AA5202" s="8">
        <f t="shared" si="659"/>
        <v>214.51923076923069</v>
      </c>
      <c r="AB5202" s="7">
        <f t="shared" si="660"/>
        <v>510.58076923076919</v>
      </c>
      <c r="AC5202" s="7">
        <f t="shared" si="656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7"/>
        <v>27046.58</v>
      </c>
      <c r="W5203" s="8">
        <f t="shared" si="658"/>
        <v>14663.696078431374</v>
      </c>
      <c r="X5203" s="8"/>
      <c r="Y5203" s="7">
        <f t="shared" si="661"/>
        <v>0</v>
      </c>
      <c r="Z5203" s="7"/>
      <c r="AA5203" s="8">
        <f t="shared" si="659"/>
        <v>14663.696078431374</v>
      </c>
      <c r="AB5203" s="7">
        <f t="shared" si="660"/>
        <v>293.27392156862697</v>
      </c>
      <c r="AC5203" s="7">
        <f t="shared" si="656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7"/>
        <v>0</v>
      </c>
      <c r="W5204" s="8">
        <f t="shared" si="658"/>
        <v>0</v>
      </c>
      <c r="X5204" s="8"/>
      <c r="Y5204" s="7">
        <f t="shared" si="661"/>
        <v>0</v>
      </c>
      <c r="Z5204" s="7"/>
      <c r="AA5204" s="8">
        <f t="shared" si="659"/>
        <v>0</v>
      </c>
      <c r="AB5204" s="7">
        <f t="shared" si="660"/>
        <v>0</v>
      </c>
      <c r="AC5204" s="7">
        <f t="shared" si="656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7"/>
        <v>17537.199999999997</v>
      </c>
      <c r="W5205" s="8">
        <f t="shared" si="658"/>
        <v>12462.800000000001</v>
      </c>
      <c r="X5205" s="8"/>
      <c r="Y5205" s="7">
        <f t="shared" si="661"/>
        <v>0</v>
      </c>
      <c r="Z5205" s="7"/>
      <c r="AA5205" s="8">
        <f t="shared" si="659"/>
        <v>12462.800000000001</v>
      </c>
      <c r="AB5205" s="7">
        <f t="shared" si="660"/>
        <v>0</v>
      </c>
      <c r="AC5205" s="7">
        <f t="shared" si="656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7"/>
        <v>7324.8999999999978</v>
      </c>
      <c r="W5206" s="8">
        <f t="shared" si="658"/>
        <v>8729.6000000000022</v>
      </c>
      <c r="X5206" s="8"/>
      <c r="Y5206" s="7">
        <f t="shared" si="661"/>
        <v>0</v>
      </c>
      <c r="Z5206" s="7"/>
      <c r="AA5206" s="7"/>
      <c r="AB5206" s="7">
        <f t="shared" si="660"/>
        <v>0</v>
      </c>
      <c r="AC5206" s="7">
        <f t="shared" si="656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8"/>
        <v>0</v>
      </c>
      <c r="X5207" s="8"/>
      <c r="Y5207" s="7">
        <f t="shared" si="661"/>
        <v>0</v>
      </c>
      <c r="Z5207" s="7"/>
      <c r="AA5207" s="7"/>
      <c r="AB5207" s="7">
        <f t="shared" si="660"/>
        <v>0</v>
      </c>
      <c r="AC5207" s="7">
        <f t="shared" si="656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7"/>
        <v>6686.2899999998917</v>
      </c>
      <c r="W5208" s="8">
        <f t="shared" si="658"/>
        <v>142091.94</v>
      </c>
      <c r="X5208" s="8"/>
      <c r="Y5208" s="7">
        <f t="shared" si="661"/>
        <v>0</v>
      </c>
      <c r="Z5208" s="7"/>
      <c r="AA5208" s="8">
        <f t="shared" ref="AA5208:AA5230" si="662">W5208+X5208</f>
        <v>142091.94</v>
      </c>
      <c r="AB5208" s="7">
        <f t="shared" si="660"/>
        <v>0</v>
      </c>
      <c r="AC5208" s="7">
        <f t="shared" si="656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7"/>
        <v>80339.189999999944</v>
      </c>
      <c r="W5209" s="8">
        <f t="shared" si="658"/>
        <v>527785.73</v>
      </c>
      <c r="X5209" s="8"/>
      <c r="Y5209" s="7">
        <f t="shared" si="661"/>
        <v>0</v>
      </c>
      <c r="Z5209" s="7"/>
      <c r="AA5209" s="8">
        <f t="shared" si="662"/>
        <v>527785.73</v>
      </c>
      <c r="AB5209" s="7">
        <f t="shared" si="660"/>
        <v>0</v>
      </c>
      <c r="AC5209" s="7">
        <f t="shared" si="656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7"/>
        <v>5132.039999999979</v>
      </c>
      <c r="W5210" s="8">
        <f t="shared" si="658"/>
        <v>134087.06000000003</v>
      </c>
      <c r="X5210" s="8"/>
      <c r="Y5210" s="7">
        <f t="shared" si="661"/>
        <v>0</v>
      </c>
      <c r="Z5210" s="7"/>
      <c r="AA5210" s="8">
        <f t="shared" si="662"/>
        <v>134087.06000000003</v>
      </c>
      <c r="AB5210" s="7">
        <f t="shared" si="660"/>
        <v>0</v>
      </c>
      <c r="AC5210" s="7">
        <f t="shared" si="656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7"/>
        <v>19189.350000000002</v>
      </c>
      <c r="W5211" s="8">
        <f t="shared" si="658"/>
        <v>8917.91</v>
      </c>
      <c r="X5211" s="8"/>
      <c r="Y5211" s="7">
        <f t="shared" si="661"/>
        <v>0</v>
      </c>
      <c r="Z5211" s="7"/>
      <c r="AA5211" s="8">
        <f t="shared" si="662"/>
        <v>8917.91</v>
      </c>
      <c r="AB5211" s="7">
        <f t="shared" si="660"/>
        <v>0</v>
      </c>
      <c r="AC5211" s="7">
        <f t="shared" si="656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7"/>
        <v>38733.329999999987</v>
      </c>
      <c r="W5212" s="8">
        <f t="shared" si="658"/>
        <v>17307.070000000007</v>
      </c>
      <c r="X5212" s="8"/>
      <c r="Y5212" s="7">
        <f t="shared" si="661"/>
        <v>0</v>
      </c>
      <c r="Z5212" s="7"/>
      <c r="AA5212" s="8">
        <f t="shared" si="662"/>
        <v>17307.070000000007</v>
      </c>
      <c r="AB5212" s="7">
        <f t="shared" si="660"/>
        <v>0</v>
      </c>
      <c r="AC5212" s="7">
        <f t="shared" si="656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7"/>
        <v>44999.999999999993</v>
      </c>
      <c r="W5213" s="8">
        <f t="shared" si="658"/>
        <v>12803.01</v>
      </c>
      <c r="X5213" s="8"/>
      <c r="Y5213" s="7">
        <f t="shared" si="661"/>
        <v>0</v>
      </c>
      <c r="Z5213" s="7"/>
      <c r="AA5213" s="8">
        <f t="shared" si="662"/>
        <v>12803.01</v>
      </c>
      <c r="AB5213" s="7">
        <f t="shared" si="660"/>
        <v>0</v>
      </c>
      <c r="AC5213" s="7">
        <f t="shared" si="656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7"/>
        <v>14000</v>
      </c>
      <c r="W5214" s="8">
        <f t="shared" si="658"/>
        <v>0</v>
      </c>
      <c r="X5214" s="8"/>
      <c r="Y5214" s="7">
        <f t="shared" si="661"/>
        <v>0</v>
      </c>
      <c r="Z5214" s="7"/>
      <c r="AA5214" s="8">
        <f t="shared" si="662"/>
        <v>0</v>
      </c>
      <c r="AB5214" s="7">
        <f t="shared" si="660"/>
        <v>0</v>
      </c>
      <c r="AC5214" s="7">
        <f t="shared" si="656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7"/>
        <v>9000</v>
      </c>
      <c r="W5215" s="8">
        <f t="shared" si="658"/>
        <v>0</v>
      </c>
      <c r="X5215" s="8"/>
      <c r="Y5215" s="7">
        <f t="shared" si="661"/>
        <v>0</v>
      </c>
      <c r="Z5215" s="7"/>
      <c r="AA5215" s="8">
        <f t="shared" si="662"/>
        <v>0</v>
      </c>
      <c r="AB5215" s="7">
        <f t="shared" si="660"/>
        <v>0</v>
      </c>
      <c r="AC5215" s="7">
        <f t="shared" si="656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7"/>
        <v>0</v>
      </c>
      <c r="W5216" s="8">
        <f t="shared" si="658"/>
        <v>0</v>
      </c>
      <c r="X5216" s="8"/>
      <c r="Y5216" s="7">
        <f t="shared" si="661"/>
        <v>0</v>
      </c>
      <c r="Z5216" s="7"/>
      <c r="AA5216" s="8">
        <f t="shared" si="662"/>
        <v>0</v>
      </c>
      <c r="AB5216" s="7">
        <f t="shared" si="660"/>
        <v>0</v>
      </c>
      <c r="AC5216" s="7">
        <f t="shared" si="656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7"/>
        <v>11000</v>
      </c>
      <c r="W5217" s="8">
        <f t="shared" si="658"/>
        <v>0</v>
      </c>
      <c r="X5217" s="8"/>
      <c r="Y5217" s="7">
        <f t="shared" si="661"/>
        <v>0</v>
      </c>
      <c r="Z5217" s="7"/>
      <c r="AA5217" s="8">
        <f t="shared" si="662"/>
        <v>0</v>
      </c>
      <c r="AB5217" s="7">
        <f t="shared" si="660"/>
        <v>0</v>
      </c>
      <c r="AC5217" s="7">
        <f t="shared" si="656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7"/>
        <v>2730.4800000000032</v>
      </c>
      <c r="W5218" s="8">
        <f t="shared" si="658"/>
        <v>20020.599999999999</v>
      </c>
      <c r="X5218" s="8"/>
      <c r="Y5218" s="7">
        <f t="shared" si="661"/>
        <v>0</v>
      </c>
      <c r="Z5218" s="7"/>
      <c r="AA5218" s="8">
        <f t="shared" si="662"/>
        <v>20020.599999999999</v>
      </c>
      <c r="AB5218" s="7">
        <f t="shared" si="660"/>
        <v>0</v>
      </c>
      <c r="AC5218" s="7">
        <f t="shared" si="656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7"/>
        <v>12000</v>
      </c>
      <c r="W5219" s="8">
        <f t="shared" si="658"/>
        <v>0</v>
      </c>
      <c r="X5219" s="8"/>
      <c r="Y5219" s="7">
        <f t="shared" si="661"/>
        <v>0</v>
      </c>
      <c r="Z5219" s="7"/>
      <c r="AA5219" s="8">
        <f t="shared" si="662"/>
        <v>0</v>
      </c>
      <c r="AB5219" s="7">
        <f t="shared" si="660"/>
        <v>0</v>
      </c>
      <c r="AC5219" s="7">
        <f t="shared" si="656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7"/>
        <v>9000</v>
      </c>
      <c r="W5220" s="8">
        <f t="shared" si="658"/>
        <v>0</v>
      </c>
      <c r="X5220" s="8"/>
      <c r="Y5220" s="7">
        <f t="shared" si="661"/>
        <v>0</v>
      </c>
      <c r="Z5220" s="7"/>
      <c r="AA5220" s="8">
        <f t="shared" si="662"/>
        <v>0</v>
      </c>
      <c r="AB5220" s="7">
        <f t="shared" si="660"/>
        <v>0</v>
      </c>
      <c r="AC5220" s="7">
        <f t="shared" si="656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7"/>
        <v>9000.0000000000091</v>
      </c>
      <c r="W5221" s="8">
        <f t="shared" si="658"/>
        <v>0</v>
      </c>
      <c r="X5221" s="8"/>
      <c r="Y5221" s="7">
        <f t="shared" si="661"/>
        <v>0</v>
      </c>
      <c r="Z5221" s="7"/>
      <c r="AA5221" s="8">
        <f t="shared" si="662"/>
        <v>0</v>
      </c>
      <c r="AB5221" s="7">
        <f t="shared" si="660"/>
        <v>0</v>
      </c>
      <c r="AC5221" s="7">
        <f t="shared" si="656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7"/>
        <v>9000</v>
      </c>
      <c r="W5222" s="8">
        <f t="shared" si="658"/>
        <v>0</v>
      </c>
      <c r="X5222" s="8"/>
      <c r="Y5222" s="7">
        <f t="shared" si="661"/>
        <v>0</v>
      </c>
      <c r="Z5222" s="7"/>
      <c r="AA5222" s="8">
        <f t="shared" si="662"/>
        <v>0</v>
      </c>
      <c r="AB5222" s="7">
        <f t="shared" si="660"/>
        <v>0</v>
      </c>
      <c r="AC5222" s="7">
        <f t="shared" si="656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7"/>
        <v>9000</v>
      </c>
      <c r="W5223" s="8">
        <f t="shared" si="658"/>
        <v>0</v>
      </c>
      <c r="X5223" s="8"/>
      <c r="Y5223" s="7">
        <f t="shared" si="661"/>
        <v>0</v>
      </c>
      <c r="Z5223" s="7"/>
      <c r="AA5223" s="8">
        <f t="shared" si="662"/>
        <v>0</v>
      </c>
      <c r="AB5223" s="7">
        <f t="shared" si="660"/>
        <v>0</v>
      </c>
      <c r="AC5223" s="7">
        <f t="shared" si="656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7"/>
        <v>9000</v>
      </c>
      <c r="W5224" s="8">
        <f t="shared" si="658"/>
        <v>0</v>
      </c>
      <c r="X5224" s="8"/>
      <c r="Y5224" s="7">
        <f t="shared" si="661"/>
        <v>0</v>
      </c>
      <c r="Z5224" s="7"/>
      <c r="AA5224" s="8">
        <f t="shared" si="662"/>
        <v>0</v>
      </c>
      <c r="AB5224" s="7">
        <f t="shared" si="660"/>
        <v>0</v>
      </c>
      <c r="AC5224" s="7">
        <f t="shared" si="656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7"/>
        <v>29365.510000000009</v>
      </c>
      <c r="W5225" s="8">
        <f t="shared" si="658"/>
        <v>364582.6399999999</v>
      </c>
      <c r="X5225" s="8"/>
      <c r="Y5225" s="7">
        <f t="shared" si="661"/>
        <v>0</v>
      </c>
      <c r="Z5225" s="7"/>
      <c r="AA5225" s="8">
        <f t="shared" si="662"/>
        <v>364582.6399999999</v>
      </c>
      <c r="AB5225" s="7">
        <f t="shared" si="660"/>
        <v>0</v>
      </c>
      <c r="AC5225" s="7">
        <f t="shared" si="656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7"/>
        <v>4558.5499999999993</v>
      </c>
      <c r="W5226" s="8">
        <f t="shared" si="658"/>
        <v>16462.830000000002</v>
      </c>
      <c r="X5226" s="8"/>
      <c r="Y5226" s="7">
        <f t="shared" si="661"/>
        <v>0</v>
      </c>
      <c r="Z5226" s="7"/>
      <c r="AA5226" s="8">
        <f t="shared" si="662"/>
        <v>16462.830000000002</v>
      </c>
      <c r="AB5226" s="7">
        <f t="shared" si="660"/>
        <v>0</v>
      </c>
      <c r="AC5226" s="7">
        <f t="shared" si="656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7"/>
        <v>13718.829999999842</v>
      </c>
      <c r="W5227" s="8">
        <f t="shared" si="658"/>
        <v>414121.95000000007</v>
      </c>
      <c r="X5227" s="8"/>
      <c r="Y5227" s="7">
        <f t="shared" si="661"/>
        <v>0</v>
      </c>
      <c r="Z5227" s="7"/>
      <c r="AA5227" s="8">
        <f t="shared" si="662"/>
        <v>414121.95000000007</v>
      </c>
      <c r="AB5227" s="7">
        <f t="shared" si="660"/>
        <v>0</v>
      </c>
      <c r="AC5227" s="7">
        <f t="shared" si="656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7"/>
        <v>10605.440000000002</v>
      </c>
      <c r="W5228" s="8">
        <f t="shared" si="658"/>
        <v>47674.34</v>
      </c>
      <c r="X5228" s="8"/>
      <c r="Y5228" s="7">
        <f t="shared" si="661"/>
        <v>0</v>
      </c>
      <c r="Z5228" s="7"/>
      <c r="AA5228" s="8">
        <f t="shared" si="662"/>
        <v>47674.34</v>
      </c>
      <c r="AB5228" s="7">
        <f t="shared" si="660"/>
        <v>0</v>
      </c>
      <c r="AC5228" s="7">
        <f t="shared" si="656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7"/>
        <v>21507.719999999987</v>
      </c>
      <c r="W5229" s="8">
        <f t="shared" si="658"/>
        <v>126532.04000000002</v>
      </c>
      <c r="X5229" s="8"/>
      <c r="Y5229" s="7">
        <f t="shared" si="661"/>
        <v>0</v>
      </c>
      <c r="Z5229" s="7"/>
      <c r="AA5229" s="8">
        <f t="shared" si="662"/>
        <v>126532.04000000002</v>
      </c>
      <c r="AB5229" s="7">
        <f t="shared" si="660"/>
        <v>0</v>
      </c>
      <c r="AC5229" s="7">
        <f t="shared" si="656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7"/>
        <v>9000</v>
      </c>
      <c r="W5230" s="8">
        <f t="shared" si="658"/>
        <v>0</v>
      </c>
      <c r="X5230" s="8"/>
      <c r="Y5230" s="7">
        <f t="shared" si="661"/>
        <v>0</v>
      </c>
      <c r="Z5230" s="7"/>
      <c r="AA5230" s="8">
        <f t="shared" si="662"/>
        <v>0</v>
      </c>
      <c r="AB5230" s="7">
        <f t="shared" si="660"/>
        <v>0</v>
      </c>
      <c r="AC5230" s="7">
        <f t="shared" ref="AC5230:AC5293" si="663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4">S5231+T5231-U5231</f>
        <v>20407.559999999998</v>
      </c>
      <c r="W5231" s="8">
        <f t="shared" si="658"/>
        <v>18613.400000000001</v>
      </c>
      <c r="X5231" s="8"/>
      <c r="Y5231" s="7">
        <f t="shared" si="661"/>
        <v>0</v>
      </c>
      <c r="Z5231" s="7"/>
      <c r="AA5231" s="7"/>
      <c r="AB5231" s="7">
        <f t="shared" si="660"/>
        <v>0</v>
      </c>
      <c r="AC5231" s="7">
        <f t="shared" si="663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4"/>
        <v>18792.169999999998</v>
      </c>
      <c r="W5232" s="8">
        <f t="shared" si="658"/>
        <v>31968.29</v>
      </c>
      <c r="X5232" s="8"/>
      <c r="Y5232" s="7">
        <f t="shared" si="661"/>
        <v>0</v>
      </c>
      <c r="Z5232" s="7"/>
      <c r="AA5232" s="7"/>
      <c r="AB5232" s="7">
        <f t="shared" si="660"/>
        <v>0</v>
      </c>
      <c r="AC5232" s="7">
        <f t="shared" si="663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4"/>
        <v>2000</v>
      </c>
      <c r="W5233" s="8">
        <f t="shared" si="658"/>
        <v>0</v>
      </c>
      <c r="X5233" s="8"/>
      <c r="Y5233" s="7">
        <f t="shared" si="661"/>
        <v>0</v>
      </c>
      <c r="Z5233" s="7"/>
      <c r="AA5233" s="8">
        <f t="shared" ref="AA5233:AA5234" si="665">W5233+X5233</f>
        <v>0</v>
      </c>
      <c r="AB5233" s="7">
        <f t="shared" si="660"/>
        <v>0</v>
      </c>
      <c r="AC5233" s="7">
        <f t="shared" si="663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4"/>
        <v>4986.7199999998556</v>
      </c>
      <c r="W5234" s="8">
        <f t="shared" si="658"/>
        <v>304677.62000000011</v>
      </c>
      <c r="X5234" s="8"/>
      <c r="Y5234" s="7">
        <f t="shared" si="661"/>
        <v>0</v>
      </c>
      <c r="Z5234" s="7"/>
      <c r="AA5234" s="8">
        <f t="shared" si="665"/>
        <v>304677.62000000011</v>
      </c>
      <c r="AB5234" s="7">
        <f t="shared" si="660"/>
        <v>0</v>
      </c>
      <c r="AC5234" s="7">
        <f t="shared" si="663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4"/>
        <v>0</v>
      </c>
      <c r="W5235" s="8">
        <f t="shared" ref="W5235:W5298" si="666">IF(O5235="返货",U5235/(1+P5235),IF(O5235="返现",U5235,IF(O5235="折扣",U5235*P5235,IF(O5235="无",U5235))))</f>
        <v>3047.2549019607841</v>
      </c>
      <c r="X5235" s="8"/>
      <c r="Y5235" s="7">
        <f t="shared" si="661"/>
        <v>0</v>
      </c>
      <c r="Z5235" s="7"/>
      <c r="AA5235" s="7"/>
      <c r="AB5235" s="7">
        <f t="shared" si="660"/>
        <v>60.945098039215736</v>
      </c>
      <c r="AC5235" s="7">
        <f t="shared" si="663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4"/>
        <v>8281.3500000000349</v>
      </c>
      <c r="W5236" s="8">
        <f t="shared" si="666"/>
        <v>379934.16346153844</v>
      </c>
      <c r="X5236" s="8"/>
      <c r="Y5236" s="7">
        <f t="shared" si="661"/>
        <v>0</v>
      </c>
      <c r="Z5236" s="7"/>
      <c r="AA5236" s="8">
        <f t="shared" ref="AA5236:AA5242" si="667">W5236+X5236</f>
        <v>379934.16346153844</v>
      </c>
      <c r="AB5236" s="7">
        <f t="shared" si="660"/>
        <v>15197.366538461531</v>
      </c>
      <c r="AC5236" s="7">
        <f t="shared" si="663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4"/>
        <v>0</v>
      </c>
      <c r="W5237" s="8">
        <f t="shared" si="666"/>
        <v>128323.39423076922</v>
      </c>
      <c r="X5237" s="8"/>
      <c r="Y5237" s="7">
        <f t="shared" si="661"/>
        <v>0</v>
      </c>
      <c r="Z5237" s="7"/>
      <c r="AA5237" s="8">
        <f t="shared" si="667"/>
        <v>128323.39423076922</v>
      </c>
      <c r="AB5237" s="7">
        <f t="shared" ref="AB5237:AB5300" si="668">U5237-W5237</f>
        <v>5132.9357692307676</v>
      </c>
      <c r="AC5237" s="7">
        <f t="shared" si="663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4"/>
        <v>8100.4900000000016</v>
      </c>
      <c r="W5238" s="8">
        <f t="shared" si="666"/>
        <v>12871.615384615383</v>
      </c>
      <c r="X5238" s="8"/>
      <c r="Y5238" s="7">
        <f t="shared" si="661"/>
        <v>0</v>
      </c>
      <c r="Z5238" s="7"/>
      <c r="AA5238" s="8">
        <f t="shared" si="667"/>
        <v>12871.615384615383</v>
      </c>
      <c r="AB5238" s="7">
        <f t="shared" si="668"/>
        <v>514.86461538461663</v>
      </c>
      <c r="AC5238" s="7">
        <f t="shared" si="663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4"/>
        <v>7164.9599999999919</v>
      </c>
      <c r="W5239" s="8">
        <f t="shared" si="666"/>
        <v>77169.107843137259</v>
      </c>
      <c r="X5239" s="8"/>
      <c r="Y5239" s="7">
        <f t="shared" si="661"/>
        <v>0</v>
      </c>
      <c r="Z5239" s="7"/>
      <c r="AA5239" s="8">
        <f t="shared" si="667"/>
        <v>77169.107843137259</v>
      </c>
      <c r="AB5239" s="7">
        <f t="shared" si="668"/>
        <v>1543.3821568627463</v>
      </c>
      <c r="AC5239" s="7">
        <f t="shared" si="663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4"/>
        <v>21595.979999999923</v>
      </c>
      <c r="W5240" s="8">
        <f t="shared" si="666"/>
        <v>273409.5566037735</v>
      </c>
      <c r="X5240" s="8"/>
      <c r="Y5240" s="7">
        <f t="shared" si="661"/>
        <v>0</v>
      </c>
      <c r="Z5240" s="7"/>
      <c r="AA5240" s="8">
        <f t="shared" si="667"/>
        <v>273409.5566037735</v>
      </c>
      <c r="AB5240" s="7">
        <f t="shared" si="668"/>
        <v>16404.573396226449</v>
      </c>
      <c r="AC5240" s="7">
        <f t="shared" si="663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4"/>
        <v>19996.8</v>
      </c>
      <c r="W5241" s="8">
        <f>(U5241-500)/(1+P5241)</f>
        <v>3.1999999999999886</v>
      </c>
      <c r="X5241" s="8"/>
      <c r="Y5241" s="7">
        <f t="shared" si="661"/>
        <v>0</v>
      </c>
      <c r="Z5241" s="7"/>
      <c r="AA5241" s="8">
        <f t="shared" si="667"/>
        <v>3.1999999999999886</v>
      </c>
      <c r="AB5241" s="7">
        <f t="shared" si="668"/>
        <v>500</v>
      </c>
      <c r="AC5241" s="7">
        <f t="shared" si="663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4"/>
        <v>5412.0000000000036</v>
      </c>
      <c r="W5242" s="8">
        <f t="shared" si="666"/>
        <v>12593.999999999996</v>
      </c>
      <c r="X5242" s="8"/>
      <c r="Y5242" s="7">
        <f t="shared" si="661"/>
        <v>0</v>
      </c>
      <c r="Z5242" s="7"/>
      <c r="AA5242" s="8">
        <f t="shared" si="667"/>
        <v>12593.999999999996</v>
      </c>
      <c r="AB5242" s="7">
        <f t="shared" si="668"/>
        <v>0</v>
      </c>
      <c r="AC5242" s="7">
        <f t="shared" si="663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4"/>
        <v>13969.800000000014</v>
      </c>
      <c r="W5243" s="8">
        <f t="shared" si="666"/>
        <v>30528.3</v>
      </c>
      <c r="X5243" s="8"/>
      <c r="Y5243" s="7">
        <f t="shared" si="661"/>
        <v>0</v>
      </c>
      <c r="Z5243" s="7"/>
      <c r="AA5243" s="7"/>
      <c r="AB5243" s="7">
        <f t="shared" si="668"/>
        <v>0</v>
      </c>
      <c r="AC5243" s="7">
        <f t="shared" si="663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4"/>
        <v>3822.3999999999996</v>
      </c>
      <c r="W5244" s="8">
        <f t="shared" si="666"/>
        <v>7955.3000000000011</v>
      </c>
      <c r="X5244" s="8"/>
      <c r="Y5244" s="7">
        <f t="shared" si="661"/>
        <v>0</v>
      </c>
      <c r="Z5244" s="7"/>
      <c r="AA5244" s="7"/>
      <c r="AB5244" s="7">
        <f t="shared" si="668"/>
        <v>0</v>
      </c>
      <c r="AC5244" s="7">
        <f t="shared" si="663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4"/>
        <v>7046.6000000000022</v>
      </c>
      <c r="W5245" s="8">
        <f t="shared" si="666"/>
        <v>5915.5999999999985</v>
      </c>
      <c r="X5245" s="8"/>
      <c r="Y5245" s="7">
        <f t="shared" si="661"/>
        <v>0</v>
      </c>
      <c r="Z5245" s="7"/>
      <c r="AA5245" s="7"/>
      <c r="AB5245" s="7">
        <f t="shared" si="668"/>
        <v>0</v>
      </c>
      <c r="AC5245" s="7">
        <f t="shared" si="663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4"/>
        <v>46139.909999999974</v>
      </c>
      <c r="W5246" s="8">
        <f t="shared" si="666"/>
        <v>273237.43564356433</v>
      </c>
      <c r="X5246" s="8"/>
      <c r="Y5246" s="7">
        <f t="shared" si="661"/>
        <v>0</v>
      </c>
      <c r="Z5246" s="7"/>
      <c r="AA5246" s="8">
        <f t="shared" ref="AA5246:AA5247" si="669">W5246+X5246</f>
        <v>273237.43564356433</v>
      </c>
      <c r="AB5246" s="7">
        <f t="shared" si="668"/>
        <v>2732.3743564356701</v>
      </c>
      <c r="AC5246" s="7">
        <f t="shared" si="663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4"/>
        <v>49184.26</v>
      </c>
      <c r="W5247" s="8">
        <f t="shared" si="666"/>
        <v>799.74509803921569</v>
      </c>
      <c r="X5247" s="8"/>
      <c r="Y5247" s="7">
        <f t="shared" si="661"/>
        <v>0</v>
      </c>
      <c r="Z5247" s="7"/>
      <c r="AA5247" s="8">
        <f t="shared" si="669"/>
        <v>799.74509803921569</v>
      </c>
      <c r="AB5247" s="7">
        <f t="shared" si="668"/>
        <v>15.994901960784318</v>
      </c>
      <c r="AC5247" s="7">
        <f t="shared" si="663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6"/>
        <v>0</v>
      </c>
      <c r="X5248" s="8"/>
      <c r="Y5248" s="7">
        <f t="shared" si="661"/>
        <v>0</v>
      </c>
      <c r="Z5248" s="7"/>
      <c r="AA5248" s="7"/>
      <c r="AB5248" s="7">
        <f t="shared" si="668"/>
        <v>0</v>
      </c>
      <c r="AC5248" s="7">
        <f t="shared" si="663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4"/>
        <v>-68845.239999999991</v>
      </c>
      <c r="W5249" s="8">
        <f t="shared" si="666"/>
        <v>655730.62745098036</v>
      </c>
      <c r="X5249" s="8"/>
      <c r="Y5249" s="7">
        <f t="shared" si="661"/>
        <v>0</v>
      </c>
      <c r="Z5249" s="7"/>
      <c r="AA5249" s="7">
        <v>280000</v>
      </c>
      <c r="AB5249" s="7">
        <f t="shared" si="668"/>
        <v>13114.612549019628</v>
      </c>
      <c r="AC5249" s="7">
        <f t="shared" si="663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4"/>
        <v>0</v>
      </c>
      <c r="W5250" s="8">
        <f t="shared" si="666"/>
        <v>98039.215686274503</v>
      </c>
      <c r="X5250" s="8"/>
      <c r="Y5250" s="7">
        <f t="shared" si="661"/>
        <v>0</v>
      </c>
      <c r="Z5250" s="7"/>
      <c r="AA5250" s="7"/>
      <c r="AB5250" s="7">
        <f t="shared" si="668"/>
        <v>1960.7843137254968</v>
      </c>
      <c r="AC5250" s="7">
        <f t="shared" si="663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4"/>
        <v>100000</v>
      </c>
      <c r="W5251" s="8">
        <f t="shared" si="666"/>
        <v>0</v>
      </c>
      <c r="X5251" s="8"/>
      <c r="Y5251" s="7">
        <f t="shared" ref="Y5251:Y5314" si="670">IF(W5251-AC5251&lt;=0,0,IF(O5251="返现",MAX(W5251-AB5251-AC5251,0),MAX(W5251-AC5251,0)))</f>
        <v>0</v>
      </c>
      <c r="Z5251" s="7"/>
      <c r="AA5251" s="7"/>
      <c r="AB5251" s="7">
        <f t="shared" si="668"/>
        <v>0</v>
      </c>
      <c r="AC5251" s="7">
        <f t="shared" si="663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4"/>
        <v>38012.699999999997</v>
      </c>
      <c r="W5252" s="8">
        <f t="shared" si="666"/>
        <v>11868.613861386139</v>
      </c>
      <c r="X5252" s="8"/>
      <c r="Y5252" s="7">
        <f t="shared" si="670"/>
        <v>0</v>
      </c>
      <c r="Z5252" s="7"/>
      <c r="AA5252" s="7"/>
      <c r="AB5252" s="7">
        <f t="shared" si="668"/>
        <v>118.68613861386075</v>
      </c>
      <c r="AC5252" s="7">
        <f t="shared" si="663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4"/>
        <v>1145161.3900000001</v>
      </c>
      <c r="W5253" s="8">
        <f t="shared" si="666"/>
        <v>0</v>
      </c>
      <c r="X5253" s="8"/>
      <c r="Y5253" s="7">
        <f t="shared" si="670"/>
        <v>0</v>
      </c>
      <c r="Z5253" s="7"/>
      <c r="AA5253" s="8">
        <f t="shared" ref="AA5253:AA5270" si="671">W5253+X5253</f>
        <v>0</v>
      </c>
      <c r="AB5253" s="7">
        <f t="shared" si="668"/>
        <v>0</v>
      </c>
      <c r="AC5253" s="7">
        <f t="shared" si="663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6"/>
        <v>0</v>
      </c>
      <c r="X5254" s="8"/>
      <c r="Y5254" s="7">
        <f t="shared" si="670"/>
        <v>0</v>
      </c>
      <c r="Z5254" s="7"/>
      <c r="AA5254" s="8">
        <f t="shared" si="671"/>
        <v>0</v>
      </c>
      <c r="AB5254" s="7">
        <f t="shared" si="668"/>
        <v>0</v>
      </c>
      <c r="AC5254" s="7">
        <f t="shared" si="663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4"/>
        <v>10000</v>
      </c>
      <c r="W5255" s="8">
        <f t="shared" si="666"/>
        <v>0</v>
      </c>
      <c r="X5255" s="8"/>
      <c r="Y5255" s="7">
        <f t="shared" si="670"/>
        <v>0</v>
      </c>
      <c r="Z5255" s="7"/>
      <c r="AA5255" s="8">
        <f t="shared" si="671"/>
        <v>0</v>
      </c>
      <c r="AB5255" s="7">
        <f t="shared" si="668"/>
        <v>0</v>
      </c>
      <c r="AC5255" s="7">
        <f t="shared" si="663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4"/>
        <v>70000</v>
      </c>
      <c r="W5256" s="8">
        <f t="shared" si="666"/>
        <v>0</v>
      </c>
      <c r="X5256" s="8"/>
      <c r="Y5256" s="7">
        <f t="shared" si="670"/>
        <v>0</v>
      </c>
      <c r="Z5256" s="7"/>
      <c r="AA5256" s="8">
        <f t="shared" si="671"/>
        <v>0</v>
      </c>
      <c r="AB5256" s="7">
        <f t="shared" si="668"/>
        <v>0</v>
      </c>
      <c r="AC5256" s="7">
        <f t="shared" si="663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4"/>
        <v>139302.46000000002</v>
      </c>
      <c r="W5257" s="8">
        <f t="shared" si="666"/>
        <v>0</v>
      </c>
      <c r="X5257" s="8"/>
      <c r="Y5257" s="7">
        <f t="shared" si="670"/>
        <v>0</v>
      </c>
      <c r="Z5257" s="7"/>
      <c r="AA5257" s="8">
        <f t="shared" si="671"/>
        <v>0</v>
      </c>
      <c r="AB5257" s="7">
        <f t="shared" si="668"/>
        <v>0</v>
      </c>
      <c r="AC5257" s="7">
        <f t="shared" si="663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4"/>
        <v>16502.619999999995</v>
      </c>
      <c r="W5258" s="8">
        <f t="shared" si="666"/>
        <v>26364.510000000002</v>
      </c>
      <c r="X5258" s="8"/>
      <c r="Y5258" s="7">
        <f t="shared" si="670"/>
        <v>0</v>
      </c>
      <c r="Z5258" s="7"/>
      <c r="AA5258" s="8">
        <f t="shared" si="671"/>
        <v>26364.510000000002</v>
      </c>
      <c r="AB5258" s="7">
        <f t="shared" si="668"/>
        <v>0</v>
      </c>
      <c r="AC5258" s="7">
        <f t="shared" si="663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4"/>
        <v>210000</v>
      </c>
      <c r="W5259" s="8">
        <f t="shared" si="666"/>
        <v>0</v>
      </c>
      <c r="X5259" s="8"/>
      <c r="Y5259" s="7">
        <f t="shared" si="670"/>
        <v>0</v>
      </c>
      <c r="Z5259" s="7"/>
      <c r="AA5259" s="8">
        <f t="shared" si="671"/>
        <v>0</v>
      </c>
      <c r="AB5259" s="7">
        <f t="shared" si="668"/>
        <v>0</v>
      </c>
      <c r="AC5259" s="7">
        <f t="shared" si="663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4"/>
        <v>280000</v>
      </c>
      <c r="W5260" s="8">
        <f t="shared" si="666"/>
        <v>0</v>
      </c>
      <c r="X5260" s="8"/>
      <c r="Y5260" s="7">
        <f t="shared" si="670"/>
        <v>0</v>
      </c>
      <c r="Z5260" s="7"/>
      <c r="AA5260" s="8">
        <f t="shared" si="671"/>
        <v>0</v>
      </c>
      <c r="AB5260" s="7">
        <f t="shared" si="668"/>
        <v>0</v>
      </c>
      <c r="AC5260" s="7">
        <f t="shared" si="663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4"/>
        <v>830000</v>
      </c>
      <c r="W5261" s="8">
        <f t="shared" si="666"/>
        <v>0</v>
      </c>
      <c r="X5261" s="8"/>
      <c r="Y5261" s="7">
        <f t="shared" si="670"/>
        <v>0</v>
      </c>
      <c r="Z5261" s="7"/>
      <c r="AA5261" s="8">
        <f t="shared" si="671"/>
        <v>0</v>
      </c>
      <c r="AB5261" s="7">
        <f t="shared" si="668"/>
        <v>0</v>
      </c>
      <c r="AC5261" s="7">
        <f t="shared" si="663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4"/>
        <v>0</v>
      </c>
      <c r="W5262" s="8">
        <f t="shared" si="666"/>
        <v>0</v>
      </c>
      <c r="X5262" s="8"/>
      <c r="Y5262" s="7">
        <f t="shared" si="670"/>
        <v>0</v>
      </c>
      <c r="Z5262" s="7"/>
      <c r="AA5262" s="8">
        <f t="shared" si="671"/>
        <v>0</v>
      </c>
      <c r="AB5262" s="7">
        <f t="shared" si="668"/>
        <v>0</v>
      </c>
      <c r="AC5262" s="7">
        <f t="shared" si="663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4"/>
        <v>22538.25</v>
      </c>
      <c r="W5263" s="8">
        <f t="shared" si="666"/>
        <v>17461.75</v>
      </c>
      <c r="X5263" s="8"/>
      <c r="Y5263" s="7">
        <f t="shared" si="670"/>
        <v>0</v>
      </c>
      <c r="Z5263" s="7"/>
      <c r="AA5263" s="8">
        <f t="shared" si="671"/>
        <v>17461.75</v>
      </c>
      <c r="AB5263" s="7">
        <f t="shared" si="668"/>
        <v>0</v>
      </c>
      <c r="AC5263" s="7">
        <f t="shared" si="663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4"/>
        <v>50000</v>
      </c>
      <c r="W5264" s="8">
        <f t="shared" si="666"/>
        <v>0</v>
      </c>
      <c r="X5264" s="8"/>
      <c r="Y5264" s="7">
        <f t="shared" si="670"/>
        <v>0</v>
      </c>
      <c r="Z5264" s="7"/>
      <c r="AA5264" s="8">
        <f t="shared" si="671"/>
        <v>0</v>
      </c>
      <c r="AB5264" s="7">
        <f t="shared" si="668"/>
        <v>0</v>
      </c>
      <c r="AC5264" s="7">
        <f t="shared" si="663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4"/>
        <v>0</v>
      </c>
      <c r="W5265" s="8">
        <f t="shared" si="666"/>
        <v>13948.64</v>
      </c>
      <c r="X5265" s="8"/>
      <c r="Y5265" s="7">
        <f t="shared" si="670"/>
        <v>0</v>
      </c>
      <c r="Z5265" s="7"/>
      <c r="AA5265" s="8">
        <f t="shared" si="671"/>
        <v>13948.64</v>
      </c>
      <c r="AB5265" s="7">
        <f t="shared" si="668"/>
        <v>0</v>
      </c>
      <c r="AC5265" s="7">
        <f t="shared" si="663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4"/>
        <v>50000</v>
      </c>
      <c r="W5266" s="8">
        <f t="shared" si="666"/>
        <v>0</v>
      </c>
      <c r="X5266" s="8"/>
      <c r="Y5266" s="7">
        <f t="shared" si="670"/>
        <v>0</v>
      </c>
      <c r="Z5266" s="7"/>
      <c r="AA5266" s="8">
        <f t="shared" si="671"/>
        <v>0</v>
      </c>
      <c r="AB5266" s="7">
        <f t="shared" si="668"/>
        <v>0</v>
      </c>
      <c r="AC5266" s="7">
        <f t="shared" si="663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4"/>
        <v>996436.69</v>
      </c>
      <c r="W5267" s="8">
        <f t="shared" si="666"/>
        <v>0</v>
      </c>
      <c r="X5267" s="8"/>
      <c r="Y5267" s="7">
        <f t="shared" si="670"/>
        <v>0</v>
      </c>
      <c r="Z5267" s="7"/>
      <c r="AA5267" s="8">
        <f t="shared" si="671"/>
        <v>0</v>
      </c>
      <c r="AB5267" s="7">
        <f t="shared" si="668"/>
        <v>0</v>
      </c>
      <c r="AC5267" s="7">
        <f t="shared" si="663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4"/>
        <v>10000</v>
      </c>
      <c r="W5268" s="8">
        <f t="shared" si="666"/>
        <v>0</v>
      </c>
      <c r="X5268" s="8"/>
      <c r="Y5268" s="7">
        <f t="shared" si="670"/>
        <v>0</v>
      </c>
      <c r="Z5268" s="7"/>
      <c r="AA5268" s="8">
        <f t="shared" si="671"/>
        <v>0</v>
      </c>
      <c r="AB5268" s="7">
        <f t="shared" si="668"/>
        <v>0</v>
      </c>
      <c r="AC5268" s="7">
        <f t="shared" si="663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4"/>
        <v>24077.649999999994</v>
      </c>
      <c r="W5269" s="8">
        <f t="shared" si="666"/>
        <v>167835.39000000004</v>
      </c>
      <c r="X5269" s="8"/>
      <c r="Y5269" s="7">
        <f t="shared" si="670"/>
        <v>0</v>
      </c>
      <c r="Z5269" s="7"/>
      <c r="AA5269" s="8">
        <f t="shared" si="671"/>
        <v>167835.39000000004</v>
      </c>
      <c r="AB5269" s="7">
        <f t="shared" si="668"/>
        <v>0</v>
      </c>
      <c r="AC5269" s="7">
        <f t="shared" si="663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4"/>
        <v>0</v>
      </c>
      <c r="W5270" s="8">
        <f t="shared" si="666"/>
        <v>0</v>
      </c>
      <c r="X5270" s="8"/>
      <c r="Y5270" s="7">
        <f t="shared" si="670"/>
        <v>0</v>
      </c>
      <c r="Z5270" s="7"/>
      <c r="AA5270" s="8">
        <f t="shared" si="671"/>
        <v>0</v>
      </c>
      <c r="AB5270" s="7">
        <f t="shared" si="668"/>
        <v>0</v>
      </c>
      <c r="AC5270" s="7">
        <f t="shared" si="663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4"/>
        <v>20546.13</v>
      </c>
      <c r="W5271" s="8">
        <f t="shared" si="666"/>
        <v>0</v>
      </c>
      <c r="X5271" s="8"/>
      <c r="Y5271" s="7">
        <f t="shared" si="670"/>
        <v>0</v>
      </c>
      <c r="Z5271" s="7"/>
      <c r="AA5271" s="7"/>
      <c r="AB5271" s="7">
        <f t="shared" si="668"/>
        <v>0</v>
      </c>
      <c r="AC5271" s="7">
        <f t="shared" si="663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4"/>
        <v>0</v>
      </c>
      <c r="W5272" s="8">
        <f t="shared" si="666"/>
        <v>21724.85294117657</v>
      </c>
      <c r="X5272" s="8"/>
      <c r="Y5272" s="7">
        <f t="shared" si="670"/>
        <v>0</v>
      </c>
      <c r="Z5272" s="7"/>
      <c r="AA5272" s="8">
        <f t="shared" ref="AA5272:AA5286" si="672">W5272+X5272</f>
        <v>21724.85294117657</v>
      </c>
      <c r="AB5272" s="7">
        <f t="shared" si="668"/>
        <v>434.4970588235301</v>
      </c>
      <c r="AC5272" s="7">
        <f t="shared" si="663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4"/>
        <v>0</v>
      </c>
      <c r="W5273" s="8">
        <f t="shared" si="666"/>
        <v>34631.869999999901</v>
      </c>
      <c r="X5273" s="8"/>
      <c r="Y5273" s="7">
        <f t="shared" si="670"/>
        <v>0</v>
      </c>
      <c r="Z5273" s="7"/>
      <c r="AA5273" s="8">
        <f t="shared" si="672"/>
        <v>34631.869999999901</v>
      </c>
      <c r="AB5273" s="7">
        <f t="shared" si="668"/>
        <v>0</v>
      </c>
      <c r="AC5273" s="7">
        <f t="shared" si="663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4"/>
        <v>18523.93</v>
      </c>
      <c r="W5274" s="8">
        <f t="shared" si="666"/>
        <v>17220.669999999998</v>
      </c>
      <c r="X5274" s="8"/>
      <c r="Y5274" s="7">
        <f t="shared" si="670"/>
        <v>0</v>
      </c>
      <c r="Z5274" s="7"/>
      <c r="AA5274" s="8">
        <f t="shared" si="672"/>
        <v>17220.669999999998</v>
      </c>
      <c r="AB5274" s="7">
        <f t="shared" si="668"/>
        <v>0</v>
      </c>
      <c r="AC5274" s="7">
        <f t="shared" si="663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4"/>
        <v>55829.95</v>
      </c>
      <c r="W5275" s="8">
        <f t="shared" si="666"/>
        <v>15517.810000000001</v>
      </c>
      <c r="X5275" s="8"/>
      <c r="Y5275" s="7">
        <f t="shared" si="670"/>
        <v>0</v>
      </c>
      <c r="Z5275" s="7"/>
      <c r="AA5275" s="8">
        <f t="shared" si="672"/>
        <v>15517.810000000001</v>
      </c>
      <c r="AB5275" s="7">
        <f t="shared" si="668"/>
        <v>0</v>
      </c>
      <c r="AC5275" s="7">
        <f t="shared" si="663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4"/>
        <v>0</v>
      </c>
      <c r="W5276" s="8">
        <f t="shared" si="666"/>
        <v>153202.86407766992</v>
      </c>
      <c r="X5276" s="8"/>
      <c r="Y5276" s="7">
        <f t="shared" si="670"/>
        <v>0</v>
      </c>
      <c r="Z5276" s="7"/>
      <c r="AA5276" s="8">
        <f t="shared" si="672"/>
        <v>153202.86407766992</v>
      </c>
      <c r="AB5276" s="7">
        <f t="shared" si="668"/>
        <v>4596.085922330094</v>
      </c>
      <c r="AC5276" s="7">
        <f t="shared" si="663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4"/>
        <v>0</v>
      </c>
      <c r="W5277" s="8">
        <f t="shared" si="666"/>
        <v>18903.679611650485</v>
      </c>
      <c r="X5277" s="8"/>
      <c r="Y5277" s="7">
        <f t="shared" si="670"/>
        <v>0</v>
      </c>
      <c r="Z5277" s="7"/>
      <c r="AA5277" s="8">
        <f t="shared" si="672"/>
        <v>18903.679611650485</v>
      </c>
      <c r="AB5277" s="7">
        <f t="shared" si="668"/>
        <v>567.11038834951614</v>
      </c>
      <c r="AC5277" s="7">
        <f t="shared" si="663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4"/>
        <v>14471.48</v>
      </c>
      <c r="W5278" s="8">
        <f t="shared" si="666"/>
        <v>0</v>
      </c>
      <c r="X5278" s="8"/>
      <c r="Y5278" s="7">
        <f t="shared" si="670"/>
        <v>0</v>
      </c>
      <c r="Z5278" s="7"/>
      <c r="AA5278" s="8">
        <f t="shared" si="672"/>
        <v>0</v>
      </c>
      <c r="AB5278" s="7">
        <f t="shared" si="668"/>
        <v>0</v>
      </c>
      <c r="AC5278" s="7">
        <f t="shared" si="663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4"/>
        <v>0</v>
      </c>
      <c r="W5279" s="8">
        <f t="shared" si="666"/>
        <v>11781.401960784315</v>
      </c>
      <c r="X5279" s="8"/>
      <c r="Y5279" s="7">
        <f t="shared" si="670"/>
        <v>0</v>
      </c>
      <c r="Z5279" s="7"/>
      <c r="AA5279" s="8">
        <f t="shared" si="672"/>
        <v>11781.401960784315</v>
      </c>
      <c r="AB5279" s="7">
        <f t="shared" si="668"/>
        <v>235.62803921568593</v>
      </c>
      <c r="AC5279" s="7">
        <f t="shared" si="663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4"/>
        <v>22254.45</v>
      </c>
      <c r="W5280" s="8">
        <f t="shared" si="666"/>
        <v>17559.252336448593</v>
      </c>
      <c r="X5280" s="8"/>
      <c r="Y5280" s="7">
        <f t="shared" si="670"/>
        <v>0</v>
      </c>
      <c r="Z5280" s="7"/>
      <c r="AA5280" s="8">
        <f t="shared" si="672"/>
        <v>17559.252336448593</v>
      </c>
      <c r="AB5280" s="7">
        <f t="shared" si="668"/>
        <v>1229.1476635514045</v>
      </c>
      <c r="AC5280" s="7">
        <f t="shared" si="663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4"/>
        <v>-59950</v>
      </c>
      <c r="W5281" s="8">
        <f t="shared" si="666"/>
        <v>29875.83</v>
      </c>
      <c r="X5281" s="8"/>
      <c r="Y5281" s="7">
        <f t="shared" si="670"/>
        <v>0</v>
      </c>
      <c r="Z5281" s="7"/>
      <c r="AA5281" s="8">
        <f t="shared" si="672"/>
        <v>29875.83</v>
      </c>
      <c r="AB5281" s="7">
        <f t="shared" si="668"/>
        <v>0</v>
      </c>
      <c r="AC5281" s="7">
        <f t="shared" si="663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4"/>
        <v>148509.66</v>
      </c>
      <c r="W5282" s="8">
        <f t="shared" si="666"/>
        <v>167340.29411764705</v>
      </c>
      <c r="X5282" s="8"/>
      <c r="Y5282" s="7">
        <f t="shared" si="670"/>
        <v>0</v>
      </c>
      <c r="Z5282" s="7"/>
      <c r="AA5282" s="8">
        <f t="shared" si="672"/>
        <v>167340.29411764705</v>
      </c>
      <c r="AB5282" s="7">
        <f t="shared" si="668"/>
        <v>3346.8058823529573</v>
      </c>
      <c r="AC5282" s="7">
        <f t="shared" si="663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4"/>
        <v>3094.85</v>
      </c>
      <c r="W5283" s="8">
        <f t="shared" si="666"/>
        <v>0</v>
      </c>
      <c r="X5283" s="8"/>
      <c r="Y5283" s="7">
        <f t="shared" si="670"/>
        <v>0</v>
      </c>
      <c r="Z5283" s="7"/>
      <c r="AA5283" s="8">
        <f t="shared" si="672"/>
        <v>0</v>
      </c>
      <c r="AB5283" s="7">
        <f t="shared" si="668"/>
        <v>0</v>
      </c>
      <c r="AC5283" s="7">
        <f t="shared" si="663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4"/>
        <v>127965.70999999999</v>
      </c>
      <c r="W5284" s="8">
        <f t="shared" si="666"/>
        <v>153633.13725490199</v>
      </c>
      <c r="X5284" s="8"/>
      <c r="Y5284" s="7">
        <f t="shared" si="670"/>
        <v>0</v>
      </c>
      <c r="Z5284" s="7"/>
      <c r="AA5284" s="8">
        <f t="shared" si="672"/>
        <v>153633.13725490199</v>
      </c>
      <c r="AB5284" s="7">
        <f t="shared" si="668"/>
        <v>3072.6627450980304</v>
      </c>
      <c r="AC5284" s="7">
        <f t="shared" si="663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4"/>
        <v>11894.609999999999</v>
      </c>
      <c r="W5285" s="8">
        <f t="shared" si="666"/>
        <v>13779.766990291264</v>
      </c>
      <c r="X5285" s="8"/>
      <c r="Y5285" s="7">
        <f t="shared" si="670"/>
        <v>0</v>
      </c>
      <c r="Z5285" s="7"/>
      <c r="AA5285" s="8">
        <f t="shared" si="672"/>
        <v>13779.766990291264</v>
      </c>
      <c r="AB5285" s="7">
        <f t="shared" si="668"/>
        <v>413.39300970873774</v>
      </c>
      <c r="AC5285" s="7">
        <f t="shared" si="663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4"/>
        <v>12536.139999999992</v>
      </c>
      <c r="W5286" s="8">
        <f t="shared" si="666"/>
        <v>35652.07843137256</v>
      </c>
      <c r="X5286" s="8"/>
      <c r="Y5286" s="7">
        <f t="shared" si="670"/>
        <v>0</v>
      </c>
      <c r="Z5286" s="7"/>
      <c r="AA5286" s="8">
        <f t="shared" si="672"/>
        <v>35652.07843137256</v>
      </c>
      <c r="AB5286" s="7">
        <f t="shared" si="668"/>
        <v>713.04156862745003</v>
      </c>
      <c r="AC5286" s="7">
        <f t="shared" si="663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4"/>
        <v>23791.929999999993</v>
      </c>
      <c r="W5287" s="8">
        <f t="shared" si="666"/>
        <v>98364.23000000001</v>
      </c>
      <c r="X5287" s="8"/>
      <c r="Y5287" s="7">
        <f t="shared" si="670"/>
        <v>0</v>
      </c>
      <c r="Z5287" s="7"/>
      <c r="AA5287" s="8"/>
      <c r="AB5287" s="7">
        <f t="shared" si="668"/>
        <v>0</v>
      </c>
      <c r="AC5287" s="7">
        <f t="shared" si="663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4"/>
        <v>0</v>
      </c>
      <c r="W5288" s="8">
        <f t="shared" si="666"/>
        <v>36942.959999999999</v>
      </c>
      <c r="X5288" s="8"/>
      <c r="Y5288" s="7">
        <f t="shared" si="670"/>
        <v>0</v>
      </c>
      <c r="Z5288" s="7"/>
      <c r="AA5288" s="8">
        <f>W5288+X5288</f>
        <v>36942.959999999999</v>
      </c>
      <c r="AB5288" s="7">
        <f t="shared" si="668"/>
        <v>0</v>
      </c>
      <c r="AC5288" s="7">
        <f t="shared" si="663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4"/>
        <v>3242.9800000000005</v>
      </c>
      <c r="W5289" s="8">
        <f t="shared" si="666"/>
        <v>7284.8529411764703</v>
      </c>
      <c r="X5289" s="8"/>
      <c r="Y5289" s="7">
        <f t="shared" si="670"/>
        <v>0</v>
      </c>
      <c r="Z5289" s="7"/>
      <c r="AA5289" s="7"/>
      <c r="AB5289" s="7">
        <f t="shared" si="668"/>
        <v>145.69705882352991</v>
      </c>
      <c r="AC5289" s="7">
        <f t="shared" si="663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4"/>
        <v>5501.5</v>
      </c>
      <c r="W5290" s="8">
        <f t="shared" si="666"/>
        <v>3696.7000000000007</v>
      </c>
      <c r="X5290" s="8"/>
      <c r="Y5290" s="7">
        <f t="shared" si="670"/>
        <v>0</v>
      </c>
      <c r="Z5290" s="7"/>
      <c r="AA5290" s="7"/>
      <c r="AB5290" s="7">
        <f t="shared" si="668"/>
        <v>0</v>
      </c>
      <c r="AC5290" s="7">
        <f t="shared" si="663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4"/>
        <v>-10000</v>
      </c>
      <c r="W5291" s="8">
        <f t="shared" si="666"/>
        <v>0</v>
      </c>
      <c r="X5291" s="8"/>
      <c r="Y5291" s="7">
        <f t="shared" si="670"/>
        <v>0</v>
      </c>
      <c r="Z5291" s="7"/>
      <c r="AA5291" s="8">
        <f t="shared" ref="AA5291:AA5293" si="673">W5291+X5291</f>
        <v>0</v>
      </c>
      <c r="AB5291" s="7">
        <f t="shared" si="668"/>
        <v>0</v>
      </c>
      <c r="AC5291" s="7">
        <f t="shared" si="663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4"/>
        <v>10000</v>
      </c>
      <c r="W5292" s="8">
        <f t="shared" si="666"/>
        <v>0</v>
      </c>
      <c r="X5292" s="8"/>
      <c r="Y5292" s="7">
        <f t="shared" si="670"/>
        <v>0</v>
      </c>
      <c r="Z5292" s="7"/>
      <c r="AA5292" s="8">
        <f t="shared" si="673"/>
        <v>0</v>
      </c>
      <c r="AB5292" s="7">
        <f t="shared" si="668"/>
        <v>0</v>
      </c>
      <c r="AC5292" s="7">
        <f t="shared" si="663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4"/>
        <v>18000</v>
      </c>
      <c r="W5293" s="8">
        <f t="shared" si="666"/>
        <v>0</v>
      </c>
      <c r="X5293" s="8"/>
      <c r="Y5293" s="7">
        <f t="shared" si="670"/>
        <v>0</v>
      </c>
      <c r="Z5293" s="7"/>
      <c r="AA5293" s="8">
        <f t="shared" si="673"/>
        <v>0</v>
      </c>
      <c r="AB5293" s="7">
        <f t="shared" si="668"/>
        <v>0</v>
      </c>
      <c r="AC5293" s="7">
        <f t="shared" si="663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4"/>
        <v>4984.1999999999989</v>
      </c>
      <c r="W5294" s="8">
        <f t="shared" si="666"/>
        <v>3010.5000000000005</v>
      </c>
      <c r="X5294" s="8"/>
      <c r="Y5294" s="7">
        <f t="shared" si="670"/>
        <v>0</v>
      </c>
      <c r="Z5294" s="7"/>
      <c r="AA5294" s="7"/>
      <c r="AB5294" s="7">
        <f t="shared" si="668"/>
        <v>0</v>
      </c>
      <c r="AC5294" s="7">
        <f t="shared" ref="AC5294:AC5357" si="674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5">S5295+T5295-U5295</f>
        <v>0</v>
      </c>
      <c r="W5295" s="8">
        <f t="shared" si="666"/>
        <v>106613.00980392157</v>
      </c>
      <c r="X5295" s="8"/>
      <c r="Y5295" s="7">
        <f t="shared" si="670"/>
        <v>0</v>
      </c>
      <c r="Z5295" s="7"/>
      <c r="AA5295" s="8">
        <f t="shared" ref="AA5295:AA5322" si="676">W5295+X5295</f>
        <v>106613.00980392157</v>
      </c>
      <c r="AB5295" s="7">
        <f t="shared" si="668"/>
        <v>2132.2601960784377</v>
      </c>
      <c r="AC5295" s="7">
        <f t="shared" si="674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5"/>
        <v>0</v>
      </c>
      <c r="W5296" s="8">
        <f t="shared" si="666"/>
        <v>4454.08</v>
      </c>
      <c r="X5296" s="8"/>
      <c r="Y5296" s="7">
        <f t="shared" si="670"/>
        <v>0</v>
      </c>
      <c r="Z5296" s="7"/>
      <c r="AA5296" s="8">
        <f t="shared" si="676"/>
        <v>4454.08</v>
      </c>
      <c r="AB5296" s="7">
        <f t="shared" si="668"/>
        <v>0</v>
      </c>
      <c r="AC5296" s="7">
        <f t="shared" si="674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5"/>
        <v>0</v>
      </c>
      <c r="W5297" s="8">
        <f t="shared" si="666"/>
        <v>0</v>
      </c>
      <c r="X5297" s="8"/>
      <c r="Y5297" s="7">
        <f t="shared" si="670"/>
        <v>0</v>
      </c>
      <c r="Z5297" s="7"/>
      <c r="AA5297" s="8">
        <f t="shared" si="676"/>
        <v>0</v>
      </c>
      <c r="AB5297" s="7">
        <f t="shared" si="668"/>
        <v>0</v>
      </c>
      <c r="AC5297" s="7">
        <f t="shared" si="674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5"/>
        <v>0</v>
      </c>
      <c r="W5298" s="8">
        <f t="shared" si="666"/>
        <v>38137.038461538461</v>
      </c>
      <c r="X5298" s="8"/>
      <c r="Y5298" s="7">
        <f t="shared" si="670"/>
        <v>0</v>
      </c>
      <c r="Z5298" s="7"/>
      <c r="AA5298" s="8">
        <f t="shared" si="676"/>
        <v>38137.038461538461</v>
      </c>
      <c r="AB5298" s="7">
        <f t="shared" si="668"/>
        <v>1525.4815384615431</v>
      </c>
      <c r="AC5298" s="7">
        <f t="shared" si="674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5"/>
        <v>-2858.5</v>
      </c>
      <c r="W5299" s="8">
        <f t="shared" ref="W5299:W5362" si="677">IF(O5299="返货",U5299/(1+P5299),IF(O5299="返现",U5299,IF(O5299="折扣",U5299*P5299,IF(O5299="无",U5299))))</f>
        <v>0</v>
      </c>
      <c r="X5299" s="8"/>
      <c r="Y5299" s="7">
        <f t="shared" si="670"/>
        <v>0</v>
      </c>
      <c r="Z5299" s="7"/>
      <c r="AA5299" s="8">
        <f t="shared" si="676"/>
        <v>0</v>
      </c>
      <c r="AB5299" s="7">
        <f t="shared" si="668"/>
        <v>0</v>
      </c>
      <c r="AC5299" s="7">
        <f t="shared" si="674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5"/>
        <v>1307.1800000000003</v>
      </c>
      <c r="W5300" s="8">
        <f t="shared" si="677"/>
        <v>5318.1399999999994</v>
      </c>
      <c r="X5300" s="8"/>
      <c r="Y5300" s="7">
        <f t="shared" si="670"/>
        <v>0</v>
      </c>
      <c r="Z5300" s="7"/>
      <c r="AA5300" s="8">
        <f t="shared" si="676"/>
        <v>5318.1399999999994</v>
      </c>
      <c r="AB5300" s="7">
        <f t="shared" si="668"/>
        <v>0</v>
      </c>
      <c r="AC5300" s="7">
        <f t="shared" si="674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5"/>
        <v>14240.56</v>
      </c>
      <c r="W5301" s="8">
        <f t="shared" si="677"/>
        <v>0</v>
      </c>
      <c r="X5301" s="8"/>
      <c r="Y5301" s="7">
        <f t="shared" si="670"/>
        <v>0</v>
      </c>
      <c r="Z5301" s="7"/>
      <c r="AA5301" s="8">
        <f t="shared" si="676"/>
        <v>0</v>
      </c>
      <c r="AB5301" s="7">
        <f t="shared" ref="AB5301:AB5364" si="678">U5301-W5301</f>
        <v>0</v>
      </c>
      <c r="AC5301" s="7">
        <f t="shared" si="674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5"/>
        <v>11576.1</v>
      </c>
      <c r="W5302" s="8">
        <f t="shared" si="677"/>
        <v>0</v>
      </c>
      <c r="X5302" s="8"/>
      <c r="Y5302" s="7">
        <f t="shared" si="670"/>
        <v>0</v>
      </c>
      <c r="Z5302" s="7"/>
      <c r="AA5302" s="8">
        <f t="shared" si="676"/>
        <v>0</v>
      </c>
      <c r="AB5302" s="7">
        <f t="shared" si="678"/>
        <v>0</v>
      </c>
      <c r="AC5302" s="7">
        <f t="shared" si="674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5"/>
        <v>3153.85</v>
      </c>
      <c r="W5303" s="8">
        <f t="shared" si="677"/>
        <v>0</v>
      </c>
      <c r="X5303" s="8"/>
      <c r="Y5303" s="7">
        <f t="shared" si="670"/>
        <v>0</v>
      </c>
      <c r="Z5303" s="7"/>
      <c r="AA5303" s="8">
        <f t="shared" si="676"/>
        <v>0</v>
      </c>
      <c r="AB5303" s="7">
        <f t="shared" si="678"/>
        <v>0</v>
      </c>
      <c r="AC5303" s="7">
        <f t="shared" si="674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7"/>
        <v>0</v>
      </c>
      <c r="X5304" s="8"/>
      <c r="Y5304" s="7">
        <f t="shared" si="670"/>
        <v>0</v>
      </c>
      <c r="Z5304" s="7"/>
      <c r="AA5304" s="8">
        <f t="shared" si="676"/>
        <v>0</v>
      </c>
      <c r="AB5304" s="7">
        <f t="shared" si="678"/>
        <v>0</v>
      </c>
      <c r="AC5304" s="7">
        <f t="shared" si="674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7"/>
        <v>0</v>
      </c>
      <c r="X5305" s="8"/>
      <c r="Y5305" s="7">
        <f t="shared" si="670"/>
        <v>0</v>
      </c>
      <c r="Z5305" s="7"/>
      <c r="AA5305" s="8">
        <f t="shared" si="676"/>
        <v>0</v>
      </c>
      <c r="AB5305" s="7">
        <f t="shared" si="678"/>
        <v>0</v>
      </c>
      <c r="AC5305" s="7">
        <f t="shared" si="674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5"/>
        <v>4770.3999999999996</v>
      </c>
      <c r="W5306" s="8">
        <f t="shared" si="677"/>
        <v>0</v>
      </c>
      <c r="X5306" s="8"/>
      <c r="Y5306" s="7">
        <f t="shared" si="670"/>
        <v>0</v>
      </c>
      <c r="Z5306" s="7"/>
      <c r="AA5306" s="8">
        <f t="shared" si="676"/>
        <v>0</v>
      </c>
      <c r="AB5306" s="7">
        <f t="shared" si="678"/>
        <v>0</v>
      </c>
      <c r="AC5306" s="7">
        <f t="shared" si="674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5"/>
        <v>4706.8999999999996</v>
      </c>
      <c r="W5307" s="8">
        <f t="shared" si="677"/>
        <v>0</v>
      </c>
      <c r="X5307" s="8"/>
      <c r="Y5307" s="7">
        <f t="shared" si="670"/>
        <v>0</v>
      </c>
      <c r="Z5307" s="7"/>
      <c r="AA5307" s="8">
        <f t="shared" si="676"/>
        <v>0</v>
      </c>
      <c r="AB5307" s="7">
        <f t="shared" si="678"/>
        <v>0</v>
      </c>
      <c r="AC5307" s="7">
        <f t="shared" si="674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5"/>
        <v>0.17</v>
      </c>
      <c r="W5308" s="8">
        <f t="shared" si="677"/>
        <v>0</v>
      </c>
      <c r="X5308" s="8"/>
      <c r="Y5308" s="7">
        <f t="shared" si="670"/>
        <v>0</v>
      </c>
      <c r="Z5308" s="7"/>
      <c r="AA5308" s="8">
        <f t="shared" si="676"/>
        <v>0</v>
      </c>
      <c r="AB5308" s="7">
        <f t="shared" si="678"/>
        <v>0</v>
      </c>
      <c r="AC5308" s="7">
        <f t="shared" si="674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7"/>
        <v>0</v>
      </c>
      <c r="X5309" s="8"/>
      <c r="Y5309" s="7">
        <f t="shared" si="670"/>
        <v>0</v>
      </c>
      <c r="Z5309" s="7"/>
      <c r="AA5309" s="8">
        <f t="shared" si="676"/>
        <v>0</v>
      </c>
      <c r="AB5309" s="7">
        <f t="shared" si="678"/>
        <v>0</v>
      </c>
      <c r="AC5309" s="7">
        <f t="shared" si="674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5"/>
        <v>3500</v>
      </c>
      <c r="W5310" s="8">
        <f t="shared" si="677"/>
        <v>0</v>
      </c>
      <c r="X5310" s="8"/>
      <c r="Y5310" s="7">
        <f t="shared" si="670"/>
        <v>0</v>
      </c>
      <c r="Z5310" s="7"/>
      <c r="AA5310" s="8">
        <f t="shared" si="676"/>
        <v>0</v>
      </c>
      <c r="AB5310" s="7">
        <f t="shared" si="678"/>
        <v>0</v>
      </c>
      <c r="AC5310" s="7">
        <f t="shared" si="674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5"/>
        <v>0.97</v>
      </c>
      <c r="W5311" s="8">
        <f t="shared" si="677"/>
        <v>0</v>
      </c>
      <c r="X5311" s="8"/>
      <c r="Y5311" s="7">
        <f t="shared" si="670"/>
        <v>0</v>
      </c>
      <c r="Z5311" s="7"/>
      <c r="AA5311" s="8">
        <f t="shared" si="676"/>
        <v>0</v>
      </c>
      <c r="AB5311" s="7">
        <f t="shared" si="678"/>
        <v>0</v>
      </c>
      <c r="AC5311" s="7">
        <f t="shared" si="674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5"/>
        <v>18046</v>
      </c>
      <c r="W5312" s="8">
        <f t="shared" si="677"/>
        <v>0</v>
      </c>
      <c r="X5312" s="8"/>
      <c r="Y5312" s="7">
        <f t="shared" si="670"/>
        <v>0</v>
      </c>
      <c r="Z5312" s="7"/>
      <c r="AA5312" s="8">
        <f t="shared" si="676"/>
        <v>0</v>
      </c>
      <c r="AB5312" s="7">
        <f t="shared" si="678"/>
        <v>0</v>
      </c>
      <c r="AC5312" s="7">
        <f t="shared" si="674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5"/>
        <v>19672.349999999999</v>
      </c>
      <c r="W5313" s="8">
        <f t="shared" si="677"/>
        <v>0</v>
      </c>
      <c r="X5313" s="8"/>
      <c r="Y5313" s="7">
        <f t="shared" si="670"/>
        <v>0</v>
      </c>
      <c r="Z5313" s="7"/>
      <c r="AA5313" s="8">
        <f t="shared" si="676"/>
        <v>0</v>
      </c>
      <c r="AB5313" s="7">
        <f t="shared" si="678"/>
        <v>0</v>
      </c>
      <c r="AC5313" s="7">
        <f t="shared" si="674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5"/>
        <v>6422</v>
      </c>
      <c r="W5314" s="8">
        <f t="shared" si="677"/>
        <v>0</v>
      </c>
      <c r="X5314" s="8"/>
      <c r="Y5314" s="7">
        <f t="shared" si="670"/>
        <v>0</v>
      </c>
      <c r="Z5314" s="7"/>
      <c r="AA5314" s="8">
        <f t="shared" si="676"/>
        <v>0</v>
      </c>
      <c r="AB5314" s="7">
        <f t="shared" si="678"/>
        <v>0</v>
      </c>
      <c r="AC5314" s="7">
        <f t="shared" si="674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5"/>
        <v>971.2</v>
      </c>
      <c r="W5315" s="8">
        <f t="shared" si="677"/>
        <v>0</v>
      </c>
      <c r="X5315" s="8"/>
      <c r="Y5315" s="7">
        <f t="shared" ref="Y5315:Y5378" si="679">IF(W5315-AC5315&lt;=0,0,IF(O5315="返现",MAX(W5315-AB5315-AC5315,0),MAX(W5315-AC5315,0)))</f>
        <v>0</v>
      </c>
      <c r="Z5315" s="7"/>
      <c r="AA5315" s="8">
        <f t="shared" si="676"/>
        <v>0</v>
      </c>
      <c r="AB5315" s="7">
        <f t="shared" si="678"/>
        <v>0</v>
      </c>
      <c r="AC5315" s="7">
        <f t="shared" si="674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5"/>
        <v>15309.18</v>
      </c>
      <c r="W5316" s="8">
        <f t="shared" si="677"/>
        <v>0</v>
      </c>
      <c r="X5316" s="8"/>
      <c r="Y5316" s="7">
        <f t="shared" si="679"/>
        <v>0</v>
      </c>
      <c r="Z5316" s="7"/>
      <c r="AA5316" s="8">
        <f t="shared" si="676"/>
        <v>0</v>
      </c>
      <c r="AB5316" s="7">
        <f t="shared" si="678"/>
        <v>0</v>
      </c>
      <c r="AC5316" s="7">
        <f t="shared" si="674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5"/>
        <v>9705.75</v>
      </c>
      <c r="W5317" s="8">
        <f t="shared" si="677"/>
        <v>0</v>
      </c>
      <c r="X5317" s="8"/>
      <c r="Y5317" s="7">
        <f t="shared" si="679"/>
        <v>0</v>
      </c>
      <c r="Z5317" s="7"/>
      <c r="AA5317" s="8">
        <f t="shared" si="676"/>
        <v>0</v>
      </c>
      <c r="AB5317" s="7">
        <f t="shared" si="678"/>
        <v>0</v>
      </c>
      <c r="AC5317" s="7">
        <f t="shared" si="674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5"/>
        <v>36787.019999999997</v>
      </c>
      <c r="W5318" s="8">
        <f t="shared" si="677"/>
        <v>0</v>
      </c>
      <c r="X5318" s="8"/>
      <c r="Y5318" s="7">
        <f t="shared" si="679"/>
        <v>0</v>
      </c>
      <c r="Z5318" s="7"/>
      <c r="AA5318" s="8">
        <f t="shared" si="676"/>
        <v>0</v>
      </c>
      <c r="AB5318" s="7">
        <f t="shared" si="678"/>
        <v>0</v>
      </c>
      <c r="AC5318" s="7">
        <f t="shared" si="674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5"/>
        <v>2099.6</v>
      </c>
      <c r="W5319" s="8">
        <f t="shared" si="677"/>
        <v>0</v>
      </c>
      <c r="X5319" s="8"/>
      <c r="Y5319" s="7">
        <f t="shared" si="679"/>
        <v>0</v>
      </c>
      <c r="Z5319" s="7"/>
      <c r="AA5319" s="8">
        <f t="shared" si="676"/>
        <v>0</v>
      </c>
      <c r="AB5319" s="7">
        <f t="shared" si="678"/>
        <v>0</v>
      </c>
      <c r="AC5319" s="7">
        <f t="shared" si="674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5"/>
        <v>193.16</v>
      </c>
      <c r="W5320" s="8">
        <f t="shared" si="677"/>
        <v>0</v>
      </c>
      <c r="X5320" s="8"/>
      <c r="Y5320" s="7">
        <f t="shared" si="679"/>
        <v>0</v>
      </c>
      <c r="Z5320" s="7"/>
      <c r="AA5320" s="8">
        <f t="shared" si="676"/>
        <v>0</v>
      </c>
      <c r="AB5320" s="7">
        <f t="shared" si="678"/>
        <v>0</v>
      </c>
      <c r="AC5320" s="7">
        <f t="shared" si="674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5"/>
        <v>4000.15</v>
      </c>
      <c r="W5321" s="8">
        <f t="shared" si="677"/>
        <v>0</v>
      </c>
      <c r="X5321" s="8"/>
      <c r="Y5321" s="7">
        <f t="shared" si="679"/>
        <v>0</v>
      </c>
      <c r="Z5321" s="7"/>
      <c r="AA5321" s="8">
        <f t="shared" si="676"/>
        <v>0</v>
      </c>
      <c r="AB5321" s="7">
        <f t="shared" si="678"/>
        <v>0</v>
      </c>
      <c r="AC5321" s="7">
        <f t="shared" si="674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5"/>
        <v>15691</v>
      </c>
      <c r="W5322" s="8">
        <f t="shared" si="677"/>
        <v>0</v>
      </c>
      <c r="X5322" s="8"/>
      <c r="Y5322" s="7">
        <f t="shared" si="679"/>
        <v>0</v>
      </c>
      <c r="Z5322" s="7"/>
      <c r="AA5322" s="8">
        <f t="shared" si="676"/>
        <v>0</v>
      </c>
      <c r="AB5322" s="7">
        <f t="shared" si="678"/>
        <v>0</v>
      </c>
      <c r="AC5322" s="7">
        <f t="shared" si="674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5"/>
        <v>11980.1</v>
      </c>
      <c r="W5323" s="8">
        <f t="shared" si="677"/>
        <v>0</v>
      </c>
      <c r="X5323" s="8"/>
      <c r="Y5323" s="7">
        <f t="shared" si="679"/>
        <v>0</v>
      </c>
      <c r="Z5323" s="7"/>
      <c r="AA5323" s="7"/>
      <c r="AB5323" s="7">
        <f t="shared" si="678"/>
        <v>0</v>
      </c>
      <c r="AC5323" s="7">
        <f t="shared" si="674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5"/>
        <v>1347.8</v>
      </c>
      <c r="W5324" s="8">
        <f t="shared" si="677"/>
        <v>0</v>
      </c>
      <c r="X5324" s="8"/>
      <c r="Y5324" s="7">
        <f t="shared" si="679"/>
        <v>0</v>
      </c>
      <c r="Z5324" s="7"/>
      <c r="AA5324" s="7"/>
      <c r="AB5324" s="7">
        <f t="shared" si="678"/>
        <v>0</v>
      </c>
      <c r="AC5324" s="7">
        <f t="shared" si="674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5"/>
        <v>1000</v>
      </c>
      <c r="W5325" s="8">
        <f t="shared" si="677"/>
        <v>0</v>
      </c>
      <c r="X5325" s="8"/>
      <c r="Y5325" s="7">
        <f t="shared" si="679"/>
        <v>0</v>
      </c>
      <c r="Z5325" s="7"/>
      <c r="AA5325" s="7"/>
      <c r="AB5325" s="7">
        <f t="shared" si="678"/>
        <v>0</v>
      </c>
      <c r="AC5325" s="7">
        <f t="shared" si="674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5"/>
        <v>3467.55</v>
      </c>
      <c r="W5326" s="8">
        <f t="shared" si="677"/>
        <v>0</v>
      </c>
      <c r="X5326" s="8"/>
      <c r="Y5326" s="7">
        <f t="shared" si="679"/>
        <v>0</v>
      </c>
      <c r="Z5326" s="7"/>
      <c r="AA5326" s="7"/>
      <c r="AB5326" s="7">
        <f t="shared" si="678"/>
        <v>0</v>
      </c>
      <c r="AC5326" s="7">
        <f t="shared" si="674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5"/>
        <v>2759.9</v>
      </c>
      <c r="W5327" s="8">
        <f t="shared" si="677"/>
        <v>0</v>
      </c>
      <c r="X5327" s="8"/>
      <c r="Y5327" s="7">
        <f t="shared" si="679"/>
        <v>0</v>
      </c>
      <c r="Z5327" s="7"/>
      <c r="AA5327" s="7"/>
      <c r="AB5327" s="7">
        <f t="shared" si="678"/>
        <v>0</v>
      </c>
      <c r="AC5327" s="7">
        <f t="shared" si="674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7"/>
        <v>0</v>
      </c>
      <c r="X5328" s="8"/>
      <c r="Y5328" s="7">
        <f t="shared" si="679"/>
        <v>0</v>
      </c>
      <c r="Z5328" s="7"/>
      <c r="AA5328" s="8">
        <f t="shared" ref="AA5328:AA5369" si="680">W5328+X5328</f>
        <v>0</v>
      </c>
      <c r="AB5328" s="7">
        <f t="shared" si="678"/>
        <v>0</v>
      </c>
      <c r="AC5328" s="7">
        <f t="shared" si="674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5"/>
        <v>4469.6000000000004</v>
      </c>
      <c r="W5329" s="8">
        <f t="shared" si="677"/>
        <v>0</v>
      </c>
      <c r="X5329" s="8"/>
      <c r="Y5329" s="7">
        <f t="shared" si="679"/>
        <v>0</v>
      </c>
      <c r="Z5329" s="7"/>
      <c r="AA5329" s="8">
        <f t="shared" si="680"/>
        <v>0</v>
      </c>
      <c r="AB5329" s="7">
        <f t="shared" si="678"/>
        <v>0</v>
      </c>
      <c r="AC5329" s="7">
        <f t="shared" si="674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5"/>
        <v>18308.57</v>
      </c>
      <c r="W5330" s="8">
        <f t="shared" si="677"/>
        <v>0</v>
      </c>
      <c r="X5330" s="8"/>
      <c r="Y5330" s="7">
        <f t="shared" si="679"/>
        <v>0</v>
      </c>
      <c r="Z5330" s="7"/>
      <c r="AA5330" s="8">
        <f t="shared" si="680"/>
        <v>0</v>
      </c>
      <c r="AB5330" s="7">
        <f t="shared" si="678"/>
        <v>0</v>
      </c>
      <c r="AC5330" s="7">
        <f t="shared" si="674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5"/>
        <v>1342.2</v>
      </c>
      <c r="W5331" s="8">
        <f t="shared" si="677"/>
        <v>0</v>
      </c>
      <c r="X5331" s="8"/>
      <c r="Y5331" s="7">
        <f t="shared" si="679"/>
        <v>0</v>
      </c>
      <c r="Z5331" s="7"/>
      <c r="AA5331" s="8">
        <f t="shared" si="680"/>
        <v>0</v>
      </c>
      <c r="AB5331" s="7">
        <f t="shared" si="678"/>
        <v>0</v>
      </c>
      <c r="AC5331" s="7">
        <f t="shared" si="674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5"/>
        <v>6886.9</v>
      </c>
      <c r="W5332" s="8">
        <f t="shared" si="677"/>
        <v>0</v>
      </c>
      <c r="X5332" s="8"/>
      <c r="Y5332" s="7">
        <f t="shared" si="679"/>
        <v>0</v>
      </c>
      <c r="Z5332" s="7"/>
      <c r="AA5332" s="8">
        <f t="shared" si="680"/>
        <v>0</v>
      </c>
      <c r="AB5332" s="7">
        <f t="shared" si="678"/>
        <v>0</v>
      </c>
      <c r="AC5332" s="7">
        <f t="shared" si="674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5"/>
        <v>2384.46</v>
      </c>
      <c r="W5333" s="8">
        <f t="shared" si="677"/>
        <v>0</v>
      </c>
      <c r="X5333" s="8"/>
      <c r="Y5333" s="7">
        <f t="shared" si="679"/>
        <v>0</v>
      </c>
      <c r="Z5333" s="7"/>
      <c r="AA5333" s="8">
        <f t="shared" si="680"/>
        <v>0</v>
      </c>
      <c r="AB5333" s="7">
        <f t="shared" si="678"/>
        <v>0</v>
      </c>
      <c r="AC5333" s="7">
        <f t="shared" si="674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5"/>
        <v>27993.81</v>
      </c>
      <c r="W5334" s="8">
        <f t="shared" si="677"/>
        <v>0</v>
      </c>
      <c r="X5334" s="8"/>
      <c r="Y5334" s="7">
        <f t="shared" si="679"/>
        <v>0</v>
      </c>
      <c r="Z5334" s="7"/>
      <c r="AA5334" s="8">
        <f t="shared" si="680"/>
        <v>0</v>
      </c>
      <c r="AB5334" s="7">
        <f t="shared" si="678"/>
        <v>0</v>
      </c>
      <c r="AC5334" s="7">
        <f t="shared" si="674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5"/>
        <v>768.6</v>
      </c>
      <c r="W5335" s="8">
        <f t="shared" si="677"/>
        <v>0</v>
      </c>
      <c r="X5335" s="8"/>
      <c r="Y5335" s="7">
        <f t="shared" si="679"/>
        <v>0</v>
      </c>
      <c r="Z5335" s="7"/>
      <c r="AA5335" s="8">
        <f t="shared" si="680"/>
        <v>0</v>
      </c>
      <c r="AB5335" s="7">
        <f t="shared" si="678"/>
        <v>0</v>
      </c>
      <c r="AC5335" s="7">
        <f t="shared" si="674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5"/>
        <v>6557.88</v>
      </c>
      <c r="W5336" s="8">
        <f t="shared" si="677"/>
        <v>0</v>
      </c>
      <c r="X5336" s="8"/>
      <c r="Y5336" s="7">
        <f t="shared" si="679"/>
        <v>0</v>
      </c>
      <c r="Z5336" s="7"/>
      <c r="AA5336" s="8">
        <f t="shared" si="680"/>
        <v>0</v>
      </c>
      <c r="AB5336" s="7">
        <f t="shared" si="678"/>
        <v>0</v>
      </c>
      <c r="AC5336" s="7">
        <f t="shared" si="674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5"/>
        <v>150.1</v>
      </c>
      <c r="W5337" s="8">
        <f t="shared" si="677"/>
        <v>0</v>
      </c>
      <c r="X5337" s="8"/>
      <c r="Y5337" s="7">
        <f t="shared" si="679"/>
        <v>0</v>
      </c>
      <c r="Z5337" s="7"/>
      <c r="AA5337" s="8">
        <f t="shared" si="680"/>
        <v>0</v>
      </c>
      <c r="AB5337" s="7">
        <f t="shared" si="678"/>
        <v>0</v>
      </c>
      <c r="AC5337" s="7">
        <f t="shared" si="674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5"/>
        <v>1336.7</v>
      </c>
      <c r="W5338" s="8">
        <f t="shared" si="677"/>
        <v>0</v>
      </c>
      <c r="X5338" s="8"/>
      <c r="Y5338" s="7">
        <f t="shared" si="679"/>
        <v>0</v>
      </c>
      <c r="Z5338" s="7"/>
      <c r="AA5338" s="8">
        <f t="shared" si="680"/>
        <v>0</v>
      </c>
      <c r="AB5338" s="7">
        <f t="shared" si="678"/>
        <v>0</v>
      </c>
      <c r="AC5338" s="7">
        <f t="shared" si="674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5"/>
        <v>356.31</v>
      </c>
      <c r="W5339" s="8">
        <f t="shared" si="677"/>
        <v>0</v>
      </c>
      <c r="X5339" s="8"/>
      <c r="Y5339" s="7">
        <f t="shared" si="679"/>
        <v>0</v>
      </c>
      <c r="Z5339" s="7"/>
      <c r="AA5339" s="8">
        <f t="shared" si="680"/>
        <v>0</v>
      </c>
      <c r="AB5339" s="7">
        <f t="shared" si="678"/>
        <v>0</v>
      </c>
      <c r="AC5339" s="7">
        <f t="shared" si="674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5"/>
        <v>10166.4</v>
      </c>
      <c r="W5340" s="8">
        <f t="shared" si="677"/>
        <v>0</v>
      </c>
      <c r="X5340" s="8"/>
      <c r="Y5340" s="7">
        <f t="shared" si="679"/>
        <v>0</v>
      </c>
      <c r="Z5340" s="7"/>
      <c r="AA5340" s="8">
        <f t="shared" si="680"/>
        <v>0</v>
      </c>
      <c r="AB5340" s="7">
        <f t="shared" si="678"/>
        <v>0</v>
      </c>
      <c r="AC5340" s="7">
        <f t="shared" si="674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5"/>
        <v>145.04</v>
      </c>
      <c r="W5341" s="8">
        <f t="shared" si="677"/>
        <v>0</v>
      </c>
      <c r="X5341" s="8"/>
      <c r="Y5341" s="7">
        <f t="shared" si="679"/>
        <v>0</v>
      </c>
      <c r="Z5341" s="7"/>
      <c r="AA5341" s="8">
        <f t="shared" si="680"/>
        <v>0</v>
      </c>
      <c r="AB5341" s="7">
        <f t="shared" si="678"/>
        <v>0</v>
      </c>
      <c r="AC5341" s="7">
        <f t="shared" si="674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7"/>
        <v>0</v>
      </c>
      <c r="X5342" s="8"/>
      <c r="Y5342" s="7">
        <f t="shared" si="679"/>
        <v>0</v>
      </c>
      <c r="Z5342" s="7"/>
      <c r="AA5342" s="8">
        <f t="shared" si="680"/>
        <v>0</v>
      </c>
      <c r="AB5342" s="7">
        <f t="shared" si="678"/>
        <v>0</v>
      </c>
      <c r="AC5342" s="7">
        <f t="shared" si="674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5"/>
        <v>0</v>
      </c>
      <c r="W5343" s="8">
        <f t="shared" si="677"/>
        <v>5666.3725490196075</v>
      </c>
      <c r="X5343" s="8"/>
      <c r="Y5343" s="7">
        <f t="shared" si="679"/>
        <v>0</v>
      </c>
      <c r="Z5343" s="7"/>
      <c r="AA5343" s="8">
        <f t="shared" si="680"/>
        <v>5666.3725490196075</v>
      </c>
      <c r="AB5343" s="7">
        <f t="shared" si="678"/>
        <v>113.32745098039231</v>
      </c>
      <c r="AC5343" s="7">
        <f t="shared" si="674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5"/>
        <v>4027.61</v>
      </c>
      <c r="W5344" s="8">
        <f t="shared" si="677"/>
        <v>0</v>
      </c>
      <c r="X5344" s="8"/>
      <c r="Y5344" s="7">
        <f t="shared" si="679"/>
        <v>0</v>
      </c>
      <c r="Z5344" s="7"/>
      <c r="AA5344" s="8">
        <f t="shared" si="680"/>
        <v>0</v>
      </c>
      <c r="AB5344" s="7">
        <f t="shared" si="678"/>
        <v>0</v>
      </c>
      <c r="AC5344" s="7">
        <f t="shared" si="674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5"/>
        <v>-4466.1899999999996</v>
      </c>
      <c r="W5345" s="8">
        <f t="shared" si="677"/>
        <v>0</v>
      </c>
      <c r="X5345" s="8"/>
      <c r="Y5345" s="7">
        <f t="shared" si="679"/>
        <v>0</v>
      </c>
      <c r="Z5345" s="7"/>
      <c r="AA5345" s="8">
        <f t="shared" si="680"/>
        <v>0</v>
      </c>
      <c r="AB5345" s="7">
        <f t="shared" si="678"/>
        <v>0</v>
      </c>
      <c r="AC5345" s="7">
        <f t="shared" si="674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5"/>
        <v>10083.370000000001</v>
      </c>
      <c r="W5346" s="8">
        <f t="shared" si="677"/>
        <v>0</v>
      </c>
      <c r="X5346" s="8"/>
      <c r="Y5346" s="7">
        <f t="shared" si="679"/>
        <v>0</v>
      </c>
      <c r="Z5346" s="7"/>
      <c r="AA5346" s="8">
        <f t="shared" si="680"/>
        <v>0</v>
      </c>
      <c r="AB5346" s="7">
        <f t="shared" si="678"/>
        <v>0</v>
      </c>
      <c r="AC5346" s="7">
        <f t="shared" si="674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5"/>
        <v>8.6</v>
      </c>
      <c r="W5347" s="8">
        <f t="shared" si="677"/>
        <v>0</v>
      </c>
      <c r="X5347" s="8"/>
      <c r="Y5347" s="7">
        <f t="shared" si="679"/>
        <v>0</v>
      </c>
      <c r="Z5347" s="7"/>
      <c r="AA5347" s="8">
        <f t="shared" si="680"/>
        <v>0</v>
      </c>
      <c r="AB5347" s="7">
        <f t="shared" si="678"/>
        <v>0</v>
      </c>
      <c r="AC5347" s="7">
        <f t="shared" si="674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5"/>
        <v>117244.06</v>
      </c>
      <c r="W5348" s="8">
        <f t="shared" si="677"/>
        <v>0</v>
      </c>
      <c r="X5348" s="8"/>
      <c r="Y5348" s="7">
        <f t="shared" si="679"/>
        <v>0</v>
      </c>
      <c r="Z5348" s="7"/>
      <c r="AA5348" s="8">
        <f t="shared" si="680"/>
        <v>0</v>
      </c>
      <c r="AB5348" s="7">
        <f t="shared" si="678"/>
        <v>0</v>
      </c>
      <c r="AC5348" s="7">
        <f t="shared" si="674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5"/>
        <v>778.26</v>
      </c>
      <c r="W5349" s="8">
        <f t="shared" si="677"/>
        <v>0</v>
      </c>
      <c r="X5349" s="8"/>
      <c r="Y5349" s="7">
        <f t="shared" si="679"/>
        <v>0</v>
      </c>
      <c r="Z5349" s="7"/>
      <c r="AA5349" s="8">
        <f t="shared" si="680"/>
        <v>0</v>
      </c>
      <c r="AB5349" s="7">
        <f t="shared" si="678"/>
        <v>0</v>
      </c>
      <c r="AC5349" s="7">
        <f t="shared" si="674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5"/>
        <v>10200</v>
      </c>
      <c r="W5350" s="8">
        <f t="shared" si="677"/>
        <v>0</v>
      </c>
      <c r="X5350" s="8"/>
      <c r="Y5350" s="7">
        <f t="shared" si="679"/>
        <v>0</v>
      </c>
      <c r="Z5350" s="7"/>
      <c r="AA5350" s="8">
        <f t="shared" si="680"/>
        <v>0</v>
      </c>
      <c r="AB5350" s="7">
        <f t="shared" si="678"/>
        <v>0</v>
      </c>
      <c r="AC5350" s="7">
        <f t="shared" si="674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5"/>
        <v>484</v>
      </c>
      <c r="W5351" s="8">
        <f t="shared" si="677"/>
        <v>0</v>
      </c>
      <c r="X5351" s="8"/>
      <c r="Y5351" s="7">
        <f t="shared" si="679"/>
        <v>0</v>
      </c>
      <c r="Z5351" s="7"/>
      <c r="AA5351" s="8">
        <f t="shared" si="680"/>
        <v>0</v>
      </c>
      <c r="AB5351" s="7">
        <f t="shared" si="678"/>
        <v>0</v>
      </c>
      <c r="AC5351" s="7">
        <f t="shared" si="674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5"/>
        <v>49.5</v>
      </c>
      <c r="W5352" s="8">
        <f t="shared" si="677"/>
        <v>0</v>
      </c>
      <c r="X5352" s="8"/>
      <c r="Y5352" s="7">
        <f t="shared" si="679"/>
        <v>0</v>
      </c>
      <c r="Z5352" s="7"/>
      <c r="AA5352" s="8">
        <f t="shared" si="680"/>
        <v>0</v>
      </c>
      <c r="AB5352" s="7">
        <f t="shared" si="678"/>
        <v>0</v>
      </c>
      <c r="AC5352" s="7">
        <f t="shared" si="674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5"/>
        <v>3542.3</v>
      </c>
      <c r="W5353" s="8">
        <f t="shared" si="677"/>
        <v>0</v>
      </c>
      <c r="X5353" s="8"/>
      <c r="Y5353" s="7">
        <f t="shared" si="679"/>
        <v>0</v>
      </c>
      <c r="Z5353" s="7"/>
      <c r="AA5353" s="8">
        <f t="shared" si="680"/>
        <v>0</v>
      </c>
      <c r="AB5353" s="7">
        <f t="shared" si="678"/>
        <v>0</v>
      </c>
      <c r="AC5353" s="7">
        <f t="shared" si="674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5"/>
        <v>4203.45</v>
      </c>
      <c r="W5354" s="8">
        <f t="shared" si="677"/>
        <v>0</v>
      </c>
      <c r="X5354" s="8"/>
      <c r="Y5354" s="7">
        <f t="shared" si="679"/>
        <v>0</v>
      </c>
      <c r="Z5354" s="7"/>
      <c r="AA5354" s="8">
        <f t="shared" si="680"/>
        <v>0</v>
      </c>
      <c r="AB5354" s="7">
        <f t="shared" si="678"/>
        <v>0</v>
      </c>
      <c r="AC5354" s="7">
        <f t="shared" si="674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5"/>
        <v>0</v>
      </c>
      <c r="W5355" s="8">
        <f t="shared" si="677"/>
        <v>-14.117647058824019</v>
      </c>
      <c r="X5355" s="8"/>
      <c r="Y5355" s="7">
        <f t="shared" si="679"/>
        <v>0.28235294117648024</v>
      </c>
      <c r="Z5355" s="7"/>
      <c r="AA5355" s="8">
        <f t="shared" si="680"/>
        <v>-14.117647058824019</v>
      </c>
      <c r="AB5355" s="7">
        <f t="shared" si="678"/>
        <v>-0.28235294117648024</v>
      </c>
      <c r="AC5355" s="7">
        <f t="shared" si="674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5"/>
        <v>3980.6999999999898</v>
      </c>
      <c r="W5356" s="8">
        <f t="shared" si="677"/>
        <v>0</v>
      </c>
      <c r="X5356" s="8"/>
      <c r="Y5356" s="7">
        <f t="shared" si="679"/>
        <v>0</v>
      </c>
      <c r="Z5356" s="7"/>
      <c r="AA5356" s="8">
        <f t="shared" si="680"/>
        <v>0</v>
      </c>
      <c r="AB5356" s="7">
        <f t="shared" si="678"/>
        <v>0</v>
      </c>
      <c r="AC5356" s="7">
        <f t="shared" si="674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5"/>
        <v>2615.67</v>
      </c>
      <c r="W5357" s="8">
        <f t="shared" si="677"/>
        <v>0</v>
      </c>
      <c r="X5357" s="8"/>
      <c r="Y5357" s="7">
        <f t="shared" si="679"/>
        <v>0</v>
      </c>
      <c r="Z5357" s="7"/>
      <c r="AA5357" s="8">
        <f t="shared" si="680"/>
        <v>0</v>
      </c>
      <c r="AB5357" s="7">
        <f t="shared" si="678"/>
        <v>0</v>
      </c>
      <c r="AC5357" s="7">
        <f t="shared" si="674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5"/>
        <v>33599.269999999997</v>
      </c>
      <c r="W5358" s="8">
        <f t="shared" si="677"/>
        <v>0</v>
      </c>
      <c r="X5358" s="8"/>
      <c r="Y5358" s="7">
        <f t="shared" si="679"/>
        <v>0</v>
      </c>
      <c r="Z5358" s="7"/>
      <c r="AA5358" s="8">
        <f t="shared" si="680"/>
        <v>0</v>
      </c>
      <c r="AB5358" s="7">
        <f t="shared" si="678"/>
        <v>0</v>
      </c>
      <c r="AC5358" s="7">
        <f t="shared" ref="AC5358:AC5421" si="681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2">S5359+T5359-U5359</f>
        <v>5730.1</v>
      </c>
      <c r="W5359" s="8">
        <f t="shared" si="677"/>
        <v>0</v>
      </c>
      <c r="X5359" s="8"/>
      <c r="Y5359" s="7">
        <f t="shared" si="679"/>
        <v>0</v>
      </c>
      <c r="Z5359" s="7"/>
      <c r="AA5359" s="8">
        <f t="shared" si="680"/>
        <v>0</v>
      </c>
      <c r="AB5359" s="7">
        <f t="shared" si="678"/>
        <v>0</v>
      </c>
      <c r="AC5359" s="7">
        <f t="shared" si="681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2"/>
        <v>-11311.2</v>
      </c>
      <c r="W5360" s="8">
        <f t="shared" si="677"/>
        <v>0</v>
      </c>
      <c r="X5360" s="8"/>
      <c r="Y5360" s="7">
        <f t="shared" si="679"/>
        <v>0</v>
      </c>
      <c r="Z5360" s="7"/>
      <c r="AA5360" s="8">
        <f t="shared" si="680"/>
        <v>0</v>
      </c>
      <c r="AB5360" s="7">
        <f t="shared" si="678"/>
        <v>0</v>
      </c>
      <c r="AC5360" s="7">
        <f t="shared" si="681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2"/>
        <v>839.21</v>
      </c>
      <c r="W5361" s="8">
        <f t="shared" si="677"/>
        <v>0</v>
      </c>
      <c r="X5361" s="8"/>
      <c r="Y5361" s="7">
        <f t="shared" si="679"/>
        <v>0</v>
      </c>
      <c r="Z5361" s="7"/>
      <c r="AA5361" s="8">
        <f t="shared" si="680"/>
        <v>0</v>
      </c>
      <c r="AB5361" s="7">
        <f t="shared" si="678"/>
        <v>0</v>
      </c>
      <c r="AC5361" s="7">
        <f t="shared" si="681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2"/>
        <v>-111849.1</v>
      </c>
      <c r="W5362" s="8">
        <f t="shared" si="677"/>
        <v>0</v>
      </c>
      <c r="X5362" s="8"/>
      <c r="Y5362" s="7">
        <f t="shared" si="679"/>
        <v>0</v>
      </c>
      <c r="Z5362" s="7"/>
      <c r="AA5362" s="8">
        <f t="shared" si="680"/>
        <v>0</v>
      </c>
      <c r="AB5362" s="7">
        <f t="shared" si="678"/>
        <v>0</v>
      </c>
      <c r="AC5362" s="7">
        <f t="shared" si="681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2"/>
        <v>4648.87</v>
      </c>
      <c r="W5363" s="8">
        <f t="shared" ref="W5363:W5426" si="683">IF(O5363="返货",U5363/(1+P5363),IF(O5363="返现",U5363,IF(O5363="折扣",U5363*P5363,IF(O5363="无",U5363))))</f>
        <v>0</v>
      </c>
      <c r="X5363" s="8"/>
      <c r="Y5363" s="7">
        <f t="shared" si="679"/>
        <v>0</v>
      </c>
      <c r="Z5363" s="7"/>
      <c r="AA5363" s="8">
        <f t="shared" si="680"/>
        <v>0</v>
      </c>
      <c r="AB5363" s="7">
        <f t="shared" si="678"/>
        <v>0</v>
      </c>
      <c r="AC5363" s="7">
        <f t="shared" si="681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2"/>
        <v>110</v>
      </c>
      <c r="W5364" s="8">
        <f t="shared" si="683"/>
        <v>0</v>
      </c>
      <c r="X5364" s="8"/>
      <c r="Y5364" s="7">
        <f t="shared" si="679"/>
        <v>0</v>
      </c>
      <c r="Z5364" s="7"/>
      <c r="AA5364" s="8">
        <f t="shared" si="680"/>
        <v>0</v>
      </c>
      <c r="AB5364" s="7">
        <f t="shared" si="678"/>
        <v>0</v>
      </c>
      <c r="AC5364" s="7">
        <f t="shared" si="681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2"/>
        <v>9231.0499999999993</v>
      </c>
      <c r="W5365" s="8">
        <f t="shared" si="683"/>
        <v>0</v>
      </c>
      <c r="X5365" s="8"/>
      <c r="Y5365" s="7">
        <f t="shared" si="679"/>
        <v>0</v>
      </c>
      <c r="Z5365" s="7"/>
      <c r="AA5365" s="8">
        <f t="shared" si="680"/>
        <v>0</v>
      </c>
      <c r="AB5365" s="7">
        <f t="shared" ref="AB5365:AB5428" si="684">U5365-W5365</f>
        <v>0</v>
      </c>
      <c r="AC5365" s="7">
        <f t="shared" si="681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2"/>
        <v>11400</v>
      </c>
      <c r="W5366" s="8">
        <f t="shared" si="683"/>
        <v>0</v>
      </c>
      <c r="X5366" s="8"/>
      <c r="Y5366" s="7">
        <f t="shared" si="679"/>
        <v>0</v>
      </c>
      <c r="Z5366" s="7"/>
      <c r="AA5366" s="8">
        <f t="shared" si="680"/>
        <v>0</v>
      </c>
      <c r="AB5366" s="7">
        <f t="shared" si="684"/>
        <v>0</v>
      </c>
      <c r="AC5366" s="7">
        <f t="shared" si="681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2"/>
        <v>4500.8599999999997</v>
      </c>
      <c r="W5367" s="8">
        <f t="shared" si="683"/>
        <v>0</v>
      </c>
      <c r="X5367" s="8"/>
      <c r="Y5367" s="7">
        <f t="shared" si="679"/>
        <v>0</v>
      </c>
      <c r="Z5367" s="7"/>
      <c r="AA5367" s="8">
        <f t="shared" si="680"/>
        <v>0</v>
      </c>
      <c r="AB5367" s="7">
        <f t="shared" si="684"/>
        <v>0</v>
      </c>
      <c r="AC5367" s="7">
        <f t="shared" si="681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3"/>
        <v>0</v>
      </c>
      <c r="X5368" s="8"/>
      <c r="Y5368" s="7">
        <f t="shared" si="679"/>
        <v>0</v>
      </c>
      <c r="Z5368" s="7"/>
      <c r="AA5368" s="8">
        <f t="shared" si="680"/>
        <v>0</v>
      </c>
      <c r="AB5368" s="7">
        <f t="shared" si="684"/>
        <v>0</v>
      </c>
      <c r="AC5368" s="7">
        <f t="shared" si="681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2"/>
        <v>4932.3</v>
      </c>
      <c r="W5369" s="8">
        <f t="shared" si="683"/>
        <v>0</v>
      </c>
      <c r="X5369" s="8"/>
      <c r="Y5369" s="7">
        <f t="shared" si="679"/>
        <v>0</v>
      </c>
      <c r="Z5369" s="7"/>
      <c r="AA5369" s="8">
        <f t="shared" si="680"/>
        <v>0</v>
      </c>
      <c r="AB5369" s="7">
        <f t="shared" si="684"/>
        <v>0</v>
      </c>
      <c r="AC5369" s="7">
        <f t="shared" si="681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2"/>
        <v>5000</v>
      </c>
      <c r="W5370" s="8">
        <f t="shared" si="683"/>
        <v>0</v>
      </c>
      <c r="X5370" s="8"/>
      <c r="Y5370" s="7">
        <f t="shared" si="679"/>
        <v>0</v>
      </c>
      <c r="Z5370" s="7"/>
      <c r="AA5370" s="7"/>
      <c r="AB5370" s="7">
        <f t="shared" si="684"/>
        <v>0</v>
      </c>
      <c r="AC5370" s="7">
        <f t="shared" si="681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2"/>
        <v>4566.68</v>
      </c>
      <c r="W5371" s="8">
        <f t="shared" si="683"/>
        <v>0</v>
      </c>
      <c r="X5371" s="8"/>
      <c r="Y5371" s="7">
        <f t="shared" si="679"/>
        <v>0</v>
      </c>
      <c r="Z5371" s="7"/>
      <c r="AA5371" s="7"/>
      <c r="AB5371" s="7">
        <f t="shared" si="684"/>
        <v>0</v>
      </c>
      <c r="AC5371" s="7">
        <f t="shared" si="681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2"/>
        <v>4893.2</v>
      </c>
      <c r="W5372" s="8">
        <f t="shared" si="683"/>
        <v>0</v>
      </c>
      <c r="X5372" s="8"/>
      <c r="Y5372" s="7">
        <f t="shared" si="679"/>
        <v>0</v>
      </c>
      <c r="Z5372" s="7"/>
      <c r="AA5372" s="8">
        <f>W5372+X5372</f>
        <v>0</v>
      </c>
      <c r="AB5372" s="7">
        <f t="shared" si="684"/>
        <v>0</v>
      </c>
      <c r="AC5372" s="7">
        <f t="shared" si="681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2"/>
        <v>188113.3</v>
      </c>
      <c r="W5373" s="8">
        <f t="shared" si="683"/>
        <v>0</v>
      </c>
      <c r="X5373" s="8"/>
      <c r="Y5373" s="7">
        <f t="shared" si="679"/>
        <v>0</v>
      </c>
      <c r="Z5373" s="7"/>
      <c r="AA5373" s="7"/>
      <c r="AB5373" s="7">
        <f t="shared" si="684"/>
        <v>0</v>
      </c>
      <c r="AC5373" s="7">
        <f t="shared" si="681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2"/>
        <v>9056.2000000000007</v>
      </c>
      <c r="W5374" s="8">
        <f t="shared" si="683"/>
        <v>0</v>
      </c>
      <c r="X5374" s="8"/>
      <c r="Y5374" s="7">
        <f t="shared" si="679"/>
        <v>0</v>
      </c>
      <c r="Z5374" s="7"/>
      <c r="AA5374" s="8">
        <f>W5374+X5374</f>
        <v>0</v>
      </c>
      <c r="AB5374" s="7">
        <f t="shared" si="684"/>
        <v>0</v>
      </c>
      <c r="AC5374" s="7">
        <f t="shared" si="681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2"/>
        <v>3920.2</v>
      </c>
      <c r="W5375" s="8">
        <f t="shared" si="683"/>
        <v>0</v>
      </c>
      <c r="X5375" s="8"/>
      <c r="Y5375" s="7">
        <f t="shared" si="679"/>
        <v>0</v>
      </c>
      <c r="Z5375" s="7"/>
      <c r="AA5375" s="7"/>
      <c r="AB5375" s="7">
        <f t="shared" si="684"/>
        <v>0</v>
      </c>
      <c r="AC5375" s="7">
        <f t="shared" si="681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2"/>
        <v>3210.89</v>
      </c>
      <c r="W5376" s="8">
        <f t="shared" si="683"/>
        <v>0</v>
      </c>
      <c r="X5376" s="8"/>
      <c r="Y5376" s="7">
        <f t="shared" si="679"/>
        <v>0</v>
      </c>
      <c r="Z5376" s="7"/>
      <c r="AA5376" s="8">
        <f t="shared" ref="AA5376:AA5379" si="685">W5376+X5376</f>
        <v>0</v>
      </c>
      <c r="AB5376" s="7">
        <f t="shared" si="684"/>
        <v>0</v>
      </c>
      <c r="AC5376" s="7">
        <f t="shared" si="681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2"/>
        <v>32786.82</v>
      </c>
      <c r="W5377" s="8">
        <f t="shared" si="683"/>
        <v>0</v>
      </c>
      <c r="X5377" s="8"/>
      <c r="Y5377" s="7">
        <f t="shared" si="679"/>
        <v>0</v>
      </c>
      <c r="Z5377" s="7"/>
      <c r="AA5377" s="8">
        <f t="shared" si="685"/>
        <v>0</v>
      </c>
      <c r="AB5377" s="7">
        <f t="shared" si="684"/>
        <v>0</v>
      </c>
      <c r="AC5377" s="7">
        <f t="shared" si="681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2"/>
        <v>494</v>
      </c>
      <c r="W5378" s="8">
        <f t="shared" si="683"/>
        <v>0</v>
      </c>
      <c r="X5378" s="8"/>
      <c r="Y5378" s="7">
        <f t="shared" si="679"/>
        <v>0</v>
      </c>
      <c r="Z5378" s="7"/>
      <c r="AA5378" s="8">
        <f t="shared" si="685"/>
        <v>0</v>
      </c>
      <c r="AB5378" s="7">
        <f t="shared" si="684"/>
        <v>0</v>
      </c>
      <c r="AC5378" s="7">
        <f t="shared" si="681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2"/>
        <v>27822.3</v>
      </c>
      <c r="W5379" s="8">
        <f t="shared" si="683"/>
        <v>0</v>
      </c>
      <c r="X5379" s="8"/>
      <c r="Y5379" s="7">
        <f t="shared" ref="Y5379:Y5442" si="686">IF(W5379-AC5379&lt;=0,0,IF(O5379="返现",MAX(W5379-AB5379-AC5379,0),MAX(W5379-AC5379,0)))</f>
        <v>0</v>
      </c>
      <c r="Z5379" s="7"/>
      <c r="AA5379" s="8">
        <f t="shared" si="685"/>
        <v>0</v>
      </c>
      <c r="AB5379" s="7">
        <f t="shared" si="684"/>
        <v>0</v>
      </c>
      <c r="AC5379" s="7">
        <f t="shared" si="681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2"/>
        <v>0.33</v>
      </c>
      <c r="W5380" s="8">
        <f t="shared" si="683"/>
        <v>0</v>
      </c>
      <c r="X5380" s="8"/>
      <c r="Y5380" s="7">
        <f t="shared" si="686"/>
        <v>0</v>
      </c>
      <c r="Z5380" s="7"/>
      <c r="AA5380" s="7"/>
      <c r="AB5380" s="7">
        <f t="shared" si="684"/>
        <v>0</v>
      </c>
      <c r="AC5380" s="7">
        <f t="shared" si="681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2"/>
        <v>0.08</v>
      </c>
      <c r="W5381" s="8">
        <f t="shared" si="683"/>
        <v>0</v>
      </c>
      <c r="X5381" s="8"/>
      <c r="Y5381" s="7">
        <f t="shared" si="686"/>
        <v>0</v>
      </c>
      <c r="Z5381" s="7"/>
      <c r="AA5381" s="7"/>
      <c r="AB5381" s="7">
        <f t="shared" si="684"/>
        <v>0</v>
      </c>
      <c r="AC5381" s="7">
        <f t="shared" si="681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2"/>
        <v>0.19</v>
      </c>
      <c r="W5382" s="8">
        <f t="shared" si="683"/>
        <v>0</v>
      </c>
      <c r="X5382" s="8"/>
      <c r="Y5382" s="7">
        <f t="shared" si="686"/>
        <v>0</v>
      </c>
      <c r="Z5382" s="7"/>
      <c r="AA5382" s="7"/>
      <c r="AB5382" s="7">
        <f t="shared" si="684"/>
        <v>0</v>
      </c>
      <c r="AC5382" s="7">
        <f t="shared" si="681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2"/>
        <v>0.55000000000000004</v>
      </c>
      <c r="W5383" s="8">
        <f t="shared" si="683"/>
        <v>0</v>
      </c>
      <c r="X5383" s="8"/>
      <c r="Y5383" s="7">
        <f t="shared" si="686"/>
        <v>0</v>
      </c>
      <c r="Z5383" s="7"/>
      <c r="AA5383" s="7"/>
      <c r="AB5383" s="7">
        <f t="shared" si="684"/>
        <v>0</v>
      </c>
      <c r="AC5383" s="7">
        <f t="shared" si="681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2"/>
        <v>0.53</v>
      </c>
      <c r="W5384" s="8">
        <f t="shared" si="683"/>
        <v>0</v>
      </c>
      <c r="X5384" s="8"/>
      <c r="Y5384" s="7">
        <f t="shared" si="686"/>
        <v>0</v>
      </c>
      <c r="Z5384" s="7"/>
      <c r="AA5384" s="7"/>
      <c r="AB5384" s="7">
        <f t="shared" si="684"/>
        <v>0</v>
      </c>
      <c r="AC5384" s="7">
        <f t="shared" si="681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2"/>
        <v>7.0000000000000007E-2</v>
      </c>
      <c r="W5385" s="8">
        <f t="shared" si="683"/>
        <v>0</v>
      </c>
      <c r="X5385" s="8"/>
      <c r="Y5385" s="7">
        <f t="shared" si="686"/>
        <v>0</v>
      </c>
      <c r="Z5385" s="7"/>
      <c r="AA5385" s="7"/>
      <c r="AB5385" s="7">
        <f t="shared" si="684"/>
        <v>0</v>
      </c>
      <c r="AC5385" s="7">
        <f t="shared" si="681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2"/>
        <v>0.57999999999999996</v>
      </c>
      <c r="W5386" s="8">
        <f t="shared" si="683"/>
        <v>0</v>
      </c>
      <c r="X5386" s="8"/>
      <c r="Y5386" s="7">
        <f t="shared" si="686"/>
        <v>0</v>
      </c>
      <c r="Z5386" s="7"/>
      <c r="AA5386" s="7"/>
      <c r="AB5386" s="7">
        <f t="shared" si="684"/>
        <v>0</v>
      </c>
      <c r="AC5386" s="7">
        <f t="shared" si="681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2"/>
        <v>0.82</v>
      </c>
      <c r="W5387" s="8">
        <f t="shared" si="683"/>
        <v>0</v>
      </c>
      <c r="X5387" s="8"/>
      <c r="Y5387" s="7">
        <f t="shared" si="686"/>
        <v>0</v>
      </c>
      <c r="Z5387" s="7"/>
      <c r="AA5387" s="7"/>
      <c r="AB5387" s="7">
        <f t="shared" si="684"/>
        <v>0</v>
      </c>
      <c r="AC5387" s="7">
        <f t="shared" si="681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2"/>
        <v>0.05</v>
      </c>
      <c r="W5388" s="8">
        <f t="shared" si="683"/>
        <v>0</v>
      </c>
      <c r="X5388" s="8"/>
      <c r="Y5388" s="7">
        <f t="shared" si="686"/>
        <v>0</v>
      </c>
      <c r="Z5388" s="7"/>
      <c r="AA5388" s="7"/>
      <c r="AB5388" s="7">
        <f t="shared" si="684"/>
        <v>0</v>
      </c>
      <c r="AC5388" s="7">
        <f t="shared" si="681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2"/>
        <v>6673.14</v>
      </c>
      <c r="W5389" s="8">
        <f t="shared" si="683"/>
        <v>0</v>
      </c>
      <c r="X5389" s="8"/>
      <c r="Y5389" s="7">
        <f t="shared" si="686"/>
        <v>0</v>
      </c>
      <c r="Z5389" s="7"/>
      <c r="AA5389" s="7"/>
      <c r="AB5389" s="7">
        <f t="shared" si="684"/>
        <v>0</v>
      </c>
      <c r="AC5389" s="7">
        <f t="shared" si="681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2"/>
        <v>5730.63</v>
      </c>
      <c r="W5390" s="8">
        <f t="shared" si="683"/>
        <v>0</v>
      </c>
      <c r="X5390" s="8"/>
      <c r="Y5390" s="7">
        <f t="shared" si="686"/>
        <v>0</v>
      </c>
      <c r="Z5390" s="7"/>
      <c r="AA5390" s="7"/>
      <c r="AB5390" s="7">
        <f t="shared" si="684"/>
        <v>0</v>
      </c>
      <c r="AC5390" s="7">
        <f t="shared" si="681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2"/>
        <v>7525.93</v>
      </c>
      <c r="W5391" s="8">
        <f t="shared" si="683"/>
        <v>0</v>
      </c>
      <c r="X5391" s="8"/>
      <c r="Y5391" s="7">
        <f t="shared" si="686"/>
        <v>0</v>
      </c>
      <c r="Z5391" s="7"/>
      <c r="AA5391" s="8">
        <f t="shared" ref="AA5391:AA5405" si="687">W5391+X5391</f>
        <v>0</v>
      </c>
      <c r="AB5391" s="7">
        <f t="shared" si="684"/>
        <v>0</v>
      </c>
      <c r="AC5391" s="7">
        <f t="shared" si="681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2"/>
        <v>7172</v>
      </c>
      <c r="W5392" s="8">
        <f t="shared" si="683"/>
        <v>0</v>
      </c>
      <c r="X5392" s="8"/>
      <c r="Y5392" s="7">
        <f t="shared" si="686"/>
        <v>0</v>
      </c>
      <c r="Z5392" s="7"/>
      <c r="AA5392" s="8">
        <f t="shared" si="687"/>
        <v>0</v>
      </c>
      <c r="AB5392" s="7">
        <f t="shared" si="684"/>
        <v>0</v>
      </c>
      <c r="AC5392" s="7">
        <f t="shared" si="681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2"/>
        <v>-4033.57</v>
      </c>
      <c r="W5393" s="8">
        <f t="shared" si="683"/>
        <v>0</v>
      </c>
      <c r="X5393" s="8"/>
      <c r="Y5393" s="7">
        <f t="shared" si="686"/>
        <v>0</v>
      </c>
      <c r="Z5393" s="7"/>
      <c r="AA5393" s="8">
        <f t="shared" si="687"/>
        <v>0</v>
      </c>
      <c r="AB5393" s="7">
        <f t="shared" si="684"/>
        <v>0</v>
      </c>
      <c r="AC5393" s="7">
        <f t="shared" si="681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2"/>
        <v>28027.7</v>
      </c>
      <c r="W5394" s="8">
        <f t="shared" si="683"/>
        <v>0</v>
      </c>
      <c r="X5394" s="8"/>
      <c r="Y5394" s="7">
        <f t="shared" si="686"/>
        <v>0</v>
      </c>
      <c r="Z5394" s="7"/>
      <c r="AA5394" s="8">
        <f t="shared" si="687"/>
        <v>0</v>
      </c>
      <c r="AB5394" s="7">
        <f t="shared" si="684"/>
        <v>0</v>
      </c>
      <c r="AC5394" s="7">
        <f t="shared" si="681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2"/>
        <v>35733.800000000003</v>
      </c>
      <c r="W5395" s="8">
        <f t="shared" si="683"/>
        <v>0</v>
      </c>
      <c r="X5395" s="8"/>
      <c r="Y5395" s="7">
        <f t="shared" si="686"/>
        <v>0</v>
      </c>
      <c r="Z5395" s="7"/>
      <c r="AA5395" s="8">
        <f t="shared" si="687"/>
        <v>0</v>
      </c>
      <c r="AB5395" s="7">
        <f t="shared" si="684"/>
        <v>0</v>
      </c>
      <c r="AC5395" s="7">
        <f t="shared" si="681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2"/>
        <v>351</v>
      </c>
      <c r="W5396" s="8">
        <f t="shared" si="683"/>
        <v>0</v>
      </c>
      <c r="X5396" s="8"/>
      <c r="Y5396" s="7">
        <f t="shared" si="686"/>
        <v>0</v>
      </c>
      <c r="Z5396" s="7"/>
      <c r="AA5396" s="8">
        <f t="shared" si="687"/>
        <v>0</v>
      </c>
      <c r="AB5396" s="7">
        <f t="shared" si="684"/>
        <v>0</v>
      </c>
      <c r="AC5396" s="7">
        <f t="shared" si="681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2"/>
        <v>32887.910000000003</v>
      </c>
      <c r="W5397" s="8">
        <f t="shared" si="683"/>
        <v>0</v>
      </c>
      <c r="X5397" s="8"/>
      <c r="Y5397" s="7">
        <f t="shared" si="686"/>
        <v>0</v>
      </c>
      <c r="Z5397" s="7"/>
      <c r="AA5397" s="8">
        <f t="shared" si="687"/>
        <v>0</v>
      </c>
      <c r="AB5397" s="7">
        <f t="shared" si="684"/>
        <v>0</v>
      </c>
      <c r="AC5397" s="7">
        <f t="shared" si="681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2"/>
        <v>16499.900000000001</v>
      </c>
      <c r="W5398" s="8">
        <f t="shared" si="683"/>
        <v>0</v>
      </c>
      <c r="X5398" s="8"/>
      <c r="Y5398" s="7">
        <f t="shared" si="686"/>
        <v>0</v>
      </c>
      <c r="Z5398" s="7"/>
      <c r="AA5398" s="8">
        <f t="shared" si="687"/>
        <v>0</v>
      </c>
      <c r="AB5398" s="7">
        <f t="shared" si="684"/>
        <v>0</v>
      </c>
      <c r="AC5398" s="7">
        <f t="shared" si="681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2"/>
        <v>-1061.08</v>
      </c>
      <c r="W5399" s="8">
        <f t="shared" si="683"/>
        <v>0</v>
      </c>
      <c r="X5399" s="8"/>
      <c r="Y5399" s="7">
        <f t="shared" si="686"/>
        <v>0</v>
      </c>
      <c r="Z5399" s="7"/>
      <c r="AA5399" s="8">
        <f t="shared" si="687"/>
        <v>0</v>
      </c>
      <c r="AB5399" s="7">
        <f t="shared" si="684"/>
        <v>0</v>
      </c>
      <c r="AC5399" s="7">
        <f t="shared" si="681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2"/>
        <v>1124.5999999999999</v>
      </c>
      <c r="W5400" s="8">
        <f t="shared" si="683"/>
        <v>0</v>
      </c>
      <c r="X5400" s="8"/>
      <c r="Y5400" s="7">
        <f t="shared" si="686"/>
        <v>0</v>
      </c>
      <c r="Z5400" s="7"/>
      <c r="AA5400" s="8">
        <f t="shared" si="687"/>
        <v>0</v>
      </c>
      <c r="AB5400" s="7">
        <f t="shared" si="684"/>
        <v>0</v>
      </c>
      <c r="AC5400" s="7">
        <f t="shared" si="681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2"/>
        <v>15897.1</v>
      </c>
      <c r="W5401" s="8">
        <f t="shared" si="683"/>
        <v>0</v>
      </c>
      <c r="X5401" s="8"/>
      <c r="Y5401" s="7">
        <f t="shared" si="686"/>
        <v>0</v>
      </c>
      <c r="Z5401" s="7"/>
      <c r="AA5401" s="8">
        <f t="shared" si="687"/>
        <v>0</v>
      </c>
      <c r="AB5401" s="7">
        <f t="shared" si="684"/>
        <v>0</v>
      </c>
      <c r="AC5401" s="7">
        <f t="shared" si="681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2"/>
        <v>2400</v>
      </c>
      <c r="W5402" s="8">
        <f t="shared" si="683"/>
        <v>0</v>
      </c>
      <c r="X5402" s="8"/>
      <c r="Y5402" s="7">
        <f t="shared" si="686"/>
        <v>0</v>
      </c>
      <c r="Z5402" s="7"/>
      <c r="AA5402" s="8">
        <f t="shared" si="687"/>
        <v>0</v>
      </c>
      <c r="AB5402" s="7">
        <f t="shared" si="684"/>
        <v>0</v>
      </c>
      <c r="AC5402" s="7">
        <f t="shared" si="681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2"/>
        <v>144.779999999995</v>
      </c>
      <c r="W5403" s="8">
        <f t="shared" si="683"/>
        <v>0</v>
      </c>
      <c r="X5403" s="8"/>
      <c r="Y5403" s="7">
        <f t="shared" si="686"/>
        <v>0</v>
      </c>
      <c r="Z5403" s="7"/>
      <c r="AA5403" s="8">
        <f t="shared" si="687"/>
        <v>0</v>
      </c>
      <c r="AB5403" s="7">
        <f t="shared" si="684"/>
        <v>0</v>
      </c>
      <c r="AC5403" s="7">
        <f t="shared" si="681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3"/>
        <v>0</v>
      </c>
      <c r="X5404" s="8"/>
      <c r="Y5404" s="7">
        <f t="shared" si="686"/>
        <v>0</v>
      </c>
      <c r="Z5404" s="7"/>
      <c r="AA5404" s="8">
        <f t="shared" si="687"/>
        <v>0</v>
      </c>
      <c r="AB5404" s="7">
        <f t="shared" si="684"/>
        <v>0</v>
      </c>
      <c r="AC5404" s="7">
        <f t="shared" si="681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2"/>
        <v>499146.39</v>
      </c>
      <c r="W5405" s="8">
        <f t="shared" si="683"/>
        <v>0</v>
      </c>
      <c r="X5405" s="8"/>
      <c r="Y5405" s="7">
        <f t="shared" si="686"/>
        <v>0</v>
      </c>
      <c r="Z5405" s="7"/>
      <c r="AA5405" s="8">
        <f t="shared" si="687"/>
        <v>0</v>
      </c>
      <c r="AB5405" s="7">
        <f t="shared" si="684"/>
        <v>0</v>
      </c>
      <c r="AC5405" s="7">
        <f t="shared" si="681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2"/>
        <v>3106.0800000000099</v>
      </c>
      <c r="W5406" s="8">
        <f t="shared" si="683"/>
        <v>0</v>
      </c>
      <c r="X5406" s="8"/>
      <c r="Y5406" s="7">
        <f t="shared" si="686"/>
        <v>0</v>
      </c>
      <c r="Z5406" s="7"/>
      <c r="AA5406" s="7"/>
      <c r="AB5406" s="7">
        <f t="shared" si="684"/>
        <v>0</v>
      </c>
      <c r="AC5406" s="7">
        <f t="shared" si="681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2"/>
        <v>9695.4500000000007</v>
      </c>
      <c r="W5407" s="8">
        <f t="shared" si="683"/>
        <v>1600.3899999999999</v>
      </c>
      <c r="X5407" s="8"/>
      <c r="Y5407" s="7">
        <f t="shared" si="686"/>
        <v>0</v>
      </c>
      <c r="Z5407" s="7"/>
      <c r="AA5407" s="8">
        <f t="shared" ref="AA5407:AA5416" si="688">W5407+X5407</f>
        <v>1600.3899999999999</v>
      </c>
      <c r="AB5407" s="7">
        <f t="shared" si="684"/>
        <v>0</v>
      </c>
      <c r="AC5407" s="7">
        <f t="shared" si="681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2"/>
        <v>8098.96</v>
      </c>
      <c r="W5408" s="8">
        <f t="shared" si="683"/>
        <v>0</v>
      </c>
      <c r="X5408" s="8"/>
      <c r="Y5408" s="7">
        <f t="shared" si="686"/>
        <v>0</v>
      </c>
      <c r="Z5408" s="7"/>
      <c r="AA5408" s="8">
        <f t="shared" si="688"/>
        <v>0</v>
      </c>
      <c r="AB5408" s="7">
        <f t="shared" si="684"/>
        <v>0</v>
      </c>
      <c r="AC5408" s="7">
        <f t="shared" si="681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2"/>
        <v>-5126.5</v>
      </c>
      <c r="W5409" s="8">
        <f t="shared" si="683"/>
        <v>0</v>
      </c>
      <c r="X5409" s="8"/>
      <c r="Y5409" s="7">
        <f t="shared" si="686"/>
        <v>0</v>
      </c>
      <c r="Z5409" s="7"/>
      <c r="AA5409" s="8">
        <f t="shared" si="688"/>
        <v>0</v>
      </c>
      <c r="AB5409" s="7">
        <f t="shared" si="684"/>
        <v>0</v>
      </c>
      <c r="AC5409" s="7">
        <f t="shared" si="681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2"/>
        <v>-1125.31</v>
      </c>
      <c r="W5410" s="8">
        <f t="shared" si="683"/>
        <v>0</v>
      </c>
      <c r="X5410" s="8"/>
      <c r="Y5410" s="7">
        <f t="shared" si="686"/>
        <v>0</v>
      </c>
      <c r="Z5410" s="7"/>
      <c r="AA5410" s="8">
        <f t="shared" si="688"/>
        <v>0</v>
      </c>
      <c r="AB5410" s="7">
        <f t="shared" si="684"/>
        <v>0</v>
      </c>
      <c r="AC5410" s="7">
        <f t="shared" si="681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2"/>
        <v>30477.82</v>
      </c>
      <c r="W5411" s="8">
        <f t="shared" si="683"/>
        <v>1966.2156862745094</v>
      </c>
      <c r="X5411" s="8"/>
      <c r="Y5411" s="7">
        <f t="shared" si="686"/>
        <v>0</v>
      </c>
      <c r="Z5411" s="7"/>
      <c r="AA5411" s="8">
        <f t="shared" si="688"/>
        <v>1966.2156862745094</v>
      </c>
      <c r="AB5411" s="7">
        <f t="shared" si="684"/>
        <v>39.324313725490128</v>
      </c>
      <c r="AC5411" s="7">
        <f t="shared" si="681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2"/>
        <v>1442.58</v>
      </c>
      <c r="W5412" s="8">
        <f t="shared" si="683"/>
        <v>0</v>
      </c>
      <c r="X5412" s="8"/>
      <c r="Y5412" s="7">
        <f t="shared" si="686"/>
        <v>0</v>
      </c>
      <c r="Z5412" s="7"/>
      <c r="AA5412" s="8">
        <f t="shared" si="688"/>
        <v>0</v>
      </c>
      <c r="AB5412" s="7">
        <f t="shared" si="684"/>
        <v>0</v>
      </c>
      <c r="AC5412" s="7">
        <f t="shared" si="681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2"/>
        <v>38184.800000000003</v>
      </c>
      <c r="W5413" s="8">
        <f t="shared" si="683"/>
        <v>0</v>
      </c>
      <c r="X5413" s="8"/>
      <c r="Y5413" s="7">
        <f t="shared" si="686"/>
        <v>0</v>
      </c>
      <c r="Z5413" s="7"/>
      <c r="AA5413" s="8">
        <f t="shared" si="688"/>
        <v>0</v>
      </c>
      <c r="AB5413" s="7">
        <f t="shared" si="684"/>
        <v>0</v>
      </c>
      <c r="AC5413" s="7">
        <f t="shared" si="681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2"/>
        <v>995.4</v>
      </c>
      <c r="W5414" s="8">
        <f t="shared" si="683"/>
        <v>0</v>
      </c>
      <c r="X5414" s="8"/>
      <c r="Y5414" s="7">
        <f t="shared" si="686"/>
        <v>0</v>
      </c>
      <c r="Z5414" s="7"/>
      <c r="AA5414" s="8">
        <f t="shared" si="688"/>
        <v>0</v>
      </c>
      <c r="AB5414" s="7">
        <f t="shared" si="684"/>
        <v>0</v>
      </c>
      <c r="AC5414" s="7">
        <f t="shared" si="681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2"/>
        <v>9727.1</v>
      </c>
      <c r="W5415" s="8">
        <f t="shared" si="683"/>
        <v>0</v>
      </c>
      <c r="X5415" s="8"/>
      <c r="Y5415" s="7">
        <f t="shared" si="686"/>
        <v>0</v>
      </c>
      <c r="Z5415" s="7"/>
      <c r="AA5415" s="8">
        <f t="shared" si="688"/>
        <v>0</v>
      </c>
      <c r="AB5415" s="7">
        <f t="shared" si="684"/>
        <v>0</v>
      </c>
      <c r="AC5415" s="7">
        <f t="shared" si="681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2"/>
        <v>-1682.29</v>
      </c>
      <c r="W5416" s="8">
        <f t="shared" si="683"/>
        <v>0</v>
      </c>
      <c r="X5416" s="8"/>
      <c r="Y5416" s="7">
        <f t="shared" si="686"/>
        <v>0</v>
      </c>
      <c r="Z5416" s="7"/>
      <c r="AA5416" s="8">
        <f t="shared" si="688"/>
        <v>0</v>
      </c>
      <c r="AB5416" s="7">
        <f t="shared" si="684"/>
        <v>0</v>
      </c>
      <c r="AC5416" s="7">
        <f t="shared" si="681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2"/>
        <v>0.01</v>
      </c>
      <c r="W5417" s="8">
        <f t="shared" si="683"/>
        <v>0</v>
      </c>
      <c r="X5417" s="8"/>
      <c r="Y5417" s="7">
        <f t="shared" si="686"/>
        <v>0</v>
      </c>
      <c r="Z5417" s="7"/>
      <c r="AA5417" s="7"/>
      <c r="AB5417" s="7">
        <f t="shared" si="684"/>
        <v>0</v>
      </c>
      <c r="AC5417" s="7">
        <f t="shared" si="681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2"/>
        <v>927.57</v>
      </c>
      <c r="W5418" s="8">
        <f t="shared" si="683"/>
        <v>0</v>
      </c>
      <c r="X5418" s="8"/>
      <c r="Y5418" s="7">
        <f t="shared" si="686"/>
        <v>0</v>
      </c>
      <c r="Z5418" s="7"/>
      <c r="AA5418" s="8">
        <f t="shared" ref="AA5418:AA5481" si="689">W5418+X5418</f>
        <v>0</v>
      </c>
      <c r="AB5418" s="7">
        <f t="shared" si="684"/>
        <v>0</v>
      </c>
      <c r="AC5418" s="7">
        <f t="shared" si="681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2"/>
        <v>1134.2</v>
      </c>
      <c r="W5419" s="8">
        <f t="shared" si="683"/>
        <v>0</v>
      </c>
      <c r="X5419" s="8"/>
      <c r="Y5419" s="7">
        <f t="shared" si="686"/>
        <v>0</v>
      </c>
      <c r="Z5419" s="7"/>
      <c r="AA5419" s="8">
        <f t="shared" si="689"/>
        <v>0</v>
      </c>
      <c r="AB5419" s="7">
        <f t="shared" si="684"/>
        <v>0</v>
      </c>
      <c r="AC5419" s="7">
        <f t="shared" si="681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2"/>
        <v>85408.59</v>
      </c>
      <c r="W5420" s="8">
        <f t="shared" si="683"/>
        <v>0</v>
      </c>
      <c r="X5420" s="8"/>
      <c r="Y5420" s="7">
        <f t="shared" si="686"/>
        <v>0</v>
      </c>
      <c r="Z5420" s="7"/>
      <c r="AA5420" s="8">
        <f t="shared" si="689"/>
        <v>0</v>
      </c>
      <c r="AB5420" s="7">
        <f t="shared" si="684"/>
        <v>0</v>
      </c>
      <c r="AC5420" s="7">
        <f t="shared" si="681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2"/>
        <v>655.38</v>
      </c>
      <c r="W5421" s="8">
        <f t="shared" si="683"/>
        <v>0</v>
      </c>
      <c r="X5421" s="8"/>
      <c r="Y5421" s="7">
        <f t="shared" si="686"/>
        <v>0</v>
      </c>
      <c r="Z5421" s="7"/>
      <c r="AA5421" s="8">
        <f t="shared" si="689"/>
        <v>0</v>
      </c>
      <c r="AB5421" s="7">
        <f t="shared" si="684"/>
        <v>0</v>
      </c>
      <c r="AC5421" s="7">
        <f t="shared" si="681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2"/>
        <v>22900.07</v>
      </c>
      <c r="W5422" s="8">
        <f t="shared" si="683"/>
        <v>0</v>
      </c>
      <c r="X5422" s="8"/>
      <c r="Y5422" s="7">
        <f t="shared" si="686"/>
        <v>0</v>
      </c>
      <c r="Z5422" s="7"/>
      <c r="AA5422" s="8">
        <f t="shared" si="689"/>
        <v>0</v>
      </c>
      <c r="AB5422" s="7">
        <f t="shared" si="684"/>
        <v>0</v>
      </c>
      <c r="AC5422" s="7">
        <f t="shared" ref="AC5422:AC5485" si="690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1">S5423+T5423-U5423</f>
        <v>1</v>
      </c>
      <c r="W5423" s="8">
        <f t="shared" si="683"/>
        <v>0</v>
      </c>
      <c r="X5423" s="8"/>
      <c r="Y5423" s="7">
        <f t="shared" si="686"/>
        <v>0</v>
      </c>
      <c r="Z5423" s="7"/>
      <c r="AA5423" s="8">
        <f t="shared" si="689"/>
        <v>0</v>
      </c>
      <c r="AB5423" s="7">
        <f t="shared" si="684"/>
        <v>0</v>
      </c>
      <c r="AC5423" s="7">
        <f t="shared" si="690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1"/>
        <v>971.7</v>
      </c>
      <c r="W5424" s="8">
        <f t="shared" si="683"/>
        <v>0</v>
      </c>
      <c r="X5424" s="8"/>
      <c r="Y5424" s="7">
        <f t="shared" si="686"/>
        <v>0</v>
      </c>
      <c r="Z5424" s="7"/>
      <c r="AA5424" s="8">
        <f t="shared" si="689"/>
        <v>0</v>
      </c>
      <c r="AB5424" s="7">
        <f t="shared" si="684"/>
        <v>0</v>
      </c>
      <c r="AC5424" s="7">
        <f t="shared" si="690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1"/>
        <v>15112.89</v>
      </c>
      <c r="W5425" s="8">
        <f t="shared" si="683"/>
        <v>0</v>
      </c>
      <c r="X5425" s="8"/>
      <c r="Y5425" s="7">
        <f t="shared" si="686"/>
        <v>0</v>
      </c>
      <c r="Z5425" s="7"/>
      <c r="AA5425" s="8">
        <f t="shared" si="689"/>
        <v>0</v>
      </c>
      <c r="AB5425" s="7">
        <f t="shared" si="684"/>
        <v>0</v>
      </c>
      <c r="AC5425" s="7">
        <f t="shared" si="690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1"/>
        <v>0</v>
      </c>
      <c r="W5426" s="8">
        <f t="shared" si="683"/>
        <v>3422.2080000000001</v>
      </c>
      <c r="X5426" s="8"/>
      <c r="Y5426" s="7">
        <f t="shared" si="686"/>
        <v>0</v>
      </c>
      <c r="Z5426" s="7"/>
      <c r="AA5426" s="8">
        <f t="shared" si="689"/>
        <v>3422.2080000000001</v>
      </c>
      <c r="AB5426" s="7">
        <f t="shared" si="684"/>
        <v>142.5920000000001</v>
      </c>
      <c r="AC5426" s="7">
        <f t="shared" si="690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1"/>
        <v>11.4</v>
      </c>
      <c r="W5427" s="8">
        <f t="shared" ref="W5427:W5490" si="692">IF(O5427="返货",U5427/(1+P5427),IF(O5427="返现",U5427,IF(O5427="折扣",U5427*P5427,IF(O5427="无",U5427))))</f>
        <v>0</v>
      </c>
      <c r="X5427" s="8"/>
      <c r="Y5427" s="7">
        <f t="shared" si="686"/>
        <v>0</v>
      </c>
      <c r="Z5427" s="7"/>
      <c r="AA5427" s="8">
        <f t="shared" si="689"/>
        <v>0</v>
      </c>
      <c r="AB5427" s="7">
        <f t="shared" si="684"/>
        <v>0</v>
      </c>
      <c r="AC5427" s="7">
        <f t="shared" si="690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2"/>
        <v>0</v>
      </c>
      <c r="X5428" s="8"/>
      <c r="Y5428" s="7">
        <f t="shared" si="686"/>
        <v>0</v>
      </c>
      <c r="Z5428" s="7"/>
      <c r="AA5428" s="8">
        <f t="shared" si="689"/>
        <v>0</v>
      </c>
      <c r="AB5428" s="7">
        <f t="shared" si="684"/>
        <v>0</v>
      </c>
      <c r="AC5428" s="7">
        <f t="shared" si="690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2"/>
        <v>0</v>
      </c>
      <c r="X5429" s="8"/>
      <c r="Y5429" s="7">
        <f t="shared" si="686"/>
        <v>0</v>
      </c>
      <c r="Z5429" s="7"/>
      <c r="AA5429" s="8">
        <f t="shared" si="689"/>
        <v>0</v>
      </c>
      <c r="AB5429" s="7">
        <f t="shared" ref="AB5429:AB5492" si="693">U5429-W5429</f>
        <v>0</v>
      </c>
      <c r="AC5429" s="7">
        <f t="shared" si="690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2"/>
        <v>0</v>
      </c>
      <c r="X5430" s="8"/>
      <c r="Y5430" s="7">
        <f t="shared" si="686"/>
        <v>0</v>
      </c>
      <c r="Z5430" s="7"/>
      <c r="AA5430" s="8">
        <f t="shared" si="689"/>
        <v>0</v>
      </c>
      <c r="AB5430" s="7">
        <f t="shared" si="693"/>
        <v>0</v>
      </c>
      <c r="AC5430" s="7">
        <f t="shared" si="690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2"/>
        <v>0</v>
      </c>
      <c r="X5431" s="8"/>
      <c r="Y5431" s="7">
        <f t="shared" si="686"/>
        <v>0</v>
      </c>
      <c r="Z5431" s="7"/>
      <c r="AA5431" s="8">
        <f t="shared" si="689"/>
        <v>0</v>
      </c>
      <c r="AB5431" s="7">
        <f t="shared" si="693"/>
        <v>0</v>
      </c>
      <c r="AC5431" s="7">
        <f t="shared" si="690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2"/>
        <v>60815.750400000004</v>
      </c>
      <c r="X5432" s="8"/>
      <c r="Y5432" s="7">
        <f t="shared" si="686"/>
        <v>0</v>
      </c>
      <c r="Z5432" s="7"/>
      <c r="AA5432" s="8">
        <f t="shared" si="689"/>
        <v>60815.750400000004</v>
      </c>
      <c r="AB5432" s="7">
        <f t="shared" si="693"/>
        <v>2533.9896000000008</v>
      </c>
      <c r="AC5432" s="7">
        <f t="shared" si="690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1"/>
        <v>3027.4999999999982</v>
      </c>
      <c r="W5433" s="8">
        <f t="shared" si="692"/>
        <v>5978.4960000000019</v>
      </c>
      <c r="X5433" s="8"/>
      <c r="Y5433" s="7">
        <f t="shared" si="686"/>
        <v>0</v>
      </c>
      <c r="Z5433" s="7"/>
      <c r="AA5433" s="8">
        <f t="shared" si="689"/>
        <v>5978.4960000000019</v>
      </c>
      <c r="AB5433" s="7">
        <f t="shared" si="693"/>
        <v>249.10400000000027</v>
      </c>
      <c r="AC5433" s="7">
        <f t="shared" si="690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2"/>
        <v>0</v>
      </c>
      <c r="X5434" s="8"/>
      <c r="Y5434" s="7">
        <f t="shared" si="686"/>
        <v>0</v>
      </c>
      <c r="Z5434" s="7"/>
      <c r="AA5434" s="8">
        <f t="shared" si="689"/>
        <v>0</v>
      </c>
      <c r="AB5434" s="7">
        <f t="shared" si="693"/>
        <v>0</v>
      </c>
      <c r="AC5434" s="7">
        <f t="shared" si="690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2"/>
        <v>0</v>
      </c>
      <c r="X5435" s="8"/>
      <c r="Y5435" s="7">
        <f t="shared" si="686"/>
        <v>0</v>
      </c>
      <c r="Z5435" s="7"/>
      <c r="AA5435" s="8">
        <f t="shared" si="689"/>
        <v>0</v>
      </c>
      <c r="AB5435" s="7">
        <f t="shared" si="693"/>
        <v>0</v>
      </c>
      <c r="AC5435" s="7">
        <f t="shared" si="690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2"/>
        <v>0</v>
      </c>
      <c r="X5436" s="8"/>
      <c r="Y5436" s="7">
        <f t="shared" si="686"/>
        <v>0</v>
      </c>
      <c r="Z5436" s="7"/>
      <c r="AA5436" s="8">
        <f t="shared" si="689"/>
        <v>0</v>
      </c>
      <c r="AB5436" s="7">
        <f t="shared" si="693"/>
        <v>0</v>
      </c>
      <c r="AC5436" s="7">
        <f t="shared" si="690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2"/>
        <v>0</v>
      </c>
      <c r="X5437" s="8"/>
      <c r="Y5437" s="7">
        <f t="shared" si="686"/>
        <v>0</v>
      </c>
      <c r="Z5437" s="7"/>
      <c r="AA5437" s="8">
        <f t="shared" si="689"/>
        <v>0</v>
      </c>
      <c r="AB5437" s="7">
        <f t="shared" si="693"/>
        <v>0</v>
      </c>
      <c r="AC5437" s="7">
        <f t="shared" si="690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2"/>
        <v>0</v>
      </c>
      <c r="X5438" s="8"/>
      <c r="Y5438" s="7">
        <f t="shared" si="686"/>
        <v>0</v>
      </c>
      <c r="Z5438" s="7"/>
      <c r="AA5438" s="8">
        <f t="shared" si="689"/>
        <v>0</v>
      </c>
      <c r="AB5438" s="7">
        <f t="shared" si="693"/>
        <v>0</v>
      </c>
      <c r="AC5438" s="7">
        <f t="shared" si="690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2"/>
        <v>0</v>
      </c>
      <c r="X5439" s="8"/>
      <c r="Y5439" s="7">
        <f t="shared" si="686"/>
        <v>0</v>
      </c>
      <c r="Z5439" s="7"/>
      <c r="AA5439" s="8">
        <f t="shared" si="689"/>
        <v>0</v>
      </c>
      <c r="AB5439" s="7">
        <f t="shared" si="693"/>
        <v>0</v>
      </c>
      <c r="AC5439" s="7">
        <f t="shared" si="690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2"/>
        <v>0</v>
      </c>
      <c r="X5440" s="8"/>
      <c r="Y5440" s="7">
        <f t="shared" si="686"/>
        <v>0</v>
      </c>
      <c r="Z5440" s="7"/>
      <c r="AA5440" s="8">
        <f t="shared" si="689"/>
        <v>0</v>
      </c>
      <c r="AB5440" s="7">
        <f t="shared" si="693"/>
        <v>0</v>
      </c>
      <c r="AC5440" s="7">
        <f t="shared" si="690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1"/>
        <v>2298.75</v>
      </c>
      <c r="W5441" s="8">
        <f t="shared" si="692"/>
        <v>0</v>
      </c>
      <c r="X5441" s="8"/>
      <c r="Y5441" s="7">
        <f t="shared" si="686"/>
        <v>0</v>
      </c>
      <c r="Z5441" s="7"/>
      <c r="AA5441" s="8">
        <f t="shared" si="689"/>
        <v>0</v>
      </c>
      <c r="AB5441" s="7">
        <f t="shared" si="693"/>
        <v>0</v>
      </c>
      <c r="AC5441" s="7">
        <f t="shared" si="690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2"/>
        <v>0</v>
      </c>
      <c r="X5442" s="8"/>
      <c r="Y5442" s="7">
        <f t="shared" si="686"/>
        <v>0</v>
      </c>
      <c r="Z5442" s="7"/>
      <c r="AA5442" s="8">
        <f t="shared" si="689"/>
        <v>0</v>
      </c>
      <c r="AB5442" s="7">
        <f t="shared" si="693"/>
        <v>0</v>
      </c>
      <c r="AC5442" s="7">
        <f t="shared" si="690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2"/>
        <v>0</v>
      </c>
      <c r="X5443" s="8"/>
      <c r="Y5443" s="7">
        <f t="shared" ref="Y5443:Y5506" si="694">IF(W5443-AC5443&lt;=0,0,IF(O5443="返现",MAX(W5443-AB5443-AC5443,0),MAX(W5443-AC5443,0)))</f>
        <v>0</v>
      </c>
      <c r="Z5443" s="7"/>
      <c r="AA5443" s="8">
        <f t="shared" si="689"/>
        <v>0</v>
      </c>
      <c r="AB5443" s="7">
        <f t="shared" si="693"/>
        <v>0</v>
      </c>
      <c r="AC5443" s="7">
        <f t="shared" si="690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2"/>
        <v>0</v>
      </c>
      <c r="X5444" s="8"/>
      <c r="Y5444" s="7">
        <f t="shared" si="694"/>
        <v>0</v>
      </c>
      <c r="Z5444" s="7"/>
      <c r="AA5444" s="8">
        <f t="shared" si="689"/>
        <v>0</v>
      </c>
      <c r="AB5444" s="7">
        <f t="shared" si="693"/>
        <v>0</v>
      </c>
      <c r="AC5444" s="7">
        <f t="shared" si="690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2"/>
        <v>0</v>
      </c>
      <c r="X5445" s="8"/>
      <c r="Y5445" s="7">
        <f t="shared" si="694"/>
        <v>0</v>
      </c>
      <c r="Z5445" s="7"/>
      <c r="AA5445" s="8">
        <f t="shared" si="689"/>
        <v>0</v>
      </c>
      <c r="AB5445" s="7">
        <f t="shared" si="693"/>
        <v>0</v>
      </c>
      <c r="AC5445" s="7">
        <f t="shared" si="690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2"/>
        <v>0</v>
      </c>
      <c r="X5446" s="8"/>
      <c r="Y5446" s="7">
        <f t="shared" si="694"/>
        <v>0</v>
      </c>
      <c r="Z5446" s="7"/>
      <c r="AA5446" s="8">
        <f t="shared" si="689"/>
        <v>0</v>
      </c>
      <c r="AB5446" s="7">
        <f t="shared" si="693"/>
        <v>0</v>
      </c>
      <c r="AC5446" s="7">
        <f t="shared" si="690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2"/>
        <v>0</v>
      </c>
      <c r="X5447" s="8"/>
      <c r="Y5447" s="7">
        <f t="shared" si="694"/>
        <v>0</v>
      </c>
      <c r="Z5447" s="7"/>
      <c r="AA5447" s="8">
        <f t="shared" si="689"/>
        <v>0</v>
      </c>
      <c r="AB5447" s="7">
        <f t="shared" si="693"/>
        <v>0</v>
      </c>
      <c r="AC5447" s="7">
        <f t="shared" si="690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2"/>
        <v>0</v>
      </c>
      <c r="X5448" s="8"/>
      <c r="Y5448" s="7">
        <f t="shared" si="694"/>
        <v>0</v>
      </c>
      <c r="Z5448" s="7"/>
      <c r="AA5448" s="8">
        <f t="shared" si="689"/>
        <v>0</v>
      </c>
      <c r="AB5448" s="7">
        <f t="shared" si="693"/>
        <v>0</v>
      </c>
      <c r="AC5448" s="7">
        <f t="shared" si="690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2"/>
        <v>0</v>
      </c>
      <c r="X5449" s="8"/>
      <c r="Y5449" s="7">
        <f t="shared" si="694"/>
        <v>0</v>
      </c>
      <c r="Z5449" s="7"/>
      <c r="AA5449" s="8">
        <f t="shared" si="689"/>
        <v>0</v>
      </c>
      <c r="AB5449" s="7">
        <f t="shared" si="693"/>
        <v>0</v>
      </c>
      <c r="AC5449" s="7">
        <f t="shared" si="690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1"/>
        <v>73667.62</v>
      </c>
      <c r="W5450" s="8">
        <f t="shared" si="692"/>
        <v>0</v>
      </c>
      <c r="X5450" s="8"/>
      <c r="Y5450" s="7">
        <f t="shared" si="694"/>
        <v>0</v>
      </c>
      <c r="Z5450" s="7"/>
      <c r="AA5450" s="8">
        <f t="shared" si="689"/>
        <v>0</v>
      </c>
      <c r="AB5450" s="7">
        <f t="shared" si="693"/>
        <v>0</v>
      </c>
      <c r="AC5450" s="7">
        <f t="shared" si="690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1"/>
        <v>3171.92</v>
      </c>
      <c r="W5451" s="8">
        <f t="shared" si="692"/>
        <v>0</v>
      </c>
      <c r="X5451" s="8"/>
      <c r="Y5451" s="7">
        <f t="shared" si="694"/>
        <v>0</v>
      </c>
      <c r="Z5451" s="7"/>
      <c r="AA5451" s="8">
        <f t="shared" si="689"/>
        <v>0</v>
      </c>
      <c r="AB5451" s="7">
        <f t="shared" si="693"/>
        <v>0</v>
      </c>
      <c r="AC5451" s="7">
        <f t="shared" si="690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1"/>
        <v>28952.38</v>
      </c>
      <c r="W5452" s="8">
        <f t="shared" si="692"/>
        <v>0</v>
      </c>
      <c r="X5452" s="8"/>
      <c r="Y5452" s="7">
        <f t="shared" si="694"/>
        <v>0</v>
      </c>
      <c r="Z5452" s="7"/>
      <c r="AA5452" s="8">
        <f t="shared" si="689"/>
        <v>0</v>
      </c>
      <c r="AB5452" s="7">
        <f t="shared" si="693"/>
        <v>0</v>
      </c>
      <c r="AC5452" s="7">
        <f t="shared" si="690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1"/>
        <v>15479.3299999999</v>
      </c>
      <c r="W5453" s="8">
        <f t="shared" si="692"/>
        <v>0</v>
      </c>
      <c r="X5453" s="8"/>
      <c r="Y5453" s="7">
        <f t="shared" si="694"/>
        <v>0</v>
      </c>
      <c r="Z5453" s="7"/>
      <c r="AA5453" s="8">
        <f t="shared" si="689"/>
        <v>0</v>
      </c>
      <c r="AB5453" s="7">
        <f t="shared" si="693"/>
        <v>0</v>
      </c>
      <c r="AC5453" s="7">
        <f t="shared" si="690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1"/>
        <v>9988.56</v>
      </c>
      <c r="W5454" s="8">
        <f t="shared" si="692"/>
        <v>0</v>
      </c>
      <c r="X5454" s="8"/>
      <c r="Y5454" s="7">
        <f t="shared" si="694"/>
        <v>0</v>
      </c>
      <c r="Z5454" s="7"/>
      <c r="AA5454" s="8">
        <f t="shared" si="689"/>
        <v>0</v>
      </c>
      <c r="AB5454" s="7">
        <f t="shared" si="693"/>
        <v>0</v>
      </c>
      <c r="AC5454" s="7">
        <f t="shared" si="690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1"/>
        <v>35245.699999999997</v>
      </c>
      <c r="W5455" s="8">
        <f t="shared" si="692"/>
        <v>0</v>
      </c>
      <c r="X5455" s="8"/>
      <c r="Y5455" s="7">
        <f t="shared" si="694"/>
        <v>0</v>
      </c>
      <c r="Z5455" s="7"/>
      <c r="AA5455" s="8">
        <f t="shared" si="689"/>
        <v>0</v>
      </c>
      <c r="AB5455" s="7">
        <f t="shared" si="693"/>
        <v>0</v>
      </c>
      <c r="AC5455" s="7">
        <f t="shared" si="690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1"/>
        <v>7171.85</v>
      </c>
      <c r="W5456" s="8">
        <f t="shared" si="692"/>
        <v>0</v>
      </c>
      <c r="X5456" s="8"/>
      <c r="Y5456" s="7">
        <f t="shared" si="694"/>
        <v>0</v>
      </c>
      <c r="Z5456" s="7"/>
      <c r="AA5456" s="8">
        <f t="shared" si="689"/>
        <v>0</v>
      </c>
      <c r="AB5456" s="7">
        <f t="shared" si="693"/>
        <v>0</v>
      </c>
      <c r="AC5456" s="7">
        <f t="shared" si="690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1"/>
        <v>16751.8</v>
      </c>
      <c r="W5457" s="8">
        <f t="shared" si="692"/>
        <v>0</v>
      </c>
      <c r="X5457" s="8"/>
      <c r="Y5457" s="7">
        <f t="shared" si="694"/>
        <v>0</v>
      </c>
      <c r="Z5457" s="7"/>
      <c r="AA5457" s="8">
        <f t="shared" si="689"/>
        <v>0</v>
      </c>
      <c r="AB5457" s="7">
        <f t="shared" si="693"/>
        <v>0</v>
      </c>
      <c r="AC5457" s="7">
        <f t="shared" si="690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1"/>
        <v>4204.8999999999996</v>
      </c>
      <c r="W5458" s="8">
        <f t="shared" si="692"/>
        <v>0</v>
      </c>
      <c r="X5458" s="8"/>
      <c r="Y5458" s="7">
        <f t="shared" si="694"/>
        <v>0</v>
      </c>
      <c r="Z5458" s="7"/>
      <c r="AA5458" s="8">
        <f t="shared" si="689"/>
        <v>0</v>
      </c>
      <c r="AB5458" s="7">
        <f t="shared" si="693"/>
        <v>0</v>
      </c>
      <c r="AC5458" s="7">
        <f t="shared" si="690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1"/>
        <v>4252.8</v>
      </c>
      <c r="W5459" s="8">
        <f t="shared" si="692"/>
        <v>0</v>
      </c>
      <c r="X5459" s="8"/>
      <c r="Y5459" s="7">
        <f t="shared" si="694"/>
        <v>0</v>
      </c>
      <c r="Z5459" s="7"/>
      <c r="AA5459" s="8">
        <f t="shared" si="689"/>
        <v>0</v>
      </c>
      <c r="AB5459" s="7">
        <f t="shared" si="693"/>
        <v>0</v>
      </c>
      <c r="AC5459" s="7">
        <f t="shared" si="690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1"/>
        <v>8256.9</v>
      </c>
      <c r="W5460" s="8">
        <f t="shared" si="692"/>
        <v>0</v>
      </c>
      <c r="X5460" s="8"/>
      <c r="Y5460" s="7">
        <f t="shared" si="694"/>
        <v>0</v>
      </c>
      <c r="Z5460" s="7"/>
      <c r="AA5460" s="8">
        <f t="shared" si="689"/>
        <v>0</v>
      </c>
      <c r="AB5460" s="7">
        <f t="shared" si="693"/>
        <v>0</v>
      </c>
      <c r="AC5460" s="7">
        <f t="shared" si="690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1"/>
        <v>5081.22</v>
      </c>
      <c r="W5461" s="8">
        <f t="shared" si="692"/>
        <v>0</v>
      </c>
      <c r="X5461" s="8"/>
      <c r="Y5461" s="7">
        <f t="shared" si="694"/>
        <v>0</v>
      </c>
      <c r="Z5461" s="7"/>
      <c r="AA5461" s="8">
        <f t="shared" si="689"/>
        <v>0</v>
      </c>
      <c r="AB5461" s="7">
        <f t="shared" si="693"/>
        <v>0</v>
      </c>
      <c r="AC5461" s="7">
        <f t="shared" si="690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1"/>
        <v>12602.69</v>
      </c>
      <c r="W5462" s="8">
        <f t="shared" si="692"/>
        <v>0</v>
      </c>
      <c r="X5462" s="8"/>
      <c r="Y5462" s="7">
        <f t="shared" si="694"/>
        <v>0</v>
      </c>
      <c r="Z5462" s="7"/>
      <c r="AA5462" s="8">
        <f t="shared" si="689"/>
        <v>0</v>
      </c>
      <c r="AB5462" s="7">
        <f t="shared" si="693"/>
        <v>0</v>
      </c>
      <c r="AC5462" s="7">
        <f t="shared" si="690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1"/>
        <v>4718.3999999999996</v>
      </c>
      <c r="W5463" s="8">
        <f t="shared" si="692"/>
        <v>0</v>
      </c>
      <c r="X5463" s="8"/>
      <c r="Y5463" s="7">
        <f t="shared" si="694"/>
        <v>0</v>
      </c>
      <c r="Z5463" s="7"/>
      <c r="AA5463" s="8">
        <f t="shared" si="689"/>
        <v>0</v>
      </c>
      <c r="AB5463" s="7">
        <f t="shared" si="693"/>
        <v>0</v>
      </c>
      <c r="AC5463" s="7">
        <f t="shared" si="690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1"/>
        <v>253.9</v>
      </c>
      <c r="W5464" s="8">
        <f t="shared" si="692"/>
        <v>0</v>
      </c>
      <c r="X5464" s="8"/>
      <c r="Y5464" s="7">
        <f t="shared" si="694"/>
        <v>0</v>
      </c>
      <c r="Z5464" s="7"/>
      <c r="AA5464" s="8">
        <f t="shared" si="689"/>
        <v>0</v>
      </c>
      <c r="AB5464" s="7">
        <f t="shared" si="693"/>
        <v>0</v>
      </c>
      <c r="AC5464" s="7">
        <f t="shared" si="690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1"/>
        <v>76435.610000000073</v>
      </c>
      <c r="W5465" s="8">
        <f t="shared" si="692"/>
        <v>164462.48999999993</v>
      </c>
      <c r="X5465" s="8"/>
      <c r="Y5465" s="7">
        <f t="shared" si="694"/>
        <v>0</v>
      </c>
      <c r="Z5465" s="7"/>
      <c r="AA5465" s="8">
        <f t="shared" si="689"/>
        <v>164462.48999999993</v>
      </c>
      <c r="AB5465" s="7">
        <f t="shared" si="693"/>
        <v>0</v>
      </c>
      <c r="AC5465" s="7">
        <f t="shared" si="690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1"/>
        <v>15705</v>
      </c>
      <c r="W5466" s="8">
        <f t="shared" si="692"/>
        <v>0</v>
      </c>
      <c r="X5466" s="8"/>
      <c r="Y5466" s="7">
        <f t="shared" si="694"/>
        <v>0</v>
      </c>
      <c r="Z5466" s="7"/>
      <c r="AA5466" s="8">
        <f t="shared" si="689"/>
        <v>0</v>
      </c>
      <c r="AB5466" s="7">
        <f t="shared" si="693"/>
        <v>0</v>
      </c>
      <c r="AC5466" s="7">
        <f t="shared" si="690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1"/>
        <v>37.9</v>
      </c>
      <c r="W5467" s="8">
        <f t="shared" si="692"/>
        <v>0</v>
      </c>
      <c r="X5467" s="8"/>
      <c r="Y5467" s="7">
        <f t="shared" si="694"/>
        <v>0</v>
      </c>
      <c r="Z5467" s="7"/>
      <c r="AA5467" s="8">
        <f t="shared" si="689"/>
        <v>0</v>
      </c>
      <c r="AB5467" s="7">
        <f t="shared" si="693"/>
        <v>0</v>
      </c>
      <c r="AC5467" s="7">
        <f t="shared" si="690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2"/>
        <v>0</v>
      </c>
      <c r="X5468" s="8"/>
      <c r="Y5468" s="7">
        <f t="shared" si="694"/>
        <v>0</v>
      </c>
      <c r="Z5468" s="7"/>
      <c r="AA5468" s="8">
        <f t="shared" si="689"/>
        <v>0</v>
      </c>
      <c r="AB5468" s="7">
        <f t="shared" si="693"/>
        <v>0</v>
      </c>
      <c r="AC5468" s="7">
        <f t="shared" si="690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1"/>
        <v>29251.9</v>
      </c>
      <c r="W5469" s="8">
        <f t="shared" si="692"/>
        <v>0</v>
      </c>
      <c r="X5469" s="8"/>
      <c r="Y5469" s="7">
        <f t="shared" si="694"/>
        <v>0</v>
      </c>
      <c r="Z5469" s="7"/>
      <c r="AA5469" s="8">
        <f t="shared" si="689"/>
        <v>0</v>
      </c>
      <c r="AB5469" s="7">
        <f t="shared" si="693"/>
        <v>0</v>
      </c>
      <c r="AC5469" s="7">
        <f t="shared" si="690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1"/>
        <v>33947.06</v>
      </c>
      <c r="W5470" s="8">
        <f t="shared" si="692"/>
        <v>0</v>
      </c>
      <c r="X5470" s="8"/>
      <c r="Y5470" s="7">
        <f t="shared" si="694"/>
        <v>0</v>
      </c>
      <c r="Z5470" s="7"/>
      <c r="AA5470" s="8">
        <f t="shared" si="689"/>
        <v>0</v>
      </c>
      <c r="AB5470" s="7">
        <f t="shared" si="693"/>
        <v>0</v>
      </c>
      <c r="AC5470" s="7">
        <f t="shared" si="690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1"/>
        <v>2000</v>
      </c>
      <c r="W5471" s="8">
        <f t="shared" si="692"/>
        <v>0</v>
      </c>
      <c r="X5471" s="8"/>
      <c r="Y5471" s="7">
        <f t="shared" si="694"/>
        <v>0</v>
      </c>
      <c r="Z5471" s="7"/>
      <c r="AA5471" s="8">
        <f t="shared" si="689"/>
        <v>0</v>
      </c>
      <c r="AB5471" s="7">
        <f t="shared" si="693"/>
        <v>0</v>
      </c>
      <c r="AC5471" s="7">
        <f t="shared" si="690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1"/>
        <v>2000</v>
      </c>
      <c r="W5472" s="8">
        <f t="shared" si="692"/>
        <v>0</v>
      </c>
      <c r="X5472" s="8"/>
      <c r="Y5472" s="7">
        <f t="shared" si="694"/>
        <v>0</v>
      </c>
      <c r="Z5472" s="7"/>
      <c r="AA5472" s="8">
        <f t="shared" si="689"/>
        <v>0</v>
      </c>
      <c r="AB5472" s="7">
        <f t="shared" si="693"/>
        <v>0</v>
      </c>
      <c r="AC5472" s="7">
        <f t="shared" si="690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1"/>
        <v>43170.3</v>
      </c>
      <c r="W5473" s="8">
        <f t="shared" si="692"/>
        <v>0</v>
      </c>
      <c r="X5473" s="8"/>
      <c r="Y5473" s="7">
        <f t="shared" si="694"/>
        <v>0</v>
      </c>
      <c r="Z5473" s="7"/>
      <c r="AA5473" s="8">
        <f t="shared" si="689"/>
        <v>0</v>
      </c>
      <c r="AB5473" s="7">
        <f t="shared" si="693"/>
        <v>0</v>
      </c>
      <c r="AC5473" s="7">
        <f t="shared" si="690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1"/>
        <v>0</v>
      </c>
      <c r="W5474" s="8">
        <f t="shared" si="692"/>
        <v>2443.5980392156566</v>
      </c>
      <c r="X5474" s="8"/>
      <c r="Y5474" s="7">
        <f t="shared" si="694"/>
        <v>0</v>
      </c>
      <c r="Z5474" s="7"/>
      <c r="AA5474" s="8">
        <f t="shared" si="689"/>
        <v>2443.5980392156566</v>
      </c>
      <c r="AB5474" s="7">
        <f t="shared" si="693"/>
        <v>48.87196078431316</v>
      </c>
      <c r="AC5474" s="7">
        <f t="shared" si="690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1"/>
        <v>10000</v>
      </c>
      <c r="W5475" s="8">
        <f t="shared" si="692"/>
        <v>0</v>
      </c>
      <c r="X5475" s="8"/>
      <c r="Y5475" s="7">
        <f t="shared" si="694"/>
        <v>0</v>
      </c>
      <c r="Z5475" s="7"/>
      <c r="AA5475" s="8">
        <f t="shared" si="689"/>
        <v>0</v>
      </c>
      <c r="AB5475" s="7">
        <f t="shared" si="693"/>
        <v>0</v>
      </c>
      <c r="AC5475" s="7">
        <f t="shared" si="690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1"/>
        <v>209018.9</v>
      </c>
      <c r="W5476" s="8">
        <f t="shared" si="692"/>
        <v>56066.666666666686</v>
      </c>
      <c r="X5476" s="8"/>
      <c r="Y5476" s="7">
        <f t="shared" si="694"/>
        <v>0</v>
      </c>
      <c r="Z5476" s="7"/>
      <c r="AA5476" s="8">
        <f t="shared" si="689"/>
        <v>56066.666666666686</v>
      </c>
      <c r="AB5476" s="7">
        <f t="shared" si="693"/>
        <v>1121.3333333333358</v>
      </c>
      <c r="AC5476" s="7">
        <f t="shared" si="690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1"/>
        <v>10398.74</v>
      </c>
      <c r="W5477" s="8">
        <f t="shared" si="692"/>
        <v>0</v>
      </c>
      <c r="X5477" s="8"/>
      <c r="Y5477" s="7">
        <f t="shared" si="694"/>
        <v>0</v>
      </c>
      <c r="Z5477" s="7"/>
      <c r="AA5477" s="8">
        <f t="shared" si="689"/>
        <v>0</v>
      </c>
      <c r="AB5477" s="7">
        <f t="shared" si="693"/>
        <v>0</v>
      </c>
      <c r="AC5477" s="7">
        <f t="shared" si="690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1"/>
        <v>10221.219999999999</v>
      </c>
      <c r="W5478" s="8">
        <f t="shared" si="692"/>
        <v>0</v>
      </c>
      <c r="X5478" s="8"/>
      <c r="Y5478" s="7">
        <f t="shared" si="694"/>
        <v>0</v>
      </c>
      <c r="Z5478" s="7"/>
      <c r="AA5478" s="8">
        <f t="shared" si="689"/>
        <v>0</v>
      </c>
      <c r="AB5478" s="7">
        <f t="shared" si="693"/>
        <v>0</v>
      </c>
      <c r="AC5478" s="7">
        <f t="shared" si="690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1"/>
        <v>12179.5</v>
      </c>
      <c r="W5479" s="8">
        <f t="shared" si="692"/>
        <v>0</v>
      </c>
      <c r="X5479" s="8"/>
      <c r="Y5479" s="7">
        <f t="shared" si="694"/>
        <v>0</v>
      </c>
      <c r="Z5479" s="7"/>
      <c r="AA5479" s="8">
        <f t="shared" si="689"/>
        <v>0</v>
      </c>
      <c r="AB5479" s="7">
        <f t="shared" si="693"/>
        <v>0</v>
      </c>
      <c r="AC5479" s="7">
        <f t="shared" si="690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1"/>
        <v>42894.64</v>
      </c>
      <c r="W5480" s="8">
        <f t="shared" si="692"/>
        <v>0</v>
      </c>
      <c r="X5480" s="8"/>
      <c r="Y5480" s="7">
        <f t="shared" si="694"/>
        <v>0</v>
      </c>
      <c r="Z5480" s="7"/>
      <c r="AA5480" s="8">
        <f t="shared" si="689"/>
        <v>0</v>
      </c>
      <c r="AB5480" s="7">
        <f t="shared" si="693"/>
        <v>0</v>
      </c>
      <c r="AC5480" s="7">
        <f t="shared" si="690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1"/>
        <v>59610.79</v>
      </c>
      <c r="W5481" s="8">
        <f t="shared" si="692"/>
        <v>0</v>
      </c>
      <c r="X5481" s="8"/>
      <c r="Y5481" s="7">
        <f t="shared" si="694"/>
        <v>0</v>
      </c>
      <c r="Z5481" s="7"/>
      <c r="AA5481" s="8">
        <f t="shared" si="689"/>
        <v>0</v>
      </c>
      <c r="AB5481" s="7">
        <f t="shared" si="693"/>
        <v>0</v>
      </c>
      <c r="AC5481" s="7">
        <f t="shared" si="690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1"/>
        <v>4625.51</v>
      </c>
      <c r="W5482" s="8">
        <f t="shared" si="692"/>
        <v>0</v>
      </c>
      <c r="X5482" s="8"/>
      <c r="Y5482" s="7">
        <f t="shared" si="694"/>
        <v>0</v>
      </c>
      <c r="Z5482" s="7"/>
      <c r="AA5482" s="8">
        <f t="shared" ref="AA5482:AA5505" si="695">W5482+X5482</f>
        <v>0</v>
      </c>
      <c r="AB5482" s="7">
        <f t="shared" si="693"/>
        <v>0</v>
      </c>
      <c r="AC5482" s="7">
        <f t="shared" si="690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1"/>
        <v>9703.2000000000007</v>
      </c>
      <c r="W5483" s="8">
        <f t="shared" si="692"/>
        <v>0</v>
      </c>
      <c r="X5483" s="8"/>
      <c r="Y5483" s="7">
        <f t="shared" si="694"/>
        <v>0</v>
      </c>
      <c r="Z5483" s="7"/>
      <c r="AA5483" s="8">
        <f t="shared" si="695"/>
        <v>0</v>
      </c>
      <c r="AB5483" s="7">
        <f t="shared" si="693"/>
        <v>0</v>
      </c>
      <c r="AC5483" s="7">
        <f t="shared" si="690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1"/>
        <v>8223.7000000000007</v>
      </c>
      <c r="W5484" s="8">
        <f t="shared" si="692"/>
        <v>0</v>
      </c>
      <c r="X5484" s="8"/>
      <c r="Y5484" s="7">
        <f t="shared" si="694"/>
        <v>0</v>
      </c>
      <c r="Z5484" s="7"/>
      <c r="AA5484" s="8">
        <f t="shared" si="695"/>
        <v>0</v>
      </c>
      <c r="AB5484" s="7">
        <f t="shared" si="693"/>
        <v>0</v>
      </c>
      <c r="AC5484" s="7">
        <f t="shared" si="690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1"/>
        <v>2453</v>
      </c>
      <c r="W5485" s="8">
        <f t="shared" si="692"/>
        <v>0</v>
      </c>
      <c r="X5485" s="8"/>
      <c r="Y5485" s="7">
        <f t="shared" si="694"/>
        <v>0</v>
      </c>
      <c r="Z5485" s="7"/>
      <c r="AA5485" s="8">
        <f t="shared" si="695"/>
        <v>0</v>
      </c>
      <c r="AB5485" s="7">
        <f t="shared" si="693"/>
        <v>0</v>
      </c>
      <c r="AC5485" s="7">
        <f t="shared" si="690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1"/>
        <v>38620.230000000003</v>
      </c>
      <c r="W5486" s="8">
        <f t="shared" si="692"/>
        <v>17716.166666666664</v>
      </c>
      <c r="X5486" s="8"/>
      <c r="Y5486" s="7">
        <f t="shared" si="694"/>
        <v>0</v>
      </c>
      <c r="Z5486" s="7"/>
      <c r="AA5486" s="8">
        <f t="shared" si="695"/>
        <v>17716.166666666664</v>
      </c>
      <c r="AB5486" s="7">
        <f t="shared" si="693"/>
        <v>354.32333333333372</v>
      </c>
      <c r="AC5486" s="7">
        <f t="shared" ref="AC5486:AC5549" si="696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7">S5487+T5487-U5487</f>
        <v>149224.34</v>
      </c>
      <c r="W5487" s="8">
        <f t="shared" si="692"/>
        <v>31.45</v>
      </c>
      <c r="X5487" s="8"/>
      <c r="Y5487" s="7">
        <f t="shared" si="694"/>
        <v>0</v>
      </c>
      <c r="Z5487" s="7"/>
      <c r="AA5487" s="8">
        <f t="shared" si="695"/>
        <v>31.45</v>
      </c>
      <c r="AB5487" s="7">
        <f t="shared" si="693"/>
        <v>0</v>
      </c>
      <c r="AC5487" s="7">
        <f t="shared" si="696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7"/>
        <v>50000</v>
      </c>
      <c r="W5488" s="8">
        <f t="shared" si="692"/>
        <v>0</v>
      </c>
      <c r="X5488" s="8"/>
      <c r="Y5488" s="7">
        <f t="shared" si="694"/>
        <v>0</v>
      </c>
      <c r="Z5488" s="7"/>
      <c r="AA5488" s="8">
        <f t="shared" si="695"/>
        <v>0</v>
      </c>
      <c r="AB5488" s="7">
        <f t="shared" si="693"/>
        <v>0</v>
      </c>
      <c r="AC5488" s="7">
        <f t="shared" si="696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7"/>
        <v>50000</v>
      </c>
      <c r="W5489" s="8">
        <f t="shared" si="692"/>
        <v>0</v>
      </c>
      <c r="X5489" s="8"/>
      <c r="Y5489" s="7">
        <f t="shared" si="694"/>
        <v>0</v>
      </c>
      <c r="Z5489" s="7"/>
      <c r="AA5489" s="8">
        <f t="shared" si="695"/>
        <v>0</v>
      </c>
      <c r="AB5489" s="7">
        <f t="shared" si="693"/>
        <v>0</v>
      </c>
      <c r="AC5489" s="7">
        <f t="shared" si="696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7"/>
        <v>10200</v>
      </c>
      <c r="W5490" s="8">
        <f t="shared" si="692"/>
        <v>0</v>
      </c>
      <c r="X5490" s="8"/>
      <c r="Y5490" s="7">
        <f t="shared" si="694"/>
        <v>0</v>
      </c>
      <c r="Z5490" s="7"/>
      <c r="AA5490" s="8">
        <f t="shared" si="695"/>
        <v>0</v>
      </c>
      <c r="AB5490" s="7">
        <f t="shared" si="693"/>
        <v>0</v>
      </c>
      <c r="AC5490" s="7">
        <f t="shared" si="696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7"/>
        <v>272.2</v>
      </c>
      <c r="W5491" s="8">
        <f t="shared" ref="W5491:W5554" si="698">IF(O5491="返货",U5491/(1+P5491),IF(O5491="返现",U5491,IF(O5491="折扣",U5491*P5491,IF(O5491="无",U5491))))</f>
        <v>0</v>
      </c>
      <c r="X5491" s="8"/>
      <c r="Y5491" s="7">
        <f t="shared" si="694"/>
        <v>0</v>
      </c>
      <c r="Z5491" s="7"/>
      <c r="AA5491" s="8">
        <f t="shared" si="695"/>
        <v>0</v>
      </c>
      <c r="AB5491" s="7">
        <f t="shared" si="693"/>
        <v>0</v>
      </c>
      <c r="AC5491" s="7">
        <f t="shared" si="696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7"/>
        <v>6212.97</v>
      </c>
      <c r="W5492" s="8">
        <f t="shared" si="698"/>
        <v>0</v>
      </c>
      <c r="X5492" s="8"/>
      <c r="Y5492" s="7">
        <f t="shared" si="694"/>
        <v>0</v>
      </c>
      <c r="Z5492" s="7"/>
      <c r="AA5492" s="8">
        <f t="shared" si="695"/>
        <v>0</v>
      </c>
      <c r="AB5492" s="7">
        <f t="shared" si="693"/>
        <v>0</v>
      </c>
      <c r="AC5492" s="7">
        <f t="shared" si="696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7"/>
        <v>1.99999999999818E-2</v>
      </c>
      <c r="W5493" s="8">
        <f t="shared" si="698"/>
        <v>0</v>
      </c>
      <c r="X5493" s="8"/>
      <c r="Y5493" s="7">
        <f t="shared" si="694"/>
        <v>0</v>
      </c>
      <c r="Z5493" s="7"/>
      <c r="AA5493" s="8">
        <f t="shared" si="695"/>
        <v>0</v>
      </c>
      <c r="AB5493" s="7">
        <f t="shared" ref="AB5493:AB5556" si="699">U5493-W5493</f>
        <v>0</v>
      </c>
      <c r="AC5493" s="7">
        <f t="shared" si="696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7"/>
        <v>79482.7</v>
      </c>
      <c r="W5494" s="8">
        <f t="shared" si="698"/>
        <v>0</v>
      </c>
      <c r="X5494" s="8"/>
      <c r="Y5494" s="7">
        <f t="shared" si="694"/>
        <v>0</v>
      </c>
      <c r="Z5494" s="7"/>
      <c r="AA5494" s="8">
        <f t="shared" si="695"/>
        <v>0</v>
      </c>
      <c r="AB5494" s="7">
        <f t="shared" si="699"/>
        <v>0</v>
      </c>
      <c r="AC5494" s="7">
        <f t="shared" si="696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7"/>
        <v>3.9999999999054098E-2</v>
      </c>
      <c r="W5495" s="8">
        <f t="shared" si="698"/>
        <v>0</v>
      </c>
      <c r="X5495" s="8"/>
      <c r="Y5495" s="7">
        <f t="shared" si="694"/>
        <v>0</v>
      </c>
      <c r="Z5495" s="7"/>
      <c r="AA5495" s="8">
        <f t="shared" si="695"/>
        <v>0</v>
      </c>
      <c r="AB5495" s="7">
        <f t="shared" si="699"/>
        <v>0</v>
      </c>
      <c r="AC5495" s="7">
        <f t="shared" si="696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7"/>
        <v>4982</v>
      </c>
      <c r="W5496" s="8">
        <f t="shared" si="698"/>
        <v>0</v>
      </c>
      <c r="X5496" s="8"/>
      <c r="Y5496" s="7">
        <f t="shared" si="694"/>
        <v>0</v>
      </c>
      <c r="Z5496" s="7"/>
      <c r="AA5496" s="8">
        <f t="shared" si="695"/>
        <v>0</v>
      </c>
      <c r="AB5496" s="7">
        <f t="shared" si="699"/>
        <v>0</v>
      </c>
      <c r="AC5496" s="7">
        <f t="shared" si="696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7"/>
        <v>10184.5</v>
      </c>
      <c r="W5497" s="8">
        <f t="shared" si="698"/>
        <v>0</v>
      </c>
      <c r="X5497" s="8"/>
      <c r="Y5497" s="7">
        <f t="shared" si="694"/>
        <v>0</v>
      </c>
      <c r="Z5497" s="7"/>
      <c r="AA5497" s="8">
        <f t="shared" si="695"/>
        <v>0</v>
      </c>
      <c r="AB5497" s="7">
        <f t="shared" si="699"/>
        <v>0</v>
      </c>
      <c r="AC5497" s="7">
        <f t="shared" si="696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7"/>
        <v>5201.8</v>
      </c>
      <c r="W5498" s="8">
        <f t="shared" si="698"/>
        <v>0</v>
      </c>
      <c r="X5498" s="8"/>
      <c r="Y5498" s="7">
        <f t="shared" si="694"/>
        <v>0</v>
      </c>
      <c r="Z5498" s="7"/>
      <c r="AA5498" s="8">
        <f t="shared" si="695"/>
        <v>0</v>
      </c>
      <c r="AB5498" s="7">
        <f t="shared" si="699"/>
        <v>0</v>
      </c>
      <c r="AC5498" s="7">
        <f t="shared" si="696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7"/>
        <v>15067.62</v>
      </c>
      <c r="W5499" s="8">
        <f t="shared" si="698"/>
        <v>0</v>
      </c>
      <c r="X5499" s="8"/>
      <c r="Y5499" s="7">
        <f t="shared" si="694"/>
        <v>0</v>
      </c>
      <c r="Z5499" s="7"/>
      <c r="AA5499" s="8">
        <f t="shared" si="695"/>
        <v>0</v>
      </c>
      <c r="AB5499" s="7">
        <f t="shared" si="699"/>
        <v>0</v>
      </c>
      <c r="AC5499" s="7">
        <f t="shared" si="696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7"/>
        <v>1779.71</v>
      </c>
      <c r="W5500" s="8">
        <f t="shared" si="698"/>
        <v>0</v>
      </c>
      <c r="X5500" s="8"/>
      <c r="Y5500" s="7">
        <f t="shared" si="694"/>
        <v>0</v>
      </c>
      <c r="Z5500" s="7"/>
      <c r="AA5500" s="8">
        <f t="shared" si="695"/>
        <v>0</v>
      </c>
      <c r="AB5500" s="7">
        <f t="shared" si="699"/>
        <v>0</v>
      </c>
      <c r="AC5500" s="7">
        <f t="shared" si="696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7"/>
        <v>19143.72</v>
      </c>
      <c r="W5501" s="8">
        <f t="shared" si="698"/>
        <v>0</v>
      </c>
      <c r="X5501" s="8"/>
      <c r="Y5501" s="7">
        <f t="shared" si="694"/>
        <v>0</v>
      </c>
      <c r="Z5501" s="7"/>
      <c r="AA5501" s="8">
        <f t="shared" si="695"/>
        <v>0</v>
      </c>
      <c r="AB5501" s="7">
        <f t="shared" si="699"/>
        <v>0</v>
      </c>
      <c r="AC5501" s="7">
        <f t="shared" si="696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8"/>
        <v>0</v>
      </c>
      <c r="X5502" s="8"/>
      <c r="Y5502" s="7">
        <f t="shared" si="694"/>
        <v>0</v>
      </c>
      <c r="Z5502" s="7"/>
      <c r="AA5502" s="8">
        <f t="shared" si="695"/>
        <v>0</v>
      </c>
      <c r="AB5502" s="7">
        <f t="shared" si="699"/>
        <v>0</v>
      </c>
      <c r="AC5502" s="7">
        <f t="shared" si="696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7"/>
        <v>5357.2099999999973</v>
      </c>
      <c r="W5503" s="8">
        <f t="shared" si="698"/>
        <v>12076.764705882353</v>
      </c>
      <c r="X5503" s="8"/>
      <c r="Y5503" s="7">
        <f t="shared" si="694"/>
        <v>0</v>
      </c>
      <c r="Z5503" s="7"/>
      <c r="AA5503" s="8">
        <f t="shared" si="695"/>
        <v>12076.764705882353</v>
      </c>
      <c r="AB5503" s="7">
        <f t="shared" si="699"/>
        <v>241.53529411764794</v>
      </c>
      <c r="AC5503" s="7">
        <f t="shared" si="696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7"/>
        <v>7743.1</v>
      </c>
      <c r="W5504" s="8">
        <f t="shared" si="698"/>
        <v>0</v>
      </c>
      <c r="X5504" s="8"/>
      <c r="Y5504" s="7">
        <f t="shared" si="694"/>
        <v>0</v>
      </c>
      <c r="Z5504" s="7"/>
      <c r="AA5504" s="8">
        <f t="shared" si="695"/>
        <v>0</v>
      </c>
      <c r="AB5504" s="7">
        <f t="shared" si="699"/>
        <v>0</v>
      </c>
      <c r="AC5504" s="7">
        <f t="shared" si="696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7"/>
        <v>14812.24</v>
      </c>
      <c r="W5505" s="8">
        <f t="shared" si="698"/>
        <v>0</v>
      </c>
      <c r="X5505" s="8"/>
      <c r="Y5505" s="7">
        <f t="shared" si="694"/>
        <v>0</v>
      </c>
      <c r="Z5505" s="7"/>
      <c r="AA5505" s="8">
        <f t="shared" si="695"/>
        <v>0</v>
      </c>
      <c r="AB5505" s="7">
        <f t="shared" si="699"/>
        <v>0</v>
      </c>
      <c r="AC5505" s="7">
        <f t="shared" si="696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7"/>
        <v>816</v>
      </c>
      <c r="W5506" s="8">
        <f t="shared" si="698"/>
        <v>0</v>
      </c>
      <c r="X5506" s="8"/>
      <c r="Y5506" s="7">
        <f t="shared" si="694"/>
        <v>0</v>
      </c>
      <c r="Z5506" s="7"/>
      <c r="AA5506" s="7"/>
      <c r="AB5506" s="7">
        <f t="shared" si="699"/>
        <v>0</v>
      </c>
      <c r="AC5506" s="7">
        <f t="shared" si="696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7"/>
        <v>1651.5</v>
      </c>
      <c r="W5507" s="8">
        <f t="shared" si="698"/>
        <v>0</v>
      </c>
      <c r="X5507" s="8"/>
      <c r="Y5507" s="7">
        <f t="shared" ref="Y5507:Y5570" si="700">IF(W5507-AC5507&lt;=0,0,IF(O5507="返现",MAX(W5507-AB5507-AC5507,0),MAX(W5507-AC5507,0)))</f>
        <v>0</v>
      </c>
      <c r="Z5507" s="7"/>
      <c r="AA5507" s="7"/>
      <c r="AB5507" s="7">
        <f t="shared" si="699"/>
        <v>0</v>
      </c>
      <c r="AC5507" s="7">
        <f t="shared" si="696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7"/>
        <v>1.00000000002183E-2</v>
      </c>
      <c r="W5508" s="8">
        <f t="shared" si="698"/>
        <v>0</v>
      </c>
      <c r="X5508" s="8"/>
      <c r="Y5508" s="7">
        <f t="shared" si="700"/>
        <v>0</v>
      </c>
      <c r="Z5508" s="7"/>
      <c r="AA5508" s="8">
        <f>W5508+X5508</f>
        <v>0</v>
      </c>
      <c r="AB5508" s="7">
        <f t="shared" si="699"/>
        <v>0</v>
      </c>
      <c r="AC5508" s="7">
        <f t="shared" si="696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7"/>
        <v>1253.5</v>
      </c>
      <c r="W5509" s="8">
        <f t="shared" si="698"/>
        <v>4675.4368932038833</v>
      </c>
      <c r="X5509" s="8"/>
      <c r="Y5509" s="7">
        <f t="shared" si="700"/>
        <v>0</v>
      </c>
      <c r="Z5509" s="7"/>
      <c r="AA5509" s="7"/>
      <c r="AB5509" s="7">
        <f t="shared" si="699"/>
        <v>140.26310679611652</v>
      </c>
      <c r="AC5509" s="7">
        <f t="shared" si="696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7"/>
        <v>5296.7</v>
      </c>
      <c r="W5510" s="8">
        <f t="shared" si="698"/>
        <v>0</v>
      </c>
      <c r="X5510" s="8"/>
      <c r="Y5510" s="7">
        <f t="shared" si="700"/>
        <v>0</v>
      </c>
      <c r="Z5510" s="7"/>
      <c r="AA5510" s="8">
        <f t="shared" ref="AA5510:AA5534" si="701">W5510+X5510</f>
        <v>0</v>
      </c>
      <c r="AB5510" s="7">
        <f t="shared" si="699"/>
        <v>0</v>
      </c>
      <c r="AC5510" s="7">
        <f t="shared" si="696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7"/>
        <v>2010.07</v>
      </c>
      <c r="W5511" s="8">
        <f t="shared" si="698"/>
        <v>0</v>
      </c>
      <c r="X5511" s="8"/>
      <c r="Y5511" s="7">
        <f t="shared" si="700"/>
        <v>0</v>
      </c>
      <c r="Z5511" s="7"/>
      <c r="AA5511" s="8">
        <f t="shared" si="701"/>
        <v>0</v>
      </c>
      <c r="AB5511" s="7">
        <f t="shared" si="699"/>
        <v>0</v>
      </c>
      <c r="AC5511" s="7">
        <f t="shared" si="696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7"/>
        <v>44382.7</v>
      </c>
      <c r="W5512" s="8">
        <f t="shared" si="698"/>
        <v>0</v>
      </c>
      <c r="X5512" s="8"/>
      <c r="Y5512" s="7">
        <f t="shared" si="700"/>
        <v>0</v>
      </c>
      <c r="Z5512" s="7"/>
      <c r="AA5512" s="8">
        <f t="shared" si="701"/>
        <v>0</v>
      </c>
      <c r="AB5512" s="7">
        <f t="shared" si="699"/>
        <v>0</v>
      </c>
      <c r="AC5512" s="7">
        <f t="shared" si="696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7"/>
        <v>653.5</v>
      </c>
      <c r="W5513" s="8">
        <f t="shared" si="698"/>
        <v>0</v>
      </c>
      <c r="X5513" s="8"/>
      <c r="Y5513" s="7">
        <f t="shared" si="700"/>
        <v>0</v>
      </c>
      <c r="Z5513" s="7"/>
      <c r="AA5513" s="8">
        <f t="shared" si="701"/>
        <v>0</v>
      </c>
      <c r="AB5513" s="7">
        <f t="shared" si="699"/>
        <v>0</v>
      </c>
      <c r="AC5513" s="7">
        <f t="shared" si="696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7"/>
        <v>3515.75</v>
      </c>
      <c r="W5514" s="8">
        <f t="shared" si="698"/>
        <v>0</v>
      </c>
      <c r="X5514" s="8"/>
      <c r="Y5514" s="7">
        <f t="shared" si="700"/>
        <v>0</v>
      </c>
      <c r="Z5514" s="7"/>
      <c r="AA5514" s="8">
        <f t="shared" si="701"/>
        <v>0</v>
      </c>
      <c r="AB5514" s="7">
        <f t="shared" si="699"/>
        <v>0</v>
      </c>
      <c r="AC5514" s="7">
        <f t="shared" si="696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7"/>
        <v>7.25</v>
      </c>
      <c r="W5515" s="8">
        <f t="shared" si="698"/>
        <v>0</v>
      </c>
      <c r="X5515" s="8"/>
      <c r="Y5515" s="7">
        <f t="shared" si="700"/>
        <v>0</v>
      </c>
      <c r="Z5515" s="7"/>
      <c r="AA5515" s="8">
        <f t="shared" si="701"/>
        <v>0</v>
      </c>
      <c r="AB5515" s="7">
        <f t="shared" si="699"/>
        <v>0</v>
      </c>
      <c r="AC5515" s="7">
        <f t="shared" si="696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7"/>
        <v>4515.43</v>
      </c>
      <c r="W5516" s="8">
        <f t="shared" si="698"/>
        <v>0</v>
      </c>
      <c r="X5516" s="8"/>
      <c r="Y5516" s="7">
        <f t="shared" si="700"/>
        <v>0</v>
      </c>
      <c r="Z5516" s="7"/>
      <c r="AA5516" s="8">
        <f t="shared" si="701"/>
        <v>0</v>
      </c>
      <c r="AB5516" s="7">
        <f t="shared" si="699"/>
        <v>0</v>
      </c>
      <c r="AC5516" s="7">
        <f t="shared" si="696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7"/>
        <v>10100.4</v>
      </c>
      <c r="W5517" s="8">
        <f t="shared" si="698"/>
        <v>0</v>
      </c>
      <c r="X5517" s="8"/>
      <c r="Y5517" s="7">
        <f t="shared" si="700"/>
        <v>0</v>
      </c>
      <c r="Z5517" s="7"/>
      <c r="AA5517" s="8">
        <f t="shared" si="701"/>
        <v>0</v>
      </c>
      <c r="AB5517" s="7">
        <f t="shared" si="699"/>
        <v>0</v>
      </c>
      <c r="AC5517" s="7">
        <f t="shared" si="696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7"/>
        <v>19075.55</v>
      </c>
      <c r="W5518" s="8">
        <f t="shared" si="698"/>
        <v>0</v>
      </c>
      <c r="X5518" s="8"/>
      <c r="Y5518" s="7">
        <f t="shared" si="700"/>
        <v>0</v>
      </c>
      <c r="Z5518" s="7"/>
      <c r="AA5518" s="8">
        <f t="shared" si="701"/>
        <v>0</v>
      </c>
      <c r="AB5518" s="7">
        <f t="shared" si="699"/>
        <v>0</v>
      </c>
      <c r="AC5518" s="7">
        <f t="shared" si="696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7"/>
        <v>5207.93</v>
      </c>
      <c r="W5519" s="8">
        <f t="shared" si="698"/>
        <v>0</v>
      </c>
      <c r="X5519" s="8"/>
      <c r="Y5519" s="7">
        <f t="shared" si="700"/>
        <v>0</v>
      </c>
      <c r="Z5519" s="7"/>
      <c r="AA5519" s="8">
        <f t="shared" si="701"/>
        <v>0</v>
      </c>
      <c r="AB5519" s="7">
        <f t="shared" si="699"/>
        <v>0</v>
      </c>
      <c r="AC5519" s="7">
        <f t="shared" si="696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7"/>
        <v>30000</v>
      </c>
      <c r="W5520" s="8">
        <f t="shared" si="698"/>
        <v>0</v>
      </c>
      <c r="X5520" s="8"/>
      <c r="Y5520" s="7">
        <f t="shared" si="700"/>
        <v>0</v>
      </c>
      <c r="Z5520" s="7"/>
      <c r="AA5520" s="8">
        <f t="shared" si="701"/>
        <v>0</v>
      </c>
      <c r="AB5520" s="7">
        <f t="shared" si="699"/>
        <v>0</v>
      </c>
      <c r="AC5520" s="7">
        <f t="shared" si="696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7"/>
        <v>21000</v>
      </c>
      <c r="W5521" s="8">
        <f t="shared" si="698"/>
        <v>0</v>
      </c>
      <c r="X5521" s="8"/>
      <c r="Y5521" s="7">
        <f t="shared" si="700"/>
        <v>0</v>
      </c>
      <c r="Z5521" s="7"/>
      <c r="AA5521" s="8">
        <f t="shared" si="701"/>
        <v>0</v>
      </c>
      <c r="AB5521" s="7">
        <f t="shared" si="699"/>
        <v>0</v>
      </c>
      <c r="AC5521" s="7">
        <f t="shared" si="696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7"/>
        <v>0</v>
      </c>
      <c r="W5522" s="8">
        <f t="shared" si="698"/>
        <v>1898.42</v>
      </c>
      <c r="X5522" s="8"/>
      <c r="Y5522" s="7">
        <f t="shared" si="700"/>
        <v>0</v>
      </c>
      <c r="Z5522" s="7"/>
      <c r="AA5522" s="8">
        <f t="shared" si="701"/>
        <v>1898.42</v>
      </c>
      <c r="AB5522" s="7">
        <f t="shared" si="699"/>
        <v>0</v>
      </c>
      <c r="AC5522" s="7">
        <f t="shared" si="696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7"/>
        <v>30</v>
      </c>
      <c r="W5523" s="8">
        <f t="shared" si="698"/>
        <v>0</v>
      </c>
      <c r="X5523" s="8"/>
      <c r="Y5523" s="7">
        <f t="shared" si="700"/>
        <v>0</v>
      </c>
      <c r="Z5523" s="7"/>
      <c r="AA5523" s="8">
        <f t="shared" si="701"/>
        <v>0</v>
      </c>
      <c r="AB5523" s="7">
        <f t="shared" si="699"/>
        <v>0</v>
      </c>
      <c r="AC5523" s="7">
        <f t="shared" si="696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7"/>
        <v>6124.3</v>
      </c>
      <c r="W5524" s="8">
        <f t="shared" si="698"/>
        <v>0</v>
      </c>
      <c r="X5524" s="8"/>
      <c r="Y5524" s="7">
        <f t="shared" si="700"/>
        <v>0</v>
      </c>
      <c r="Z5524" s="7"/>
      <c r="AA5524" s="8">
        <f t="shared" si="701"/>
        <v>0</v>
      </c>
      <c r="AB5524" s="7">
        <f t="shared" si="699"/>
        <v>0</v>
      </c>
      <c r="AC5524" s="7">
        <f t="shared" si="696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7"/>
        <v>45016.38</v>
      </c>
      <c r="W5525" s="8">
        <f t="shared" si="698"/>
        <v>0</v>
      </c>
      <c r="X5525" s="8"/>
      <c r="Y5525" s="7">
        <f t="shared" si="700"/>
        <v>0</v>
      </c>
      <c r="Z5525" s="7"/>
      <c r="AA5525" s="8">
        <f t="shared" si="701"/>
        <v>0</v>
      </c>
      <c r="AB5525" s="7">
        <f t="shared" si="699"/>
        <v>0</v>
      </c>
      <c r="AC5525" s="7">
        <f t="shared" si="696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7"/>
        <v>258.99999999999898</v>
      </c>
      <c r="W5526" s="8">
        <f t="shared" si="698"/>
        <v>0</v>
      </c>
      <c r="X5526" s="8"/>
      <c r="Y5526" s="7">
        <f t="shared" si="700"/>
        <v>0</v>
      </c>
      <c r="Z5526" s="7"/>
      <c r="AA5526" s="8">
        <f t="shared" si="701"/>
        <v>0</v>
      </c>
      <c r="AB5526" s="7">
        <f t="shared" si="699"/>
        <v>0</v>
      </c>
      <c r="AC5526" s="7">
        <f t="shared" si="696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7"/>
        <v>4243.2</v>
      </c>
      <c r="W5527" s="8">
        <f t="shared" si="698"/>
        <v>0</v>
      </c>
      <c r="X5527" s="8"/>
      <c r="Y5527" s="7">
        <f t="shared" si="700"/>
        <v>0</v>
      </c>
      <c r="Z5527" s="7"/>
      <c r="AA5527" s="8">
        <f t="shared" si="701"/>
        <v>0</v>
      </c>
      <c r="AB5527" s="7">
        <f t="shared" si="699"/>
        <v>0</v>
      </c>
      <c r="AC5527" s="7">
        <f t="shared" si="696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7"/>
        <v>11743.3</v>
      </c>
      <c r="W5528" s="8">
        <f t="shared" si="698"/>
        <v>0</v>
      </c>
      <c r="X5528" s="8"/>
      <c r="Y5528" s="7">
        <f t="shared" si="700"/>
        <v>0</v>
      </c>
      <c r="Z5528" s="7"/>
      <c r="AA5528" s="8">
        <f t="shared" si="701"/>
        <v>0</v>
      </c>
      <c r="AB5528" s="7">
        <f t="shared" si="699"/>
        <v>0</v>
      </c>
      <c r="AC5528" s="7">
        <f t="shared" si="696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7"/>
        <v>9789.67</v>
      </c>
      <c r="W5529" s="8">
        <f t="shared" si="698"/>
        <v>0</v>
      </c>
      <c r="X5529" s="8"/>
      <c r="Y5529" s="7">
        <f t="shared" si="700"/>
        <v>0</v>
      </c>
      <c r="Z5529" s="7"/>
      <c r="AA5529" s="8">
        <f t="shared" si="701"/>
        <v>0</v>
      </c>
      <c r="AB5529" s="7">
        <f t="shared" si="699"/>
        <v>0</v>
      </c>
      <c r="AC5529" s="7">
        <f t="shared" si="696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7"/>
        <v>9614</v>
      </c>
      <c r="W5530" s="8">
        <f t="shared" si="698"/>
        <v>0</v>
      </c>
      <c r="X5530" s="8"/>
      <c r="Y5530" s="7">
        <f t="shared" si="700"/>
        <v>0</v>
      </c>
      <c r="Z5530" s="7"/>
      <c r="AA5530" s="8">
        <f t="shared" si="701"/>
        <v>0</v>
      </c>
      <c r="AB5530" s="7">
        <f t="shared" si="699"/>
        <v>0</v>
      </c>
      <c r="AC5530" s="7">
        <f t="shared" si="696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7"/>
        <v>4677.2</v>
      </c>
      <c r="W5531" s="8">
        <f t="shared" si="698"/>
        <v>0</v>
      </c>
      <c r="X5531" s="8"/>
      <c r="Y5531" s="7">
        <f t="shared" si="700"/>
        <v>0</v>
      </c>
      <c r="Z5531" s="7"/>
      <c r="AA5531" s="8">
        <f t="shared" si="701"/>
        <v>0</v>
      </c>
      <c r="AB5531" s="7">
        <f t="shared" si="699"/>
        <v>0</v>
      </c>
      <c r="AC5531" s="7">
        <f t="shared" si="696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7"/>
        <v>55301.7</v>
      </c>
      <c r="W5532" s="8">
        <f t="shared" si="698"/>
        <v>0</v>
      </c>
      <c r="X5532" s="8"/>
      <c r="Y5532" s="7">
        <f t="shared" si="700"/>
        <v>0</v>
      </c>
      <c r="Z5532" s="7"/>
      <c r="AA5532" s="8">
        <f t="shared" si="701"/>
        <v>0</v>
      </c>
      <c r="AB5532" s="7">
        <f t="shared" si="699"/>
        <v>0</v>
      </c>
      <c r="AC5532" s="7">
        <f t="shared" si="696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7"/>
        <v>10200</v>
      </c>
      <c r="W5533" s="8">
        <f t="shared" si="698"/>
        <v>0</v>
      </c>
      <c r="X5533" s="8"/>
      <c r="Y5533" s="7">
        <f t="shared" si="700"/>
        <v>0</v>
      </c>
      <c r="Z5533" s="7"/>
      <c r="AA5533" s="8">
        <f t="shared" si="701"/>
        <v>0</v>
      </c>
      <c r="AB5533" s="7">
        <f t="shared" si="699"/>
        <v>0</v>
      </c>
      <c r="AC5533" s="7">
        <f t="shared" si="696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7"/>
        <v>5853.04</v>
      </c>
      <c r="W5534" s="8">
        <f t="shared" si="698"/>
        <v>0</v>
      </c>
      <c r="X5534" s="8"/>
      <c r="Y5534" s="7">
        <f t="shared" si="700"/>
        <v>0</v>
      </c>
      <c r="Z5534" s="7"/>
      <c r="AA5534" s="8">
        <f t="shared" si="701"/>
        <v>0</v>
      </c>
      <c r="AB5534" s="7">
        <f t="shared" si="699"/>
        <v>0</v>
      </c>
      <c r="AC5534" s="7">
        <f t="shared" si="696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7"/>
        <v>2261.71</v>
      </c>
      <c r="W5535" s="8">
        <f t="shared" si="698"/>
        <v>0</v>
      </c>
      <c r="X5535" s="8"/>
      <c r="Y5535" s="7">
        <f t="shared" si="700"/>
        <v>0</v>
      </c>
      <c r="Z5535" s="7"/>
      <c r="AA5535" s="7"/>
      <c r="AB5535" s="7">
        <f t="shared" si="699"/>
        <v>0</v>
      </c>
      <c r="AC5535" s="7">
        <f t="shared" si="696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7"/>
        <v>70.17</v>
      </c>
      <c r="W5536" s="8">
        <f t="shared" si="698"/>
        <v>0</v>
      </c>
      <c r="X5536" s="8"/>
      <c r="Y5536" s="7">
        <f t="shared" si="700"/>
        <v>0</v>
      </c>
      <c r="Z5536" s="7"/>
      <c r="AA5536" s="8">
        <f t="shared" ref="AA5536:AA5539" si="702">W5536+X5536</f>
        <v>0</v>
      </c>
      <c r="AB5536" s="7">
        <f t="shared" si="699"/>
        <v>0</v>
      </c>
      <c r="AC5536" s="7">
        <f t="shared" si="696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7"/>
        <v>22667.23</v>
      </c>
      <c r="W5537" s="8">
        <f t="shared" si="698"/>
        <v>0</v>
      </c>
      <c r="X5537" s="8"/>
      <c r="Y5537" s="7">
        <f t="shared" si="700"/>
        <v>0</v>
      </c>
      <c r="Z5537" s="7"/>
      <c r="AA5537" s="8">
        <f t="shared" si="702"/>
        <v>0</v>
      </c>
      <c r="AB5537" s="7">
        <f t="shared" si="699"/>
        <v>0</v>
      </c>
      <c r="AC5537" s="7">
        <f t="shared" si="696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7"/>
        <v>3016.8</v>
      </c>
      <c r="W5538" s="8">
        <f t="shared" si="698"/>
        <v>0</v>
      </c>
      <c r="X5538" s="8"/>
      <c r="Y5538" s="7">
        <f t="shared" si="700"/>
        <v>0</v>
      </c>
      <c r="Z5538" s="7"/>
      <c r="AA5538" s="8">
        <f t="shared" si="702"/>
        <v>0</v>
      </c>
      <c r="AB5538" s="7">
        <f t="shared" si="699"/>
        <v>0</v>
      </c>
      <c r="AC5538" s="7">
        <f t="shared" si="696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7"/>
        <v>396.2</v>
      </c>
      <c r="W5539" s="8">
        <f t="shared" si="698"/>
        <v>0</v>
      </c>
      <c r="X5539" s="8"/>
      <c r="Y5539" s="7">
        <f t="shared" si="700"/>
        <v>0</v>
      </c>
      <c r="Z5539" s="7"/>
      <c r="AA5539" s="8">
        <f t="shared" si="702"/>
        <v>0</v>
      </c>
      <c r="AB5539" s="7">
        <f t="shared" si="699"/>
        <v>0</v>
      </c>
      <c r="AC5539" s="7">
        <f t="shared" si="696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7"/>
        <v>127.88</v>
      </c>
      <c r="W5540" s="8">
        <f t="shared" si="698"/>
        <v>0</v>
      </c>
      <c r="X5540" s="8"/>
      <c r="Y5540" s="7">
        <f t="shared" si="700"/>
        <v>0</v>
      </c>
      <c r="Z5540" s="7"/>
      <c r="AA5540" s="7"/>
      <c r="AB5540" s="7">
        <f t="shared" si="699"/>
        <v>0</v>
      </c>
      <c r="AC5540" s="7">
        <f t="shared" si="696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7"/>
        <v>445223.74999999994</v>
      </c>
      <c r="W5541" s="8">
        <f t="shared" si="698"/>
        <v>237989.89215686274</v>
      </c>
      <c r="X5541" s="8"/>
      <c r="Y5541" s="7">
        <f t="shared" si="700"/>
        <v>0</v>
      </c>
      <c r="Z5541" s="7"/>
      <c r="AA5541" s="8">
        <f t="shared" ref="AA5541:AA5602" si="703">W5541+X5541</f>
        <v>237989.89215686274</v>
      </c>
      <c r="AB5541" s="7">
        <f t="shared" si="699"/>
        <v>4759.7978431372612</v>
      </c>
      <c r="AC5541" s="7">
        <f t="shared" si="696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7"/>
        <v>1615.52</v>
      </c>
      <c r="W5542" s="8">
        <f t="shared" si="698"/>
        <v>0</v>
      </c>
      <c r="X5542" s="8"/>
      <c r="Y5542" s="7">
        <f t="shared" si="700"/>
        <v>0</v>
      </c>
      <c r="Z5542" s="7"/>
      <c r="AA5542" s="8">
        <f t="shared" si="703"/>
        <v>0</v>
      </c>
      <c r="AB5542" s="7">
        <f t="shared" si="699"/>
        <v>0</v>
      </c>
      <c r="AC5542" s="7">
        <f t="shared" si="696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7"/>
        <v>160.54</v>
      </c>
      <c r="W5543" s="8">
        <f t="shared" si="698"/>
        <v>0</v>
      </c>
      <c r="X5543" s="8"/>
      <c r="Y5543" s="7">
        <f t="shared" si="700"/>
        <v>0</v>
      </c>
      <c r="Z5543" s="7"/>
      <c r="AA5543" s="8">
        <f t="shared" si="703"/>
        <v>0</v>
      </c>
      <c r="AB5543" s="7">
        <f t="shared" si="699"/>
        <v>0</v>
      </c>
      <c r="AC5543" s="7">
        <f t="shared" si="696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7"/>
        <v>5.08</v>
      </c>
      <c r="W5544" s="8">
        <f t="shared" si="698"/>
        <v>0</v>
      </c>
      <c r="X5544" s="8"/>
      <c r="Y5544" s="7">
        <f t="shared" si="700"/>
        <v>0</v>
      </c>
      <c r="Z5544" s="7"/>
      <c r="AA5544" s="8">
        <f t="shared" si="703"/>
        <v>0</v>
      </c>
      <c r="AB5544" s="7">
        <f t="shared" si="699"/>
        <v>0</v>
      </c>
      <c r="AC5544" s="7">
        <f t="shared" si="696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7"/>
        <v>580.39</v>
      </c>
      <c r="W5545" s="8">
        <f t="shared" si="698"/>
        <v>0</v>
      </c>
      <c r="X5545" s="8"/>
      <c r="Y5545" s="7">
        <f t="shared" si="700"/>
        <v>0</v>
      </c>
      <c r="Z5545" s="7"/>
      <c r="AA5545" s="8">
        <f t="shared" si="703"/>
        <v>0</v>
      </c>
      <c r="AB5545" s="7">
        <f t="shared" si="699"/>
        <v>0</v>
      </c>
      <c r="AC5545" s="7">
        <f t="shared" si="696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7"/>
        <v>172.33</v>
      </c>
      <c r="W5546" s="8">
        <f t="shared" si="698"/>
        <v>0</v>
      </c>
      <c r="X5546" s="8"/>
      <c r="Y5546" s="7">
        <f t="shared" si="700"/>
        <v>0</v>
      </c>
      <c r="Z5546" s="7"/>
      <c r="AA5546" s="8">
        <f t="shared" si="703"/>
        <v>0</v>
      </c>
      <c r="AB5546" s="7">
        <f t="shared" si="699"/>
        <v>0</v>
      </c>
      <c r="AC5546" s="7">
        <f t="shared" si="696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7"/>
        <v>68.290000000000006</v>
      </c>
      <c r="W5547" s="8">
        <f t="shared" si="698"/>
        <v>0</v>
      </c>
      <c r="X5547" s="8"/>
      <c r="Y5547" s="7">
        <f t="shared" si="700"/>
        <v>0</v>
      </c>
      <c r="Z5547" s="7"/>
      <c r="AA5547" s="8">
        <f t="shared" si="703"/>
        <v>0</v>
      </c>
      <c r="AB5547" s="7">
        <f t="shared" si="699"/>
        <v>0</v>
      </c>
      <c r="AC5547" s="7">
        <f t="shared" si="696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7"/>
        <v>28964.959999999999</v>
      </c>
      <c r="W5548" s="8">
        <f t="shared" si="698"/>
        <v>0</v>
      </c>
      <c r="X5548" s="8"/>
      <c r="Y5548" s="7">
        <f t="shared" si="700"/>
        <v>0</v>
      </c>
      <c r="Z5548" s="7"/>
      <c r="AA5548" s="8">
        <f t="shared" si="703"/>
        <v>0</v>
      </c>
      <c r="AB5548" s="7">
        <f t="shared" si="699"/>
        <v>0</v>
      </c>
      <c r="AC5548" s="7">
        <f t="shared" si="696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7"/>
        <v>20.149999999999999</v>
      </c>
      <c r="W5549" s="8">
        <f t="shared" si="698"/>
        <v>0</v>
      </c>
      <c r="X5549" s="8"/>
      <c r="Y5549" s="7">
        <f t="shared" si="700"/>
        <v>0</v>
      </c>
      <c r="Z5549" s="7"/>
      <c r="AA5549" s="8">
        <f t="shared" si="703"/>
        <v>0</v>
      </c>
      <c r="AB5549" s="7">
        <f t="shared" si="699"/>
        <v>0</v>
      </c>
      <c r="AC5549" s="7">
        <f t="shared" si="696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7"/>
        <v>14781</v>
      </c>
      <c r="W5550" s="8">
        <f t="shared" si="698"/>
        <v>0</v>
      </c>
      <c r="X5550" s="8"/>
      <c r="Y5550" s="7">
        <f t="shared" si="700"/>
        <v>0</v>
      </c>
      <c r="Z5550" s="7"/>
      <c r="AA5550" s="8">
        <f t="shared" si="703"/>
        <v>0</v>
      </c>
      <c r="AB5550" s="7">
        <f t="shared" si="699"/>
        <v>0</v>
      </c>
      <c r="AC5550" s="7">
        <f t="shared" ref="AC5550:AC5613" si="704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5">S5551+T5551-U5551</f>
        <v>7970.96</v>
      </c>
      <c r="W5551" s="8">
        <f t="shared" si="698"/>
        <v>0</v>
      </c>
      <c r="X5551" s="8"/>
      <c r="Y5551" s="7">
        <f t="shared" si="700"/>
        <v>0</v>
      </c>
      <c r="Z5551" s="7"/>
      <c r="AA5551" s="8">
        <f t="shared" si="703"/>
        <v>0</v>
      </c>
      <c r="AB5551" s="7">
        <f t="shared" si="699"/>
        <v>0</v>
      </c>
      <c r="AC5551" s="7">
        <f t="shared" si="704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5"/>
        <v>-3477.15</v>
      </c>
      <c r="W5552" s="8">
        <f t="shared" si="698"/>
        <v>0</v>
      </c>
      <c r="X5552" s="8"/>
      <c r="Y5552" s="7">
        <f t="shared" si="700"/>
        <v>0</v>
      </c>
      <c r="Z5552" s="7"/>
      <c r="AA5552" s="8">
        <f t="shared" si="703"/>
        <v>0</v>
      </c>
      <c r="AB5552" s="7">
        <f t="shared" si="699"/>
        <v>0</v>
      </c>
      <c r="AC5552" s="7">
        <f t="shared" si="704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5"/>
        <v>-1060213.5200000003</v>
      </c>
      <c r="W5553" s="8">
        <f t="shared" si="698"/>
        <v>421912.09000000014</v>
      </c>
      <c r="X5553" s="8"/>
      <c r="Y5553" s="7">
        <f t="shared" si="700"/>
        <v>0</v>
      </c>
      <c r="Z5553" s="7"/>
      <c r="AA5553" s="8">
        <f t="shared" si="703"/>
        <v>421912.09000000014</v>
      </c>
      <c r="AB5553" s="7">
        <f t="shared" si="699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5"/>
        <v>-98252.87000000001</v>
      </c>
      <c r="W5554" s="8">
        <f t="shared" si="698"/>
        <v>26234.710000000003</v>
      </c>
      <c r="X5554" s="8"/>
      <c r="Y5554" s="7">
        <f t="shared" si="700"/>
        <v>0</v>
      </c>
      <c r="Z5554" s="7"/>
      <c r="AA5554" s="8">
        <f t="shared" si="703"/>
        <v>26234.710000000003</v>
      </c>
      <c r="AB5554" s="7">
        <f t="shared" si="699"/>
        <v>0</v>
      </c>
      <c r="AC5554" s="7">
        <f t="shared" si="704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5"/>
        <v>-258711.9</v>
      </c>
      <c r="W5555" s="8">
        <f t="shared" ref="W5555:W5601" si="706">IF(O5555="返货",U5555/(1+P5555),IF(O5555="返现",U5555,IF(O5555="折扣",U5555*P5555,IF(O5555="无",U5555))))</f>
        <v>28883.46</v>
      </c>
      <c r="X5555" s="8"/>
      <c r="Y5555" s="7">
        <f t="shared" si="700"/>
        <v>0</v>
      </c>
      <c r="Z5555" s="7"/>
      <c r="AA5555" s="8">
        <f t="shared" si="703"/>
        <v>28883.46</v>
      </c>
      <c r="AB5555" s="7">
        <f t="shared" si="699"/>
        <v>0</v>
      </c>
      <c r="AC5555" s="7">
        <f t="shared" si="704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5"/>
        <v>-735059.97</v>
      </c>
      <c r="W5556" s="8">
        <f t="shared" si="706"/>
        <v>399818.77</v>
      </c>
      <c r="X5556" s="8"/>
      <c r="Y5556" s="7">
        <f t="shared" si="700"/>
        <v>0</v>
      </c>
      <c r="Z5556" s="7"/>
      <c r="AA5556" s="8">
        <f t="shared" si="703"/>
        <v>399818.77</v>
      </c>
      <c r="AB5556" s="7">
        <f t="shared" si="699"/>
        <v>0</v>
      </c>
      <c r="AC5556" s="7">
        <f t="shared" si="704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5"/>
        <v>9162.73</v>
      </c>
      <c r="W5557" s="8">
        <f t="shared" si="706"/>
        <v>0</v>
      </c>
      <c r="X5557" s="8"/>
      <c r="Y5557" s="7">
        <f t="shared" si="700"/>
        <v>0</v>
      </c>
      <c r="Z5557" s="7"/>
      <c r="AA5557" s="8">
        <f t="shared" si="703"/>
        <v>0</v>
      </c>
      <c r="AB5557" s="7">
        <f t="shared" ref="AB5557:AB5618" si="707">U5557-W5557</f>
        <v>0</v>
      </c>
      <c r="AC5557" s="7">
        <f t="shared" si="704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5"/>
        <v>28456.5</v>
      </c>
      <c r="W5558" s="8">
        <f t="shared" si="706"/>
        <v>0</v>
      </c>
      <c r="X5558" s="8"/>
      <c r="Y5558" s="7">
        <f t="shared" si="700"/>
        <v>0</v>
      </c>
      <c r="Z5558" s="7"/>
      <c r="AA5558" s="8">
        <f t="shared" si="703"/>
        <v>0</v>
      </c>
      <c r="AB5558" s="7">
        <f t="shared" si="707"/>
        <v>0</v>
      </c>
      <c r="AC5558" s="7">
        <f t="shared" si="704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5"/>
        <v>-884443.57000000007</v>
      </c>
      <c r="W5559" s="8">
        <f t="shared" si="706"/>
        <v>399182.49</v>
      </c>
      <c r="X5559" s="8"/>
      <c r="Y5559" s="7">
        <f t="shared" si="700"/>
        <v>0</v>
      </c>
      <c r="Z5559" s="7"/>
      <c r="AA5559" s="8">
        <f t="shared" si="703"/>
        <v>399182.49</v>
      </c>
      <c r="AB5559" s="7">
        <f t="shared" si="707"/>
        <v>0</v>
      </c>
      <c r="AC5559" s="7">
        <f t="shared" si="704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5"/>
        <v>0</v>
      </c>
      <c r="W5560" s="8">
        <f t="shared" si="706"/>
        <v>0</v>
      </c>
      <c r="X5560" s="8"/>
      <c r="Y5560" s="7">
        <f t="shared" si="700"/>
        <v>0</v>
      </c>
      <c r="Z5560" s="7"/>
      <c r="AA5560" s="8">
        <f t="shared" si="703"/>
        <v>0</v>
      </c>
      <c r="AB5560" s="7">
        <f t="shared" si="707"/>
        <v>0</v>
      </c>
      <c r="AC5560" s="7">
        <f t="shared" si="704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5"/>
        <v>12076.74</v>
      </c>
      <c r="W5561" s="8">
        <f t="shared" si="706"/>
        <v>0</v>
      </c>
      <c r="X5561" s="8"/>
      <c r="Y5561" s="7">
        <f t="shared" si="700"/>
        <v>0</v>
      </c>
      <c r="Z5561" s="7"/>
      <c r="AA5561" s="8">
        <f t="shared" si="703"/>
        <v>0</v>
      </c>
      <c r="AB5561" s="7">
        <f t="shared" si="707"/>
        <v>0</v>
      </c>
      <c r="AC5561" s="7">
        <f t="shared" si="704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5"/>
        <v>9995.36</v>
      </c>
      <c r="W5562" s="8">
        <f t="shared" si="706"/>
        <v>0</v>
      </c>
      <c r="X5562" s="8"/>
      <c r="Y5562" s="7">
        <f t="shared" si="700"/>
        <v>0</v>
      </c>
      <c r="Z5562" s="7"/>
      <c r="AA5562" s="8">
        <f t="shared" si="703"/>
        <v>0</v>
      </c>
      <c r="AB5562" s="7">
        <f t="shared" si="707"/>
        <v>0</v>
      </c>
      <c r="AC5562" s="7">
        <f t="shared" si="704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5"/>
        <v>5130.5</v>
      </c>
      <c r="W5563" s="8">
        <f t="shared" si="706"/>
        <v>0</v>
      </c>
      <c r="X5563" s="8"/>
      <c r="Y5563" s="7">
        <f t="shared" si="700"/>
        <v>0</v>
      </c>
      <c r="Z5563" s="7"/>
      <c r="AA5563" s="8">
        <f t="shared" si="703"/>
        <v>0</v>
      </c>
      <c r="AB5563" s="7">
        <f t="shared" si="707"/>
        <v>0</v>
      </c>
      <c r="AC5563" s="7">
        <f t="shared" si="704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5"/>
        <v>646.35</v>
      </c>
      <c r="W5564" s="8">
        <f t="shared" si="706"/>
        <v>0</v>
      </c>
      <c r="X5564" s="8"/>
      <c r="Y5564" s="7">
        <f t="shared" si="700"/>
        <v>0</v>
      </c>
      <c r="Z5564" s="7"/>
      <c r="AA5564" s="8">
        <f t="shared" si="703"/>
        <v>0</v>
      </c>
      <c r="AB5564" s="7">
        <f t="shared" si="707"/>
        <v>0</v>
      </c>
      <c r="AC5564" s="7">
        <f t="shared" si="704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5"/>
        <v>1682.6</v>
      </c>
      <c r="W5565" s="8">
        <f t="shared" si="706"/>
        <v>0</v>
      </c>
      <c r="X5565" s="8"/>
      <c r="Y5565" s="7">
        <f t="shared" si="700"/>
        <v>0</v>
      </c>
      <c r="Z5565" s="7"/>
      <c r="AA5565" s="8">
        <f t="shared" si="703"/>
        <v>0</v>
      </c>
      <c r="AB5565" s="7">
        <f t="shared" si="707"/>
        <v>0</v>
      </c>
      <c r="AC5565" s="7">
        <f t="shared" si="704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5"/>
        <v>24807.5</v>
      </c>
      <c r="W5566" s="8">
        <f t="shared" si="706"/>
        <v>0</v>
      </c>
      <c r="X5566" s="8"/>
      <c r="Y5566" s="7">
        <f t="shared" si="700"/>
        <v>0</v>
      </c>
      <c r="Z5566" s="7"/>
      <c r="AA5566" s="8">
        <f t="shared" si="703"/>
        <v>0</v>
      </c>
      <c r="AB5566" s="7">
        <f t="shared" si="707"/>
        <v>0</v>
      </c>
      <c r="AC5566" s="7">
        <f t="shared" si="704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5"/>
        <v>18920.45</v>
      </c>
      <c r="W5567" s="8">
        <f t="shared" si="706"/>
        <v>0</v>
      </c>
      <c r="X5567" s="8"/>
      <c r="Y5567" s="7">
        <f t="shared" si="700"/>
        <v>0</v>
      </c>
      <c r="Z5567" s="7"/>
      <c r="AA5567" s="8">
        <f t="shared" si="703"/>
        <v>0</v>
      </c>
      <c r="AB5567" s="7">
        <f t="shared" si="707"/>
        <v>0</v>
      </c>
      <c r="AC5567" s="7">
        <f t="shared" si="704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5"/>
        <v>697.7</v>
      </c>
      <c r="W5568" s="8">
        <f t="shared" si="706"/>
        <v>0</v>
      </c>
      <c r="X5568" s="8"/>
      <c r="Y5568" s="7">
        <f t="shared" si="700"/>
        <v>0</v>
      </c>
      <c r="Z5568" s="7"/>
      <c r="AA5568" s="8">
        <f t="shared" si="703"/>
        <v>0</v>
      </c>
      <c r="AB5568" s="7">
        <f t="shared" si="707"/>
        <v>0</v>
      </c>
      <c r="AC5568" s="7">
        <f t="shared" si="704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5"/>
        <v>2.4500000000000002</v>
      </c>
      <c r="W5569" s="8">
        <f t="shared" si="706"/>
        <v>0</v>
      </c>
      <c r="X5569" s="8"/>
      <c r="Y5569" s="7">
        <f t="shared" si="700"/>
        <v>0</v>
      </c>
      <c r="Z5569" s="7"/>
      <c r="AA5569" s="8">
        <f t="shared" si="703"/>
        <v>0</v>
      </c>
      <c r="AB5569" s="7">
        <f t="shared" si="707"/>
        <v>0</v>
      </c>
      <c r="AC5569" s="7">
        <f t="shared" si="704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5"/>
        <v>1667.34</v>
      </c>
      <c r="W5570" s="8">
        <f t="shared" si="706"/>
        <v>0</v>
      </c>
      <c r="X5570" s="8"/>
      <c r="Y5570" s="7">
        <f t="shared" si="700"/>
        <v>0</v>
      </c>
      <c r="Z5570" s="7"/>
      <c r="AA5570" s="8">
        <f t="shared" si="703"/>
        <v>0</v>
      </c>
      <c r="AB5570" s="7">
        <f t="shared" si="707"/>
        <v>0</v>
      </c>
      <c r="AC5570" s="7">
        <f t="shared" si="704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5"/>
        <v>2298.7800000000002</v>
      </c>
      <c r="W5571" s="8">
        <f t="shared" si="706"/>
        <v>0</v>
      </c>
      <c r="X5571" s="8"/>
      <c r="Y5571" s="7">
        <f t="shared" ref="Y5571:Y5634" si="708">IF(W5571-AC5571&lt;=0,0,IF(O5571="返现",MAX(W5571-AB5571-AC5571,0),MAX(W5571-AC5571,0)))</f>
        <v>0</v>
      </c>
      <c r="Z5571" s="7"/>
      <c r="AA5571" s="8">
        <f t="shared" si="703"/>
        <v>0</v>
      </c>
      <c r="AB5571" s="7">
        <f t="shared" si="707"/>
        <v>0</v>
      </c>
      <c r="AC5571" s="7">
        <f t="shared" si="704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5"/>
        <v>9444.5</v>
      </c>
      <c r="W5572" s="8">
        <f t="shared" si="706"/>
        <v>0</v>
      </c>
      <c r="X5572" s="8"/>
      <c r="Y5572" s="7">
        <f t="shared" si="708"/>
        <v>0</v>
      </c>
      <c r="Z5572" s="7"/>
      <c r="AA5572" s="8">
        <f t="shared" si="703"/>
        <v>0</v>
      </c>
      <c r="AB5572" s="7">
        <f t="shared" si="707"/>
        <v>0</v>
      </c>
      <c r="AC5572" s="7">
        <f t="shared" si="704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5"/>
        <v>2383.9499999999998</v>
      </c>
      <c r="W5573" s="8">
        <f t="shared" si="706"/>
        <v>0</v>
      </c>
      <c r="X5573" s="8"/>
      <c r="Y5573" s="7">
        <f t="shared" si="708"/>
        <v>0</v>
      </c>
      <c r="Z5573" s="7"/>
      <c r="AA5573" s="8">
        <f t="shared" si="703"/>
        <v>0</v>
      </c>
      <c r="AB5573" s="7">
        <f t="shared" si="707"/>
        <v>0</v>
      </c>
      <c r="AC5573" s="7">
        <f t="shared" si="704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5"/>
        <v>5768.6</v>
      </c>
      <c r="W5574" s="8">
        <f t="shared" si="706"/>
        <v>0</v>
      </c>
      <c r="X5574" s="8"/>
      <c r="Y5574" s="7">
        <f t="shared" si="708"/>
        <v>0</v>
      </c>
      <c r="Z5574" s="7"/>
      <c r="AA5574" s="8">
        <f t="shared" si="703"/>
        <v>0</v>
      </c>
      <c r="AB5574" s="7">
        <f t="shared" si="707"/>
        <v>0</v>
      </c>
      <c r="AC5574" s="7">
        <f t="shared" si="704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5"/>
        <v>6206</v>
      </c>
      <c r="W5575" s="8">
        <f t="shared" si="706"/>
        <v>0</v>
      </c>
      <c r="X5575" s="8"/>
      <c r="Y5575" s="7">
        <f t="shared" si="708"/>
        <v>0</v>
      </c>
      <c r="Z5575" s="7"/>
      <c r="AA5575" s="8">
        <f t="shared" si="703"/>
        <v>0</v>
      </c>
      <c r="AB5575" s="7">
        <f t="shared" si="707"/>
        <v>0</v>
      </c>
      <c r="AC5575" s="7">
        <f t="shared" si="704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5"/>
        <v>59848.4</v>
      </c>
      <c r="W5576" s="8">
        <f t="shared" si="706"/>
        <v>0</v>
      </c>
      <c r="X5576" s="8"/>
      <c r="Y5576" s="7">
        <f t="shared" si="708"/>
        <v>0</v>
      </c>
      <c r="Z5576" s="7"/>
      <c r="AA5576" s="8">
        <f t="shared" si="703"/>
        <v>0</v>
      </c>
      <c r="AB5576" s="7">
        <f t="shared" si="707"/>
        <v>0</v>
      </c>
      <c r="AC5576" s="7">
        <f t="shared" si="704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5"/>
        <v>200</v>
      </c>
      <c r="W5577" s="8">
        <f t="shared" si="706"/>
        <v>0</v>
      </c>
      <c r="X5577" s="8"/>
      <c r="Y5577" s="7">
        <f t="shared" si="708"/>
        <v>0</v>
      </c>
      <c r="Z5577" s="7"/>
      <c r="AA5577" s="8">
        <f t="shared" si="703"/>
        <v>0</v>
      </c>
      <c r="AB5577" s="7">
        <f t="shared" si="707"/>
        <v>0</v>
      </c>
      <c r="AC5577" s="7">
        <f t="shared" si="704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5"/>
        <v>9884.1</v>
      </c>
      <c r="W5578" s="8">
        <f t="shared" si="706"/>
        <v>0</v>
      </c>
      <c r="X5578" s="8"/>
      <c r="Y5578" s="7">
        <f t="shared" si="708"/>
        <v>0</v>
      </c>
      <c r="Z5578" s="7"/>
      <c r="AA5578" s="8">
        <f t="shared" si="703"/>
        <v>0</v>
      </c>
      <c r="AB5578" s="7">
        <f t="shared" si="707"/>
        <v>0</v>
      </c>
      <c r="AC5578" s="7">
        <f t="shared" si="704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5"/>
        <v>8891.23</v>
      </c>
      <c r="W5579" s="8">
        <f t="shared" si="706"/>
        <v>0</v>
      </c>
      <c r="X5579" s="8"/>
      <c r="Y5579" s="7">
        <f t="shared" si="708"/>
        <v>0</v>
      </c>
      <c r="Z5579" s="7"/>
      <c r="AA5579" s="8">
        <f t="shared" si="703"/>
        <v>0</v>
      </c>
      <c r="AB5579" s="7">
        <f t="shared" si="707"/>
        <v>0</v>
      </c>
      <c r="AC5579" s="7">
        <f t="shared" si="704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5"/>
        <v>400</v>
      </c>
      <c r="W5580" s="8">
        <f t="shared" si="706"/>
        <v>0</v>
      </c>
      <c r="X5580" s="8"/>
      <c r="Y5580" s="7">
        <f t="shared" si="708"/>
        <v>0</v>
      </c>
      <c r="Z5580" s="7"/>
      <c r="AA5580" s="8">
        <f t="shared" si="703"/>
        <v>0</v>
      </c>
      <c r="AB5580" s="7">
        <f t="shared" si="707"/>
        <v>0</v>
      </c>
      <c r="AC5580" s="7">
        <f t="shared" si="704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5"/>
        <v>10000</v>
      </c>
      <c r="W5581" s="8">
        <f t="shared" si="706"/>
        <v>0</v>
      </c>
      <c r="X5581" s="8"/>
      <c r="Y5581" s="7">
        <f t="shared" si="708"/>
        <v>0</v>
      </c>
      <c r="Z5581" s="7"/>
      <c r="AA5581" s="8">
        <f t="shared" si="703"/>
        <v>0</v>
      </c>
      <c r="AB5581" s="7">
        <f t="shared" si="707"/>
        <v>0</v>
      </c>
      <c r="AC5581" s="7">
        <f t="shared" si="704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5"/>
        <v>272.5</v>
      </c>
      <c r="W5582" s="8">
        <f t="shared" si="706"/>
        <v>0</v>
      </c>
      <c r="X5582" s="8"/>
      <c r="Y5582" s="7">
        <f t="shared" si="708"/>
        <v>0</v>
      </c>
      <c r="Z5582" s="7"/>
      <c r="AA5582" s="8">
        <f t="shared" si="703"/>
        <v>0</v>
      </c>
      <c r="AB5582" s="7">
        <f t="shared" si="707"/>
        <v>0</v>
      </c>
      <c r="AC5582" s="7">
        <f t="shared" si="704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5"/>
        <v>46724.05</v>
      </c>
      <c r="W5583" s="8">
        <f t="shared" si="706"/>
        <v>0</v>
      </c>
      <c r="X5583" s="8"/>
      <c r="Y5583" s="7">
        <f t="shared" si="708"/>
        <v>0</v>
      </c>
      <c r="Z5583" s="7"/>
      <c r="AA5583" s="8">
        <f t="shared" si="703"/>
        <v>0</v>
      </c>
      <c r="AB5583" s="7">
        <f t="shared" si="707"/>
        <v>0</v>
      </c>
      <c r="AC5583" s="7">
        <f t="shared" si="704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5"/>
        <v>9963.2999999999993</v>
      </c>
      <c r="W5584" s="8">
        <f t="shared" si="706"/>
        <v>0</v>
      </c>
      <c r="X5584" s="8"/>
      <c r="Y5584" s="7">
        <f t="shared" si="708"/>
        <v>0</v>
      </c>
      <c r="Z5584" s="7"/>
      <c r="AA5584" s="8">
        <f t="shared" si="703"/>
        <v>0</v>
      </c>
      <c r="AB5584" s="7">
        <f t="shared" si="707"/>
        <v>0</v>
      </c>
      <c r="AC5584" s="7">
        <f t="shared" si="704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5"/>
        <v>2791.4</v>
      </c>
      <c r="W5585" s="8">
        <f t="shared" si="706"/>
        <v>0</v>
      </c>
      <c r="X5585" s="8"/>
      <c r="Y5585" s="7">
        <f t="shared" si="708"/>
        <v>0</v>
      </c>
      <c r="Z5585" s="7"/>
      <c r="AA5585" s="8">
        <f t="shared" si="703"/>
        <v>0</v>
      </c>
      <c r="AB5585" s="7">
        <f t="shared" si="707"/>
        <v>0</v>
      </c>
      <c r="AC5585" s="7">
        <f t="shared" si="704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5"/>
        <v>135.65</v>
      </c>
      <c r="W5586" s="8">
        <f t="shared" si="706"/>
        <v>0</v>
      </c>
      <c r="X5586" s="8"/>
      <c r="Y5586" s="7">
        <f t="shared" si="708"/>
        <v>0</v>
      </c>
      <c r="Z5586" s="7"/>
      <c r="AA5586" s="8">
        <f t="shared" si="703"/>
        <v>0</v>
      </c>
      <c r="AB5586" s="7">
        <f t="shared" si="707"/>
        <v>0</v>
      </c>
      <c r="AC5586" s="7">
        <f t="shared" si="704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5"/>
        <v>237.5</v>
      </c>
      <c r="W5587" s="8">
        <f t="shared" si="706"/>
        <v>0</v>
      </c>
      <c r="X5587" s="8"/>
      <c r="Y5587" s="7">
        <f t="shared" si="708"/>
        <v>0</v>
      </c>
      <c r="Z5587" s="7"/>
      <c r="AA5587" s="8">
        <f t="shared" si="703"/>
        <v>0</v>
      </c>
      <c r="AB5587" s="7">
        <f t="shared" si="707"/>
        <v>0</v>
      </c>
      <c r="AC5587" s="7">
        <f t="shared" si="704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5"/>
        <v>3292</v>
      </c>
      <c r="W5588" s="8">
        <f t="shared" si="706"/>
        <v>0</v>
      </c>
      <c r="X5588" s="8"/>
      <c r="Y5588" s="7">
        <f t="shared" si="708"/>
        <v>0</v>
      </c>
      <c r="Z5588" s="7"/>
      <c r="AA5588" s="8">
        <f t="shared" si="703"/>
        <v>0</v>
      </c>
      <c r="AB5588" s="7">
        <f t="shared" si="707"/>
        <v>0</v>
      </c>
      <c r="AC5588" s="7">
        <f t="shared" si="704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5"/>
        <v>2455.6</v>
      </c>
      <c r="W5589" s="8">
        <f t="shared" si="706"/>
        <v>0</v>
      </c>
      <c r="X5589" s="8"/>
      <c r="Y5589" s="7">
        <f t="shared" si="708"/>
        <v>0</v>
      </c>
      <c r="Z5589" s="7"/>
      <c r="AA5589" s="8">
        <f t="shared" si="703"/>
        <v>0</v>
      </c>
      <c r="AB5589" s="7">
        <f t="shared" si="707"/>
        <v>0</v>
      </c>
      <c r="AC5589" s="7">
        <f t="shared" si="704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5"/>
        <v>606.33000000000004</v>
      </c>
      <c r="W5590" s="8">
        <f t="shared" si="706"/>
        <v>0</v>
      </c>
      <c r="X5590" s="8"/>
      <c r="Y5590" s="7">
        <f t="shared" si="708"/>
        <v>0</v>
      </c>
      <c r="Z5590" s="7"/>
      <c r="AA5590" s="8">
        <f t="shared" si="703"/>
        <v>0</v>
      </c>
      <c r="AB5590" s="7">
        <f t="shared" si="707"/>
        <v>0</v>
      </c>
      <c r="AC5590" s="7">
        <f t="shared" si="704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5"/>
        <v>32.5</v>
      </c>
      <c r="W5591" s="8">
        <f t="shared" si="706"/>
        <v>0</v>
      </c>
      <c r="X5591" s="8"/>
      <c r="Y5591" s="7">
        <f t="shared" si="708"/>
        <v>0</v>
      </c>
      <c r="Z5591" s="7"/>
      <c r="AA5591" s="8">
        <f t="shared" si="703"/>
        <v>0</v>
      </c>
      <c r="AB5591" s="7">
        <f t="shared" si="707"/>
        <v>0</v>
      </c>
      <c r="AC5591" s="7">
        <f t="shared" si="704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5"/>
        <v>14199.2</v>
      </c>
      <c r="W5592" s="8">
        <f t="shared" si="706"/>
        <v>0</v>
      </c>
      <c r="X5592" s="8"/>
      <c r="Y5592" s="7">
        <f t="shared" si="708"/>
        <v>0</v>
      </c>
      <c r="Z5592" s="7"/>
      <c r="AA5592" s="8">
        <f t="shared" si="703"/>
        <v>0</v>
      </c>
      <c r="AB5592" s="7">
        <f t="shared" si="707"/>
        <v>0</v>
      </c>
      <c r="AC5592" s="7">
        <f t="shared" si="704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5"/>
        <v>10000</v>
      </c>
      <c r="W5593" s="8">
        <f t="shared" si="706"/>
        <v>0</v>
      </c>
      <c r="X5593" s="8"/>
      <c r="Y5593" s="7">
        <f t="shared" si="708"/>
        <v>0</v>
      </c>
      <c r="Z5593" s="7"/>
      <c r="AA5593" s="8">
        <f t="shared" si="703"/>
        <v>0</v>
      </c>
      <c r="AB5593" s="7">
        <f t="shared" si="707"/>
        <v>0</v>
      </c>
      <c r="AC5593" s="7">
        <f t="shared" si="704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6"/>
        <v>26290.28</v>
      </c>
      <c r="X5594" s="8"/>
      <c r="Y5594" s="7">
        <f t="shared" si="708"/>
        <v>0</v>
      </c>
      <c r="Z5594" s="7"/>
      <c r="AA5594" s="8">
        <f t="shared" si="703"/>
        <v>26290.28</v>
      </c>
      <c r="AB5594" s="7">
        <f t="shared" si="707"/>
        <v>0</v>
      </c>
      <c r="AC5594" s="7">
        <f t="shared" si="704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5"/>
        <v>-12710.4</v>
      </c>
      <c r="W5595" s="8">
        <f t="shared" si="706"/>
        <v>12642</v>
      </c>
      <c r="X5595" s="8"/>
      <c r="Y5595" s="7">
        <f t="shared" si="708"/>
        <v>0</v>
      </c>
      <c r="Z5595" s="7"/>
      <c r="AA5595" s="8">
        <f t="shared" si="703"/>
        <v>12642</v>
      </c>
      <c r="AB5595" s="7">
        <f t="shared" si="707"/>
        <v>0</v>
      </c>
      <c r="AC5595" s="7">
        <f t="shared" si="704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5"/>
        <v>-12587.3</v>
      </c>
      <c r="W5596" s="8">
        <f t="shared" si="706"/>
        <v>12580.099999999999</v>
      </c>
      <c r="X5596" s="8"/>
      <c r="Y5596" s="7">
        <f t="shared" si="708"/>
        <v>0</v>
      </c>
      <c r="Z5596" s="7"/>
      <c r="AA5596" s="8">
        <f t="shared" si="703"/>
        <v>12580.099999999999</v>
      </c>
      <c r="AB5596" s="7">
        <f t="shared" si="707"/>
        <v>0</v>
      </c>
      <c r="AC5596" s="7">
        <f t="shared" si="704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5"/>
        <v>-171516.40000000002</v>
      </c>
      <c r="W5597" s="8">
        <f t="shared" si="706"/>
        <v>102885.93000000001</v>
      </c>
      <c r="X5597" s="8"/>
      <c r="Y5597" s="7">
        <f t="shared" si="708"/>
        <v>0</v>
      </c>
      <c r="Z5597" s="7"/>
      <c r="AA5597" s="8">
        <f t="shared" si="703"/>
        <v>102885.93000000001</v>
      </c>
      <c r="AB5597" s="7">
        <f t="shared" si="707"/>
        <v>0</v>
      </c>
      <c r="AC5597" s="7">
        <f t="shared" si="704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5"/>
        <v>27470.290000000023</v>
      </c>
      <c r="W5598" s="8">
        <f t="shared" si="706"/>
        <v>113409.89999999998</v>
      </c>
      <c r="X5598" s="8"/>
      <c r="Y5598" s="7">
        <f t="shared" si="708"/>
        <v>0</v>
      </c>
      <c r="Z5598" s="7"/>
      <c r="AA5598" s="8">
        <f t="shared" si="703"/>
        <v>113409.89999999998</v>
      </c>
      <c r="AB5598" s="7">
        <f t="shared" si="707"/>
        <v>0</v>
      </c>
      <c r="AC5598" s="7">
        <f t="shared" si="704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5"/>
        <v>81497.040000000008</v>
      </c>
      <c r="W5599" s="8">
        <f t="shared" si="706"/>
        <v>197486.99999999997</v>
      </c>
      <c r="X5599" s="8"/>
      <c r="Y5599" s="7">
        <f t="shared" si="708"/>
        <v>0</v>
      </c>
      <c r="Z5599" s="7"/>
      <c r="AA5599" s="8">
        <f t="shared" si="703"/>
        <v>197486.99999999997</v>
      </c>
      <c r="AB5599" s="7">
        <f t="shared" si="707"/>
        <v>0</v>
      </c>
      <c r="AC5599" s="7">
        <f t="shared" si="704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5"/>
        <v>0</v>
      </c>
      <c r="W5600" s="8">
        <f t="shared" si="706"/>
        <v>0</v>
      </c>
      <c r="X5600" s="8"/>
      <c r="Y5600" s="7">
        <f t="shared" si="708"/>
        <v>0</v>
      </c>
      <c r="Z5600" s="7"/>
      <c r="AA5600" s="8">
        <f t="shared" si="703"/>
        <v>0</v>
      </c>
      <c r="AB5600" s="7">
        <f t="shared" si="707"/>
        <v>0</v>
      </c>
      <c r="AC5600" s="7">
        <f t="shared" si="704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5"/>
        <v>0</v>
      </c>
      <c r="W5601" s="8">
        <f t="shared" si="706"/>
        <v>0</v>
      </c>
      <c r="X5601" s="8"/>
      <c r="Y5601" s="7">
        <f t="shared" si="708"/>
        <v>0</v>
      </c>
      <c r="Z5601" s="7"/>
      <c r="AA5601" s="8">
        <f t="shared" si="703"/>
        <v>0</v>
      </c>
      <c r="AB5601" s="7">
        <f t="shared" si="707"/>
        <v>0</v>
      </c>
      <c r="AC5601" s="7">
        <f t="shared" si="704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8"/>
        <v>0</v>
      </c>
      <c r="Z5602" s="7"/>
      <c r="AA5602" s="8">
        <f t="shared" si="703"/>
        <v>0</v>
      </c>
      <c r="AB5602" s="7">
        <f t="shared" si="707"/>
        <v>600</v>
      </c>
      <c r="AC5602" s="7">
        <f t="shared" si="704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8"/>
        <v>0</v>
      </c>
      <c r="Z5603" s="7"/>
      <c r="AA5603" s="7"/>
      <c r="AB5603" s="7">
        <f t="shared" si="707"/>
        <v>593</v>
      </c>
      <c r="AC5603" s="7">
        <f t="shared" si="704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9">S5604+T5604-U5604</f>
        <v>-11890</v>
      </c>
      <c r="W5604" s="8">
        <f t="shared" ref="W5604:W5667" si="710">IF(O5604="返货",U5604/(1+P5604),IF(O5604="返现",U5604,IF(O5604="折扣",U5604*P5604,IF(O5604="无",U5604))))</f>
        <v>11890</v>
      </c>
      <c r="X5604" s="8"/>
      <c r="Y5604" s="7">
        <f t="shared" si="708"/>
        <v>0</v>
      </c>
      <c r="Z5604" s="7"/>
      <c r="AA5604" s="8">
        <f t="shared" ref="AA5604:AA5667" si="711">W5604+X5604</f>
        <v>11890</v>
      </c>
      <c r="AB5604" s="7">
        <f t="shared" si="707"/>
        <v>0</v>
      </c>
      <c r="AC5604" s="7">
        <f t="shared" si="704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9"/>
        <v>-5034.51</v>
      </c>
      <c r="W5605" s="8">
        <f t="shared" si="710"/>
        <v>5034.51</v>
      </c>
      <c r="X5605" s="8"/>
      <c r="Y5605" s="7">
        <f t="shared" si="708"/>
        <v>0</v>
      </c>
      <c r="Z5605" s="7"/>
      <c r="AA5605" s="8">
        <f t="shared" si="711"/>
        <v>5034.51</v>
      </c>
      <c r="AB5605" s="7">
        <f t="shared" si="707"/>
        <v>0</v>
      </c>
      <c r="AC5605" s="7">
        <f t="shared" si="704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9"/>
        <v>-52373.130000000005</v>
      </c>
      <c r="W5606" s="8">
        <f t="shared" si="710"/>
        <v>52373.130000000005</v>
      </c>
      <c r="X5606" s="8"/>
      <c r="Y5606" s="7">
        <f t="shared" si="708"/>
        <v>0</v>
      </c>
      <c r="Z5606" s="7"/>
      <c r="AA5606" s="8">
        <f t="shared" si="711"/>
        <v>52373.130000000005</v>
      </c>
      <c r="AB5606" s="7">
        <f t="shared" si="707"/>
        <v>0</v>
      </c>
      <c r="AC5606" s="7">
        <f t="shared" si="704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9"/>
        <v>17982.98</v>
      </c>
      <c r="W5607" s="8">
        <f t="shared" si="710"/>
        <v>2017.0200000000002</v>
      </c>
      <c r="X5607" s="8"/>
      <c r="Y5607" s="7">
        <f t="shared" si="708"/>
        <v>0</v>
      </c>
      <c r="Z5607" s="7"/>
      <c r="AA5607" s="8">
        <f t="shared" si="711"/>
        <v>2017.0200000000002</v>
      </c>
      <c r="AB5607" s="7">
        <f t="shared" si="707"/>
        <v>0</v>
      </c>
      <c r="AC5607" s="7">
        <f t="shared" si="704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9"/>
        <v>-4801.71</v>
      </c>
      <c r="W5608" s="8">
        <f t="shared" si="710"/>
        <v>4801.71</v>
      </c>
      <c r="X5608" s="8"/>
      <c r="Y5608" s="7">
        <f t="shared" si="708"/>
        <v>0</v>
      </c>
      <c r="Z5608" s="7"/>
      <c r="AA5608" s="8">
        <f t="shared" si="711"/>
        <v>4801.71</v>
      </c>
      <c r="AB5608" s="7">
        <f t="shared" si="707"/>
        <v>0</v>
      </c>
      <c r="AC5608" s="7">
        <f t="shared" si="704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9"/>
        <v>8998.74</v>
      </c>
      <c r="W5609" s="8">
        <f t="shared" si="710"/>
        <v>1001.26</v>
      </c>
      <c r="X5609" s="8"/>
      <c r="Y5609" s="7">
        <f t="shared" si="708"/>
        <v>0</v>
      </c>
      <c r="Z5609" s="7"/>
      <c r="AA5609" s="8">
        <f t="shared" si="711"/>
        <v>1001.26</v>
      </c>
      <c r="AB5609" s="7">
        <f t="shared" si="707"/>
        <v>0</v>
      </c>
      <c r="AC5609" s="7">
        <f t="shared" si="704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10"/>
        <v>20000.000000000004</v>
      </c>
      <c r="X5610" s="8"/>
      <c r="Y5610" s="7">
        <f t="shared" si="708"/>
        <v>0</v>
      </c>
      <c r="Z5610" s="7"/>
      <c r="AA5610" s="8">
        <f t="shared" si="711"/>
        <v>20000.000000000004</v>
      </c>
      <c r="AB5610" s="7">
        <f t="shared" si="707"/>
        <v>0</v>
      </c>
      <c r="AC5610" s="7">
        <f t="shared" si="704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9"/>
        <v>12582.52</v>
      </c>
      <c r="W5611" s="8">
        <f t="shared" si="710"/>
        <v>17417.48</v>
      </c>
      <c r="X5611" s="8"/>
      <c r="Y5611" s="7">
        <f t="shared" si="708"/>
        <v>0</v>
      </c>
      <c r="Z5611" s="7"/>
      <c r="AA5611" s="8">
        <f t="shared" si="711"/>
        <v>17417.48</v>
      </c>
      <c r="AB5611" s="7">
        <f t="shared" si="707"/>
        <v>0</v>
      </c>
      <c r="AC5611" s="7">
        <f t="shared" si="704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9"/>
        <v>3999.94</v>
      </c>
      <c r="W5612" s="8">
        <f t="shared" si="710"/>
        <v>1000.06</v>
      </c>
      <c r="X5612" s="8"/>
      <c r="Y5612" s="7">
        <f t="shared" si="708"/>
        <v>0</v>
      </c>
      <c r="Z5612" s="7"/>
      <c r="AA5612" s="8">
        <f t="shared" si="711"/>
        <v>1000.06</v>
      </c>
      <c r="AB5612" s="7">
        <f t="shared" si="707"/>
        <v>0</v>
      </c>
      <c r="AC5612" s="7">
        <f t="shared" si="704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9"/>
        <v>-2800.55</v>
      </c>
      <c r="W5613" s="8">
        <f t="shared" si="710"/>
        <v>2800.55</v>
      </c>
      <c r="X5613" s="8"/>
      <c r="Y5613" s="7">
        <f t="shared" si="708"/>
        <v>0</v>
      </c>
      <c r="Z5613" s="7"/>
      <c r="AA5613" s="8">
        <f t="shared" si="711"/>
        <v>2800.55</v>
      </c>
      <c r="AB5613" s="7">
        <f t="shared" si="707"/>
        <v>0</v>
      </c>
      <c r="AC5613" s="7">
        <f t="shared" si="704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9"/>
        <v>-8361.7200000000012</v>
      </c>
      <c r="W5614" s="8">
        <f t="shared" si="710"/>
        <v>8361.7200000000012</v>
      </c>
      <c r="X5614" s="8"/>
      <c r="Y5614" s="7">
        <f t="shared" si="708"/>
        <v>0</v>
      </c>
      <c r="Z5614" s="7"/>
      <c r="AA5614" s="8">
        <f t="shared" si="711"/>
        <v>8361.7200000000012</v>
      </c>
      <c r="AB5614" s="7">
        <f t="shared" si="707"/>
        <v>0</v>
      </c>
      <c r="AC5614" s="7">
        <f t="shared" ref="AC5614:AC5615" si="712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10"/>
        <v>1117.8900000000001</v>
      </c>
      <c r="X5615" s="8"/>
      <c r="Y5615" s="7">
        <f t="shared" si="708"/>
        <v>0</v>
      </c>
      <c r="Z5615" s="7"/>
      <c r="AA5615" s="8">
        <f t="shared" si="711"/>
        <v>1117.8900000000001</v>
      </c>
      <c r="AB5615" s="7">
        <f t="shared" si="707"/>
        <v>0</v>
      </c>
      <c r="AC5615" s="7">
        <f t="shared" si="712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2" t="s">
        <v>5145</v>
      </c>
      <c r="P5616" s="18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3">S5616+T5616-U5616</f>
        <v>100000</v>
      </c>
      <c r="W5616" s="8">
        <f>-U5616*P5616/(1+P5616)</f>
        <v>0</v>
      </c>
      <c r="X5616" s="8"/>
      <c r="Y5616" s="7">
        <f t="shared" si="708"/>
        <v>0</v>
      </c>
      <c r="Z5616" s="7"/>
      <c r="AA5616" s="8">
        <f t="shared" si="711"/>
        <v>0</v>
      </c>
      <c r="AB5616" s="7">
        <f t="shared" si="707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3"/>
        <v>3062.7000000000007</v>
      </c>
      <c r="W5617" s="8">
        <f t="shared" si="710"/>
        <v>8118.9</v>
      </c>
      <c r="X5617" s="8"/>
      <c r="Y5617" s="7">
        <f t="shared" si="708"/>
        <v>0</v>
      </c>
      <c r="Z5617" s="7"/>
      <c r="AA5617" s="8">
        <f t="shared" si="711"/>
        <v>8118.9</v>
      </c>
      <c r="AB5617" s="7">
        <f t="shared" si="707"/>
        <v>0</v>
      </c>
      <c r="AC5617" s="7">
        <f t="shared" ref="AC5617:AC5680" si="714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3"/>
        <v>1140229.8800000001</v>
      </c>
      <c r="W5618" s="8">
        <f t="shared" si="710"/>
        <v>373958.7</v>
      </c>
      <c r="X5618" s="8"/>
      <c r="Y5618" s="7">
        <f t="shared" si="708"/>
        <v>0</v>
      </c>
      <c r="Z5618" s="7"/>
      <c r="AA5618" s="8">
        <f t="shared" si="711"/>
        <v>373958.7</v>
      </c>
      <c r="AB5618" s="7">
        <f t="shared" si="707"/>
        <v>0</v>
      </c>
      <c r="AC5618" s="7">
        <f t="shared" si="714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18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3"/>
        <v>63831.050000000017</v>
      </c>
      <c r="W5619" s="8">
        <f t="shared" si="710"/>
        <v>120676.4</v>
      </c>
      <c r="X5619" s="8"/>
      <c r="Y5619" s="7">
        <f t="shared" si="708"/>
        <v>0</v>
      </c>
      <c r="Z5619" s="7"/>
      <c r="AA5619" s="8">
        <f t="shared" si="711"/>
        <v>120676.4</v>
      </c>
      <c r="AB5619" s="95">
        <f>W5619*P5619</f>
        <v>4827.0559999999996</v>
      </c>
      <c r="AC5619" s="7">
        <f t="shared" si="714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3"/>
        <v>44410</v>
      </c>
      <c r="W5620" s="8">
        <f t="shared" si="710"/>
        <v>187181.7</v>
      </c>
      <c r="X5620" s="8"/>
      <c r="Y5620" s="7">
        <f t="shared" si="708"/>
        <v>0</v>
      </c>
      <c r="Z5620" s="7"/>
      <c r="AA5620" s="8">
        <f t="shared" si="711"/>
        <v>187181.7</v>
      </c>
      <c r="AB5620" s="7">
        <f t="shared" ref="AB5620:AB5621" si="715">U5620-W5620</f>
        <v>0</v>
      </c>
      <c r="AC5620" s="7">
        <f t="shared" si="714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3"/>
        <v>0</v>
      </c>
      <c r="W5621" s="8">
        <f t="shared" si="710"/>
        <v>4468.95</v>
      </c>
      <c r="X5621" s="8"/>
      <c r="Y5621" s="7">
        <f t="shared" si="708"/>
        <v>0</v>
      </c>
      <c r="Z5621" s="7"/>
      <c r="AA5621" s="8">
        <f t="shared" si="711"/>
        <v>4468.95</v>
      </c>
      <c r="AB5621" s="7">
        <f t="shared" si="715"/>
        <v>0</v>
      </c>
      <c r="AC5621" s="7">
        <f t="shared" si="714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3"/>
        <v>272634.17000000004</v>
      </c>
      <c r="W5622" s="8">
        <f t="shared" si="710"/>
        <v>282112.59803921566</v>
      </c>
      <c r="X5622" s="8"/>
      <c r="Y5622" s="7">
        <f t="shared" si="708"/>
        <v>0</v>
      </c>
      <c r="Z5622" s="7"/>
      <c r="AA5622" s="8">
        <f t="shared" si="711"/>
        <v>282112.59803921566</v>
      </c>
      <c r="AB5622" s="95">
        <f>W5622*P5622</f>
        <v>5642.2519607843133</v>
      </c>
      <c r="AC5622" s="7">
        <f t="shared" si="714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3"/>
        <v>0</v>
      </c>
      <c r="W5623" s="8">
        <f t="shared" si="710"/>
        <v>102677.91428571433</v>
      </c>
      <c r="X5623" s="8"/>
      <c r="Y5623" s="7">
        <f t="shared" si="708"/>
        <v>0</v>
      </c>
      <c r="Z5623" s="7"/>
      <c r="AA5623" s="8">
        <f t="shared" si="711"/>
        <v>102677.91428571433</v>
      </c>
      <c r="AB5623" s="7">
        <f t="shared" ref="AB5623:AB5686" si="716">U5623-W5623</f>
        <v>5133.8957142857253</v>
      </c>
      <c r="AC5623" s="7">
        <f t="shared" si="714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3"/>
        <v>41116.200000000012</v>
      </c>
      <c r="W5624" s="8">
        <f t="shared" si="710"/>
        <v>224101.28712871287</v>
      </c>
      <c r="X5624" s="8"/>
      <c r="Y5624" s="7">
        <f t="shared" si="708"/>
        <v>0</v>
      </c>
      <c r="Z5624" s="7"/>
      <c r="AA5624" s="8">
        <f t="shared" si="711"/>
        <v>224101.28712871287</v>
      </c>
      <c r="AB5624" s="7">
        <f t="shared" si="716"/>
        <v>2241.0128712871228</v>
      </c>
      <c r="AC5624" s="7">
        <f t="shared" si="714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3"/>
        <v>15328.299999999974</v>
      </c>
      <c r="W5625" s="8">
        <f t="shared" si="710"/>
        <v>43208.800000000003</v>
      </c>
      <c r="X5625" s="8"/>
      <c r="Y5625" s="7">
        <f t="shared" si="708"/>
        <v>0</v>
      </c>
      <c r="Z5625" s="7"/>
      <c r="AA5625" s="8">
        <f t="shared" si="711"/>
        <v>43208.800000000003</v>
      </c>
      <c r="AB5625" s="7">
        <f t="shared" si="716"/>
        <v>0</v>
      </c>
      <c r="AC5625" s="7">
        <f t="shared" si="714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3"/>
        <v>24949.97</v>
      </c>
      <c r="W5626" s="8">
        <f t="shared" si="710"/>
        <v>71218.823529411762</v>
      </c>
      <c r="X5626" s="8"/>
      <c r="Y5626" s="7">
        <f t="shared" si="708"/>
        <v>0</v>
      </c>
      <c r="Z5626" s="7"/>
      <c r="AA5626" s="8">
        <f t="shared" si="711"/>
        <v>71218.823529411762</v>
      </c>
      <c r="AB5626" s="7">
        <f t="shared" si="716"/>
        <v>1424.376470588235</v>
      </c>
      <c r="AC5626" s="7">
        <f t="shared" si="714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3"/>
        <v>128686.70000000001</v>
      </c>
      <c r="W5627" s="8">
        <f t="shared" si="710"/>
        <v>81123</v>
      </c>
      <c r="X5627" s="8"/>
      <c r="Y5627" s="7">
        <f t="shared" si="708"/>
        <v>0</v>
      </c>
      <c r="Z5627" s="7"/>
      <c r="AA5627" s="8">
        <f t="shared" si="711"/>
        <v>81123</v>
      </c>
      <c r="AB5627" s="7">
        <f t="shared" si="716"/>
        <v>0</v>
      </c>
      <c r="AC5627" s="7">
        <f t="shared" si="714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3"/>
        <v>3501.5599999999995</v>
      </c>
      <c r="W5628" s="8">
        <f t="shared" si="710"/>
        <v>15123.4</v>
      </c>
      <c r="X5628" s="8"/>
      <c r="Y5628" s="7">
        <f t="shared" si="708"/>
        <v>0</v>
      </c>
      <c r="Z5628" s="7"/>
      <c r="AA5628" s="8">
        <f t="shared" si="711"/>
        <v>15123.4</v>
      </c>
      <c r="AB5628" s="7">
        <f t="shared" si="716"/>
        <v>0</v>
      </c>
      <c r="AC5628" s="7">
        <f t="shared" si="714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3"/>
        <v>126775.66000000003</v>
      </c>
      <c r="W5629" s="8">
        <f t="shared" si="710"/>
        <v>582299</v>
      </c>
      <c r="X5629" s="8"/>
      <c r="Y5629" s="7">
        <f t="shared" si="708"/>
        <v>0</v>
      </c>
      <c r="Z5629" s="7"/>
      <c r="AA5629" s="8">
        <f t="shared" si="711"/>
        <v>582299</v>
      </c>
      <c r="AB5629" s="7">
        <f t="shared" si="716"/>
        <v>0</v>
      </c>
      <c r="AC5629" s="7">
        <f t="shared" si="714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3"/>
        <v>280130.01</v>
      </c>
      <c r="W5630" s="8">
        <f t="shared" si="710"/>
        <v>971304.75238095236</v>
      </c>
      <c r="X5630" s="8"/>
      <c r="Y5630" s="7">
        <f t="shared" si="708"/>
        <v>0</v>
      </c>
      <c r="Z5630" s="7"/>
      <c r="AA5630" s="8">
        <f t="shared" si="711"/>
        <v>971304.75238095236</v>
      </c>
      <c r="AB5630" s="7">
        <f t="shared" si="716"/>
        <v>48565.237619047635</v>
      </c>
      <c r="AC5630" s="7">
        <f t="shared" si="714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3"/>
        <v>250320.90999999992</v>
      </c>
      <c r="W5631" s="8">
        <f t="shared" si="710"/>
        <v>1654941.2</v>
      </c>
      <c r="X5631" s="8"/>
      <c r="Y5631" s="7">
        <f t="shared" si="708"/>
        <v>0</v>
      </c>
      <c r="Z5631" s="7"/>
      <c r="AA5631" s="8">
        <f t="shared" si="711"/>
        <v>1654941.2</v>
      </c>
      <c r="AB5631" s="7">
        <f t="shared" si="716"/>
        <v>0</v>
      </c>
      <c r="AC5631" s="7">
        <f t="shared" si="714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3"/>
        <v>96283</v>
      </c>
      <c r="W5632" s="8">
        <f t="shared" si="710"/>
        <v>87645.686274509804</v>
      </c>
      <c r="X5632" s="8"/>
      <c r="Y5632" s="7">
        <f t="shared" si="708"/>
        <v>0</v>
      </c>
      <c r="Z5632" s="7"/>
      <c r="AA5632" s="8">
        <f t="shared" si="711"/>
        <v>87645.686274509804</v>
      </c>
      <c r="AB5632" s="7">
        <f t="shared" si="716"/>
        <v>1752.9137254902016</v>
      </c>
      <c r="AC5632" s="7">
        <f t="shared" si="714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3"/>
        <v>30676.620000000003</v>
      </c>
      <c r="W5633" s="8">
        <f t="shared" si="710"/>
        <v>34751.855769230766</v>
      </c>
      <c r="X5633" s="8"/>
      <c r="Y5633" s="7">
        <f t="shared" si="708"/>
        <v>0</v>
      </c>
      <c r="Z5633" s="7"/>
      <c r="AA5633" s="8">
        <f t="shared" si="711"/>
        <v>34751.855769230766</v>
      </c>
      <c r="AB5633" s="7">
        <f t="shared" si="716"/>
        <v>1390.0742307692344</v>
      </c>
      <c r="AC5633" s="7">
        <f t="shared" si="714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3"/>
        <v>19938.799999999988</v>
      </c>
      <c r="W5634" s="8">
        <f t="shared" si="710"/>
        <v>133852.70000000001</v>
      </c>
      <c r="X5634" s="8"/>
      <c r="Y5634" s="7">
        <f t="shared" si="708"/>
        <v>0</v>
      </c>
      <c r="Z5634" s="7"/>
      <c r="AA5634" s="8">
        <f t="shared" si="711"/>
        <v>133852.70000000001</v>
      </c>
      <c r="AB5634" s="7">
        <f t="shared" si="716"/>
        <v>0</v>
      </c>
      <c r="AC5634" s="7">
        <f t="shared" si="714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3"/>
        <v>0</v>
      </c>
      <c r="W5635" s="8">
        <f t="shared" si="710"/>
        <v>-625241.8476190475</v>
      </c>
      <c r="X5635" s="8"/>
      <c r="Y5635" s="7">
        <f t="shared" ref="Y5635:Y5698" si="717">IF(W5635-AC5635&lt;=0,0,IF(O5635="返现",MAX(W5635-AB5635-AC5635,0),MAX(W5635-AC5635,0)))</f>
        <v>31262.092380952439</v>
      </c>
      <c r="Z5635" s="7"/>
      <c r="AA5635" s="8">
        <f t="shared" si="711"/>
        <v>-625241.8476190475</v>
      </c>
      <c r="AB5635" s="7">
        <f t="shared" si="716"/>
        <v>-31262.092380952439</v>
      </c>
      <c r="AC5635" s="7">
        <f t="shared" si="714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3"/>
        <v>16369.299999999988</v>
      </c>
      <c r="W5636" s="8">
        <f t="shared" si="710"/>
        <v>122926.5</v>
      </c>
      <c r="X5636" s="8"/>
      <c r="Y5636" s="7">
        <f t="shared" si="717"/>
        <v>0</v>
      </c>
      <c r="Z5636" s="7"/>
      <c r="AA5636" s="8">
        <f t="shared" si="711"/>
        <v>122926.5</v>
      </c>
      <c r="AB5636" s="7">
        <f t="shared" si="716"/>
        <v>0</v>
      </c>
      <c r="AC5636" s="7">
        <f t="shared" si="714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3"/>
        <v>44157.2</v>
      </c>
      <c r="W5637" s="8">
        <f t="shared" si="710"/>
        <v>10425.76923076923</v>
      </c>
      <c r="X5637" s="8"/>
      <c r="Y5637" s="7">
        <f t="shared" si="717"/>
        <v>0</v>
      </c>
      <c r="Z5637" s="7"/>
      <c r="AA5637" s="8">
        <f t="shared" si="711"/>
        <v>10425.76923076923</v>
      </c>
      <c r="AB5637" s="7">
        <f t="shared" si="716"/>
        <v>417.03076923076878</v>
      </c>
      <c r="AC5637" s="7">
        <f t="shared" si="714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3"/>
        <v>5150.9300000000076</v>
      </c>
      <c r="W5638" s="8">
        <f t="shared" si="710"/>
        <v>60533.7</v>
      </c>
      <c r="X5638" s="8"/>
      <c r="Y5638" s="7">
        <f t="shared" si="717"/>
        <v>0</v>
      </c>
      <c r="Z5638" s="7"/>
      <c r="AA5638" s="8">
        <f t="shared" si="711"/>
        <v>60533.7</v>
      </c>
      <c r="AB5638" s="7">
        <f t="shared" si="716"/>
        <v>0</v>
      </c>
      <c r="AC5638" s="7">
        <f t="shared" si="714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3"/>
        <v>23764.200000000012</v>
      </c>
      <c r="W5639" s="8">
        <f t="shared" si="710"/>
        <v>119028.4</v>
      </c>
      <c r="X5639" s="8"/>
      <c r="Y5639" s="7">
        <f t="shared" si="717"/>
        <v>0</v>
      </c>
      <c r="Z5639" s="7"/>
      <c r="AA5639" s="8">
        <f t="shared" si="711"/>
        <v>119028.4</v>
      </c>
      <c r="AB5639" s="7">
        <f t="shared" si="716"/>
        <v>0</v>
      </c>
      <c r="AC5639" s="7">
        <f t="shared" si="714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3"/>
        <v>1440251.46</v>
      </c>
      <c r="W5640" s="8">
        <f t="shared" si="710"/>
        <v>258378.8</v>
      </c>
      <c r="X5640" s="8">
        <f>W5640*R5640</f>
        <v>12918.94</v>
      </c>
      <c r="Y5640" s="7">
        <f t="shared" si="717"/>
        <v>0</v>
      </c>
      <c r="Z5640" s="7"/>
      <c r="AA5640" s="8">
        <f t="shared" si="711"/>
        <v>271297.74</v>
      </c>
      <c r="AB5640" s="7">
        <f t="shared" si="716"/>
        <v>0</v>
      </c>
      <c r="AC5640" s="7">
        <f t="shared" si="714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3"/>
        <v>0</v>
      </c>
      <c r="W5641" s="8">
        <f t="shared" si="710"/>
        <v>559559.32999999996</v>
      </c>
      <c r="X5641" s="8"/>
      <c r="Y5641" s="7">
        <f t="shared" si="717"/>
        <v>0</v>
      </c>
      <c r="Z5641" s="7"/>
      <c r="AA5641" s="8">
        <f t="shared" si="711"/>
        <v>559559.32999999996</v>
      </c>
      <c r="AB5641" s="7">
        <f t="shared" si="716"/>
        <v>0</v>
      </c>
      <c r="AC5641" s="7">
        <f t="shared" si="714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3"/>
        <v>343088.28000000026</v>
      </c>
      <c r="W5642" s="8">
        <f t="shared" si="710"/>
        <v>4956911.72</v>
      </c>
      <c r="X5642" s="8"/>
      <c r="Y5642" s="7">
        <f t="shared" si="717"/>
        <v>0</v>
      </c>
      <c r="Z5642" s="7"/>
      <c r="AA5642" s="8">
        <f t="shared" si="711"/>
        <v>4956911.72</v>
      </c>
      <c r="AB5642" s="7">
        <f t="shared" si="716"/>
        <v>0</v>
      </c>
      <c r="AC5642" s="7">
        <f t="shared" si="714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3"/>
        <v>66574.55</v>
      </c>
      <c r="W5643" s="8">
        <f t="shared" si="710"/>
        <v>32139.855769230766</v>
      </c>
      <c r="X5643" s="8"/>
      <c r="Y5643" s="7">
        <f t="shared" si="717"/>
        <v>0</v>
      </c>
      <c r="Z5643" s="7"/>
      <c r="AA5643" s="8">
        <f t="shared" si="711"/>
        <v>32139.855769230766</v>
      </c>
      <c r="AB5643" s="7">
        <f t="shared" si="716"/>
        <v>1285.5942307692312</v>
      </c>
      <c r="AC5643" s="7">
        <f t="shared" si="714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3"/>
        <v>39765.370000000054</v>
      </c>
      <c r="W5644" s="8">
        <f t="shared" si="710"/>
        <v>460535.32</v>
      </c>
      <c r="X5644" s="8"/>
      <c r="Y5644" s="7">
        <f t="shared" si="717"/>
        <v>0</v>
      </c>
      <c r="Z5644" s="7"/>
      <c r="AA5644" s="8">
        <f t="shared" si="711"/>
        <v>460535.32</v>
      </c>
      <c r="AB5644" s="7">
        <f t="shared" si="716"/>
        <v>0</v>
      </c>
      <c r="AC5644" s="7">
        <f t="shared" si="714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3"/>
        <v>81689.739999999991</v>
      </c>
      <c r="W5645" s="8">
        <f t="shared" si="710"/>
        <v>458871.1</v>
      </c>
      <c r="X5645" s="8"/>
      <c r="Y5645" s="7">
        <f t="shared" si="717"/>
        <v>0</v>
      </c>
      <c r="Z5645" s="7"/>
      <c r="AA5645" s="8">
        <f t="shared" si="711"/>
        <v>458871.1</v>
      </c>
      <c r="AB5645" s="7">
        <f t="shared" si="716"/>
        <v>0</v>
      </c>
      <c r="AC5645" s="7">
        <f t="shared" si="714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3"/>
        <v>147773.24000000209</v>
      </c>
      <c r="W5646" s="8">
        <f t="shared" si="710"/>
        <v>5151942.8</v>
      </c>
      <c r="X5646" s="8"/>
      <c r="Y5646" s="7">
        <f t="shared" si="717"/>
        <v>0</v>
      </c>
      <c r="Z5646" s="7"/>
      <c r="AA5646" s="8">
        <f t="shared" si="711"/>
        <v>5151942.8</v>
      </c>
      <c r="AB5646" s="7">
        <f t="shared" si="716"/>
        <v>0</v>
      </c>
      <c r="AC5646" s="7">
        <f t="shared" si="714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3"/>
        <v>13924.2</v>
      </c>
      <c r="W5647" s="8">
        <f t="shared" si="710"/>
        <v>31602.673267326732</v>
      </c>
      <c r="X5647" s="8"/>
      <c r="Y5647" s="7">
        <f t="shared" si="717"/>
        <v>0</v>
      </c>
      <c r="Z5647" s="7"/>
      <c r="AA5647" s="8">
        <f t="shared" si="711"/>
        <v>31602.673267326732</v>
      </c>
      <c r="AB5647" s="7">
        <f t="shared" si="716"/>
        <v>316.02673267326827</v>
      </c>
      <c r="AC5647" s="7">
        <f t="shared" si="714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3"/>
        <v>14030.5</v>
      </c>
      <c r="W5648" s="8">
        <f t="shared" si="710"/>
        <v>44131.176470588238</v>
      </c>
      <c r="X5648" s="8"/>
      <c r="Y5648" s="7">
        <f t="shared" si="717"/>
        <v>0</v>
      </c>
      <c r="Z5648" s="7"/>
      <c r="AA5648" s="8">
        <f t="shared" si="711"/>
        <v>44131.176470588238</v>
      </c>
      <c r="AB5648" s="7">
        <f t="shared" si="716"/>
        <v>882.62352941176505</v>
      </c>
      <c r="AC5648" s="7">
        <f t="shared" si="714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10"/>
        <v>0</v>
      </c>
      <c r="X5649" s="8"/>
      <c r="Y5649" s="7">
        <f t="shared" si="717"/>
        <v>0</v>
      </c>
      <c r="Z5649" s="7"/>
      <c r="AA5649" s="8">
        <f t="shared" si="711"/>
        <v>0</v>
      </c>
      <c r="AB5649" s="7">
        <f t="shared" si="716"/>
        <v>0</v>
      </c>
      <c r="AC5649" s="7">
        <f t="shared" si="714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3"/>
        <v>0</v>
      </c>
      <c r="W5650" s="8">
        <f t="shared" si="710"/>
        <v>0</v>
      </c>
      <c r="X5650" s="8"/>
      <c r="Y5650" s="7">
        <f t="shared" si="717"/>
        <v>0</v>
      </c>
      <c r="Z5650" s="7"/>
      <c r="AA5650" s="8">
        <f t="shared" si="711"/>
        <v>0</v>
      </c>
      <c r="AB5650" s="7">
        <f t="shared" si="716"/>
        <v>0</v>
      </c>
      <c r="AC5650" s="7">
        <f t="shared" si="714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3"/>
        <v>262394.93999999994</v>
      </c>
      <c r="W5651" s="8">
        <f t="shared" si="710"/>
        <v>516826.5</v>
      </c>
      <c r="X5651" s="8"/>
      <c r="Y5651" s="7">
        <f t="shared" si="717"/>
        <v>0</v>
      </c>
      <c r="Z5651" s="7"/>
      <c r="AA5651" s="8">
        <f t="shared" si="711"/>
        <v>516826.5</v>
      </c>
      <c r="AB5651" s="7">
        <f t="shared" si="716"/>
        <v>0</v>
      </c>
      <c r="AC5651" s="7">
        <f t="shared" si="714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3"/>
        <v>82362.430000000022</v>
      </c>
      <c r="W5652" s="8">
        <f t="shared" si="710"/>
        <v>170336.66666666666</v>
      </c>
      <c r="X5652" s="8"/>
      <c r="Y5652" s="7">
        <f t="shared" si="717"/>
        <v>0</v>
      </c>
      <c r="Z5652" s="7"/>
      <c r="AA5652" s="8">
        <f t="shared" si="711"/>
        <v>170336.66666666666</v>
      </c>
      <c r="AB5652" s="7">
        <f t="shared" si="716"/>
        <v>3406.7333333333372</v>
      </c>
      <c r="AC5652" s="7">
        <f t="shared" si="714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3"/>
        <v>16234.099999999977</v>
      </c>
      <c r="W5653" s="8">
        <f t="shared" si="710"/>
        <v>604777.4</v>
      </c>
      <c r="X5653" s="8"/>
      <c r="Y5653" s="7">
        <f t="shared" si="717"/>
        <v>0</v>
      </c>
      <c r="Z5653" s="7"/>
      <c r="AA5653" s="8">
        <f t="shared" si="711"/>
        <v>604777.4</v>
      </c>
      <c r="AB5653" s="7">
        <f t="shared" si="716"/>
        <v>0</v>
      </c>
      <c r="AC5653" s="7">
        <f t="shared" si="714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3"/>
        <v>0</v>
      </c>
      <c r="W5654" s="8">
        <f t="shared" si="710"/>
        <v>0</v>
      </c>
      <c r="X5654" s="8"/>
      <c r="Y5654" s="7">
        <f t="shared" si="717"/>
        <v>0</v>
      </c>
      <c r="Z5654" s="7"/>
      <c r="AA5654" s="8">
        <f t="shared" si="711"/>
        <v>0</v>
      </c>
      <c r="AB5654" s="7">
        <f t="shared" si="716"/>
        <v>0</v>
      </c>
      <c r="AC5654" s="7">
        <f t="shared" si="714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3"/>
        <v>15937.370000000003</v>
      </c>
      <c r="W5655" s="8">
        <f t="shared" si="710"/>
        <v>38428.61386138614</v>
      </c>
      <c r="X5655" s="8"/>
      <c r="Y5655" s="7">
        <f t="shared" si="717"/>
        <v>0</v>
      </c>
      <c r="Z5655" s="7"/>
      <c r="AA5655" s="8">
        <f t="shared" si="711"/>
        <v>38428.61386138614</v>
      </c>
      <c r="AB5655" s="7">
        <f t="shared" si="716"/>
        <v>384.28613861386111</v>
      </c>
      <c r="AC5655" s="7">
        <f t="shared" si="714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3"/>
        <v>16026.89</v>
      </c>
      <c r="W5656" s="8">
        <f t="shared" si="710"/>
        <v>19872.156862745098</v>
      </c>
      <c r="X5656" s="8"/>
      <c r="Y5656" s="7">
        <f t="shared" si="717"/>
        <v>0</v>
      </c>
      <c r="Z5656" s="7"/>
      <c r="AA5656" s="8">
        <f t="shared" si="711"/>
        <v>19872.156862745098</v>
      </c>
      <c r="AB5656" s="7">
        <f t="shared" si="716"/>
        <v>397.44313725490065</v>
      </c>
      <c r="AC5656" s="7">
        <f t="shared" si="714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3"/>
        <v>31199.049999999988</v>
      </c>
      <c r="W5657" s="8">
        <f t="shared" si="710"/>
        <v>158679.6</v>
      </c>
      <c r="X5657" s="8"/>
      <c r="Y5657" s="7">
        <f t="shared" si="717"/>
        <v>0</v>
      </c>
      <c r="Z5657" s="7"/>
      <c r="AA5657" s="8">
        <f t="shared" si="711"/>
        <v>158679.6</v>
      </c>
      <c r="AB5657" s="7">
        <f t="shared" si="716"/>
        <v>0</v>
      </c>
      <c r="AC5657" s="7">
        <f t="shared" si="714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3"/>
        <v>5687.8999999999978</v>
      </c>
      <c r="W5658" s="8">
        <f t="shared" si="710"/>
        <v>29858.799999999999</v>
      </c>
      <c r="X5658" s="8"/>
      <c r="Y5658" s="7">
        <f t="shared" si="717"/>
        <v>0</v>
      </c>
      <c r="Z5658" s="7"/>
      <c r="AA5658" s="8">
        <f t="shared" si="711"/>
        <v>29858.799999999999</v>
      </c>
      <c r="AB5658" s="7">
        <f t="shared" si="716"/>
        <v>0</v>
      </c>
      <c r="AC5658" s="7">
        <f t="shared" si="714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3"/>
        <v>396058.4</v>
      </c>
      <c r="W5659" s="8">
        <f t="shared" si="710"/>
        <v>385929.01960784313</v>
      </c>
      <c r="X5659" s="8"/>
      <c r="Y5659" s="7">
        <f t="shared" si="717"/>
        <v>0</v>
      </c>
      <c r="Z5659" s="7"/>
      <c r="AA5659" s="8">
        <f t="shared" si="711"/>
        <v>385929.01960784313</v>
      </c>
      <c r="AB5659" s="7">
        <f t="shared" si="716"/>
        <v>7718.580392156844</v>
      </c>
      <c r="AC5659" s="7">
        <f t="shared" si="714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3"/>
        <v>16907.719999999994</v>
      </c>
      <c r="W5660" s="8">
        <f t="shared" si="710"/>
        <v>24520.198019801981</v>
      </c>
      <c r="X5660" s="8"/>
      <c r="Y5660" s="7">
        <f t="shared" si="717"/>
        <v>0</v>
      </c>
      <c r="Z5660" s="7"/>
      <c r="AA5660" s="8">
        <f t="shared" si="711"/>
        <v>24520.198019801981</v>
      </c>
      <c r="AB5660" s="7">
        <f t="shared" si="716"/>
        <v>245.20198019802046</v>
      </c>
      <c r="AC5660" s="7">
        <f t="shared" si="714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3"/>
        <v>79270.379999999976</v>
      </c>
      <c r="W5661" s="8">
        <f t="shared" si="710"/>
        <v>207296.6</v>
      </c>
      <c r="X5661" s="8"/>
      <c r="Y5661" s="7">
        <f t="shared" si="717"/>
        <v>0</v>
      </c>
      <c r="Z5661" s="7"/>
      <c r="AA5661" s="8">
        <f t="shared" si="711"/>
        <v>207296.6</v>
      </c>
      <c r="AB5661" s="7">
        <f t="shared" si="716"/>
        <v>0</v>
      </c>
      <c r="AC5661" s="7">
        <f t="shared" si="714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3"/>
        <v>794279.48</v>
      </c>
      <c r="W5662" s="8">
        <f t="shared" si="710"/>
        <v>378884.03</v>
      </c>
      <c r="X5662" s="8"/>
      <c r="Y5662" s="7">
        <f t="shared" si="717"/>
        <v>0</v>
      </c>
      <c r="Z5662" s="7"/>
      <c r="AA5662" s="8">
        <f t="shared" si="711"/>
        <v>378884.03</v>
      </c>
      <c r="AB5662" s="7">
        <f t="shared" si="716"/>
        <v>0</v>
      </c>
      <c r="AC5662" s="7">
        <f t="shared" si="714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3"/>
        <v>246175.57000000007</v>
      </c>
      <c r="W5663" s="8">
        <f t="shared" si="710"/>
        <v>779378.1</v>
      </c>
      <c r="X5663" s="8"/>
      <c r="Y5663" s="7">
        <f t="shared" si="717"/>
        <v>0</v>
      </c>
      <c r="Z5663" s="7"/>
      <c r="AA5663" s="8">
        <f t="shared" si="711"/>
        <v>779378.1</v>
      </c>
      <c r="AB5663" s="7">
        <f t="shared" si="716"/>
        <v>0</v>
      </c>
      <c r="AC5663" s="7">
        <f t="shared" si="714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3"/>
        <v>233366.05000000005</v>
      </c>
      <c r="W5664" s="8">
        <f t="shared" si="710"/>
        <v>695834.1</v>
      </c>
      <c r="X5664" s="8"/>
      <c r="Y5664" s="7">
        <f t="shared" si="717"/>
        <v>0</v>
      </c>
      <c r="Z5664" s="7"/>
      <c r="AA5664" s="8">
        <f t="shared" si="711"/>
        <v>695834.1</v>
      </c>
      <c r="AB5664" s="7">
        <f t="shared" si="716"/>
        <v>17841.900000000023</v>
      </c>
      <c r="AC5664" s="7">
        <f t="shared" si="714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3"/>
        <v>350903.23</v>
      </c>
      <c r="W5665" s="8">
        <f t="shared" si="710"/>
        <v>616507.84565000003</v>
      </c>
      <c r="X5665" s="8"/>
      <c r="Y5665" s="7">
        <f t="shared" si="717"/>
        <v>0</v>
      </c>
      <c r="Z5665" s="7"/>
      <c r="AA5665" s="8">
        <f t="shared" si="711"/>
        <v>616507.84565000003</v>
      </c>
      <c r="AB5665" s="7">
        <f t="shared" si="716"/>
        <v>9388.4443500000052</v>
      </c>
      <c r="AC5665" s="7">
        <f t="shared" si="714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3"/>
        <v>6757.3000000000029</v>
      </c>
      <c r="W5666" s="8">
        <f t="shared" si="710"/>
        <v>48890.6</v>
      </c>
      <c r="X5666" s="8"/>
      <c r="Y5666" s="7">
        <f t="shared" si="717"/>
        <v>0</v>
      </c>
      <c r="Z5666" s="7"/>
      <c r="AA5666" s="8">
        <f t="shared" si="711"/>
        <v>48890.6</v>
      </c>
      <c r="AB5666" s="7">
        <f t="shared" si="716"/>
        <v>0</v>
      </c>
      <c r="AC5666" s="7">
        <f t="shared" si="714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3"/>
        <v>8460.91</v>
      </c>
      <c r="W5667" s="8">
        <f t="shared" si="710"/>
        <v>12843.3</v>
      </c>
      <c r="X5667" s="8"/>
      <c r="Y5667" s="7">
        <f t="shared" si="717"/>
        <v>0</v>
      </c>
      <c r="Z5667" s="7"/>
      <c r="AA5667" s="8">
        <f t="shared" si="711"/>
        <v>12843.3</v>
      </c>
      <c r="AB5667" s="7">
        <f t="shared" si="716"/>
        <v>0</v>
      </c>
      <c r="AC5667" s="7">
        <f t="shared" si="714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3"/>
        <v>0</v>
      </c>
      <c r="W5668" s="8">
        <f t="shared" ref="W5668:W5731" si="718">IF(O5668="返货",U5668/(1+P5668),IF(O5668="返现",U5668,IF(O5668="折扣",U5668*P5668,IF(O5668="无",U5668))))</f>
        <v>0</v>
      </c>
      <c r="X5668" s="8"/>
      <c r="Y5668" s="7">
        <f t="shared" si="717"/>
        <v>0</v>
      </c>
      <c r="Z5668" s="7"/>
      <c r="AA5668" s="8">
        <f t="shared" ref="AA5668:AA5700" si="719">W5668+X5668</f>
        <v>0</v>
      </c>
      <c r="AB5668" s="7">
        <f t="shared" si="716"/>
        <v>0</v>
      </c>
      <c r="AC5668" s="7">
        <f t="shared" si="714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3"/>
        <v>86377.4</v>
      </c>
      <c r="W5669" s="8">
        <f t="shared" si="718"/>
        <v>245532.6</v>
      </c>
      <c r="X5669" s="8"/>
      <c r="Y5669" s="7">
        <f t="shared" si="717"/>
        <v>0</v>
      </c>
      <c r="Z5669" s="7"/>
      <c r="AA5669" s="8">
        <f t="shared" si="719"/>
        <v>245532.6</v>
      </c>
      <c r="AB5669" s="7">
        <f t="shared" si="716"/>
        <v>0</v>
      </c>
      <c r="AC5669" s="7">
        <f t="shared" si="714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3"/>
        <v>10538.5</v>
      </c>
      <c r="W5670" s="8">
        <f t="shared" si="718"/>
        <v>17396.176470588234</v>
      </c>
      <c r="X5670" s="8"/>
      <c r="Y5670" s="7">
        <f t="shared" si="717"/>
        <v>0</v>
      </c>
      <c r="Z5670" s="7"/>
      <c r="AA5670" s="8">
        <f t="shared" si="719"/>
        <v>17396.176470588234</v>
      </c>
      <c r="AB5670" s="7">
        <f t="shared" si="716"/>
        <v>347.92352941176432</v>
      </c>
      <c r="AC5670" s="7">
        <f t="shared" si="714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3"/>
        <v>3545.2999999999984</v>
      </c>
      <c r="W5671" s="8">
        <f t="shared" si="718"/>
        <v>7477.7000000000016</v>
      </c>
      <c r="X5671" s="8"/>
      <c r="Y5671" s="7">
        <f t="shared" si="717"/>
        <v>0</v>
      </c>
      <c r="Z5671" s="7"/>
      <c r="AA5671" s="8">
        <f t="shared" si="719"/>
        <v>7477.7000000000016</v>
      </c>
      <c r="AB5671" s="7">
        <f t="shared" si="716"/>
        <v>0</v>
      </c>
      <c r="AC5671" s="7">
        <f t="shared" si="714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3"/>
        <v>0</v>
      </c>
      <c r="W5672" s="8">
        <f t="shared" si="718"/>
        <v>6601.5</v>
      </c>
      <c r="X5672" s="8"/>
      <c r="Y5672" s="7">
        <f t="shared" si="717"/>
        <v>0</v>
      </c>
      <c r="Z5672" s="7"/>
      <c r="AA5672" s="8">
        <f t="shared" si="719"/>
        <v>6601.5</v>
      </c>
      <c r="AB5672" s="7">
        <f t="shared" si="716"/>
        <v>0</v>
      </c>
      <c r="AC5672" s="7">
        <f t="shared" si="714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3"/>
        <v>17355.300000000003</v>
      </c>
      <c r="W5673" s="8">
        <f t="shared" si="718"/>
        <v>72816.534653465336</v>
      </c>
      <c r="X5673" s="8"/>
      <c r="Y5673" s="7">
        <f t="shared" si="717"/>
        <v>0</v>
      </c>
      <c r="Z5673" s="7"/>
      <c r="AA5673" s="8">
        <f t="shared" si="719"/>
        <v>72816.534653465336</v>
      </c>
      <c r="AB5673" s="7">
        <f t="shared" si="716"/>
        <v>728.16534653466078</v>
      </c>
      <c r="AC5673" s="7">
        <f t="shared" si="714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3"/>
        <v>4150.8999999999996</v>
      </c>
      <c r="W5674" s="8">
        <f t="shared" si="718"/>
        <v>15242.254901960785</v>
      </c>
      <c r="X5674" s="8"/>
      <c r="Y5674" s="7">
        <f t="shared" si="717"/>
        <v>0</v>
      </c>
      <c r="Z5674" s="7"/>
      <c r="AA5674" s="8">
        <f t="shared" si="719"/>
        <v>15242.254901960785</v>
      </c>
      <c r="AB5674" s="7">
        <f t="shared" si="716"/>
        <v>304.84509803921537</v>
      </c>
      <c r="AC5674" s="7">
        <f t="shared" si="714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3"/>
        <v>9677.7000000000007</v>
      </c>
      <c r="W5675" s="8">
        <f t="shared" si="718"/>
        <v>512.05882352941171</v>
      </c>
      <c r="X5675" s="8"/>
      <c r="Y5675" s="7">
        <f t="shared" si="717"/>
        <v>0</v>
      </c>
      <c r="Z5675" s="7"/>
      <c r="AA5675" s="8">
        <f t="shared" si="719"/>
        <v>512.05882352941171</v>
      </c>
      <c r="AB5675" s="7">
        <f t="shared" si="716"/>
        <v>10.241176470588243</v>
      </c>
      <c r="AC5675" s="7">
        <f t="shared" si="714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3"/>
        <v>15168.699999999983</v>
      </c>
      <c r="W5676" s="8">
        <f t="shared" si="718"/>
        <v>146905.82199999999</v>
      </c>
      <c r="X5676" s="8"/>
      <c r="Y5676" s="7">
        <f t="shared" si="717"/>
        <v>0</v>
      </c>
      <c r="Z5676" s="7"/>
      <c r="AA5676" s="8">
        <f t="shared" si="719"/>
        <v>146905.82199999999</v>
      </c>
      <c r="AB5676" s="7">
        <f t="shared" si="716"/>
        <v>2998.0780000000086</v>
      </c>
      <c r="AC5676" s="7">
        <f t="shared" si="714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3"/>
        <v>1135.989999999998</v>
      </c>
      <c r="W5677" s="8">
        <f t="shared" si="718"/>
        <v>0</v>
      </c>
      <c r="X5677" s="8"/>
      <c r="Y5677" s="7">
        <f t="shared" si="717"/>
        <v>0</v>
      </c>
      <c r="Z5677" s="7"/>
      <c r="AA5677" s="8">
        <f t="shared" si="719"/>
        <v>0</v>
      </c>
      <c r="AB5677" s="7">
        <f t="shared" si="716"/>
        <v>0</v>
      </c>
      <c r="AC5677" s="7">
        <f t="shared" si="714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3"/>
        <v>2769.2300000000032</v>
      </c>
      <c r="W5678" s="8">
        <f t="shared" si="718"/>
        <v>16661.862745098038</v>
      </c>
      <c r="X5678" s="8"/>
      <c r="Y5678" s="7">
        <f t="shared" si="717"/>
        <v>0</v>
      </c>
      <c r="Z5678" s="7"/>
      <c r="AA5678" s="8">
        <f t="shared" si="719"/>
        <v>16661.862745098038</v>
      </c>
      <c r="AB5678" s="7">
        <f t="shared" si="716"/>
        <v>333.23725490196011</v>
      </c>
      <c r="AC5678" s="7">
        <f t="shared" si="714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3"/>
        <v>-1.459999999977299</v>
      </c>
      <c r="W5679" s="8">
        <f t="shared" si="718"/>
        <v>54052.800000000003</v>
      </c>
      <c r="X5679" s="8"/>
      <c r="Y5679" s="7">
        <f t="shared" si="717"/>
        <v>0</v>
      </c>
      <c r="Z5679" s="7"/>
      <c r="AA5679" s="8">
        <f t="shared" si="719"/>
        <v>54052.800000000003</v>
      </c>
      <c r="AB5679" s="7">
        <f t="shared" si="716"/>
        <v>0</v>
      </c>
      <c r="AC5679" s="7">
        <f t="shared" si="714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3"/>
        <v>0</v>
      </c>
      <c r="W5680" s="8">
        <f t="shared" si="718"/>
        <v>0</v>
      </c>
      <c r="X5680" s="8"/>
      <c r="Y5680" s="7">
        <f t="shared" si="717"/>
        <v>0</v>
      </c>
      <c r="Z5680" s="7"/>
      <c r="AA5680" s="8">
        <f t="shared" si="719"/>
        <v>0</v>
      </c>
      <c r="AB5680" s="7">
        <f t="shared" si="716"/>
        <v>0</v>
      </c>
      <c r="AC5680" s="7">
        <f t="shared" si="714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3"/>
        <v>0</v>
      </c>
      <c r="W5681" s="8">
        <f t="shared" si="718"/>
        <v>34383.1</v>
      </c>
      <c r="X5681" s="8"/>
      <c r="Y5681" s="7">
        <f t="shared" si="717"/>
        <v>0</v>
      </c>
      <c r="Z5681" s="7"/>
      <c r="AA5681" s="8">
        <f t="shared" si="719"/>
        <v>34383.1</v>
      </c>
      <c r="AB5681" s="7">
        <f t="shared" si="716"/>
        <v>0</v>
      </c>
      <c r="AC5681" s="7">
        <f t="shared" ref="AC5681:AC5744" si="720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1">S5682+T5682-U5682</f>
        <v>5064.6999999999971</v>
      </c>
      <c r="W5682" s="8">
        <f t="shared" si="718"/>
        <v>35511.078431372553</v>
      </c>
      <c r="X5682" s="8"/>
      <c r="Y5682" s="7">
        <f t="shared" si="717"/>
        <v>0</v>
      </c>
      <c r="Z5682" s="7"/>
      <c r="AA5682" s="8">
        <f t="shared" si="719"/>
        <v>35511.078431372553</v>
      </c>
      <c r="AB5682" s="7">
        <f t="shared" si="716"/>
        <v>710.22156862745032</v>
      </c>
      <c r="AC5682" s="7">
        <f t="shared" si="720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1"/>
        <v>108060.80000000005</v>
      </c>
      <c r="W5683" s="8">
        <f t="shared" si="718"/>
        <v>603361.76470588229</v>
      </c>
      <c r="X5683" s="8"/>
      <c r="Y5683" s="7">
        <f t="shared" si="717"/>
        <v>0</v>
      </c>
      <c r="Z5683" s="7"/>
      <c r="AA5683" s="8">
        <f t="shared" si="719"/>
        <v>603361.76470588229</v>
      </c>
      <c r="AB5683" s="7">
        <f t="shared" si="716"/>
        <v>12067.235294117709</v>
      </c>
      <c r="AC5683" s="7">
        <f t="shared" si="720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1"/>
        <v>56367.099999999991</v>
      </c>
      <c r="W5684" s="8">
        <f t="shared" si="718"/>
        <v>67365.8</v>
      </c>
      <c r="X5684" s="8"/>
      <c r="Y5684" s="7">
        <f t="shared" si="717"/>
        <v>0</v>
      </c>
      <c r="Z5684" s="7"/>
      <c r="AA5684" s="8">
        <f t="shared" si="719"/>
        <v>67365.8</v>
      </c>
      <c r="AB5684" s="7">
        <f t="shared" si="716"/>
        <v>0</v>
      </c>
      <c r="AC5684" s="7">
        <f t="shared" si="720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1"/>
        <v>3939.1000000000004</v>
      </c>
      <c r="W5685" s="8">
        <f t="shared" si="718"/>
        <v>6138.1372549019607</v>
      </c>
      <c r="X5685" s="8"/>
      <c r="Y5685" s="7">
        <f t="shared" si="717"/>
        <v>0</v>
      </c>
      <c r="Z5685" s="7"/>
      <c r="AA5685" s="8">
        <f t="shared" si="719"/>
        <v>6138.1372549019607</v>
      </c>
      <c r="AB5685" s="7">
        <f t="shared" si="716"/>
        <v>122.76274509803898</v>
      </c>
      <c r="AC5685" s="7">
        <f t="shared" si="720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1"/>
        <v>93403.410000000033</v>
      </c>
      <c r="W5686" s="8">
        <f t="shared" si="718"/>
        <v>350954.32692307694</v>
      </c>
      <c r="X5686" s="8"/>
      <c r="Y5686" s="7">
        <f t="shared" si="717"/>
        <v>0</v>
      </c>
      <c r="Z5686" s="7"/>
      <c r="AA5686" s="8">
        <f t="shared" si="719"/>
        <v>350954.32692307694</v>
      </c>
      <c r="AB5686" s="7">
        <f t="shared" si="716"/>
        <v>14038.173076923063</v>
      </c>
      <c r="AC5686" s="7">
        <f t="shared" si="720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1"/>
        <v>6301.5999999999985</v>
      </c>
      <c r="W5687" s="8">
        <f t="shared" si="718"/>
        <v>16027.64705882353</v>
      </c>
      <c r="X5687" s="8"/>
      <c r="Y5687" s="7">
        <f t="shared" si="717"/>
        <v>0</v>
      </c>
      <c r="Z5687" s="7"/>
      <c r="AA5687" s="8">
        <f t="shared" si="719"/>
        <v>16027.64705882353</v>
      </c>
      <c r="AB5687" s="7">
        <f t="shared" ref="AB5687:AB5750" si="722">U5687-W5687</f>
        <v>320.55294117647099</v>
      </c>
      <c r="AC5687" s="7">
        <f t="shared" si="720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1"/>
        <v>10065.220000000001</v>
      </c>
      <c r="W5688" s="8">
        <f t="shared" si="718"/>
        <v>429.98</v>
      </c>
      <c r="X5688" s="8"/>
      <c r="Y5688" s="7">
        <f t="shared" si="717"/>
        <v>0</v>
      </c>
      <c r="Z5688" s="7"/>
      <c r="AA5688" s="8">
        <f t="shared" si="719"/>
        <v>429.98</v>
      </c>
      <c r="AB5688" s="7">
        <f t="shared" si="722"/>
        <v>0</v>
      </c>
      <c r="AC5688" s="7">
        <f t="shared" si="720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1"/>
        <v>29251.379999999997</v>
      </c>
      <c r="W5689" s="8">
        <f t="shared" si="718"/>
        <v>20737.400000000001</v>
      </c>
      <c r="X5689" s="8"/>
      <c r="Y5689" s="7">
        <f t="shared" si="717"/>
        <v>0</v>
      </c>
      <c r="Z5689" s="7"/>
      <c r="AA5689" s="8">
        <f t="shared" si="719"/>
        <v>20737.400000000001</v>
      </c>
      <c r="AB5689" s="7">
        <f t="shared" si="722"/>
        <v>0</v>
      </c>
      <c r="AC5689" s="7">
        <f t="shared" si="720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1"/>
        <v>0</v>
      </c>
      <c r="W5690" s="8">
        <f t="shared" si="718"/>
        <v>60611.568627450972</v>
      </c>
      <c r="X5690" s="8"/>
      <c r="Y5690" s="7">
        <f t="shared" si="717"/>
        <v>0</v>
      </c>
      <c r="Z5690" s="7"/>
      <c r="AA5690" s="8">
        <f t="shared" si="719"/>
        <v>60611.568627450972</v>
      </c>
      <c r="AB5690" s="7">
        <f t="shared" si="722"/>
        <v>1212.2313725490239</v>
      </c>
      <c r="AC5690" s="7">
        <f t="shared" si="720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1"/>
        <v>0</v>
      </c>
      <c r="W5691" s="8">
        <f t="shared" si="718"/>
        <v>20335.392156862745</v>
      </c>
      <c r="X5691" s="8"/>
      <c r="Y5691" s="7">
        <f t="shared" si="717"/>
        <v>0</v>
      </c>
      <c r="Z5691" s="7"/>
      <c r="AA5691" s="8">
        <f t="shared" si="719"/>
        <v>20335.392156862745</v>
      </c>
      <c r="AB5691" s="7">
        <f t="shared" si="722"/>
        <v>406.7078431372538</v>
      </c>
      <c r="AC5691" s="7">
        <f t="shared" si="720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1"/>
        <v>0</v>
      </c>
      <c r="W5692" s="8">
        <f t="shared" si="718"/>
        <v>61748.529411764706</v>
      </c>
      <c r="X5692" s="8"/>
      <c r="Y5692" s="7">
        <f t="shared" si="717"/>
        <v>0</v>
      </c>
      <c r="Z5692" s="7"/>
      <c r="AA5692" s="8">
        <f t="shared" si="719"/>
        <v>61748.529411764706</v>
      </c>
      <c r="AB5692" s="7">
        <f t="shared" si="722"/>
        <v>1234.9705882352937</v>
      </c>
      <c r="AC5692" s="7">
        <f t="shared" si="720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1"/>
        <v>6941.1768899999997</v>
      </c>
      <c r="W5693" s="8">
        <f t="shared" si="718"/>
        <v>2998.8461862745098</v>
      </c>
      <c r="X5693" s="8"/>
      <c r="Y5693" s="7">
        <f t="shared" si="717"/>
        <v>0</v>
      </c>
      <c r="Z5693" s="7"/>
      <c r="AA5693" s="8">
        <f t="shared" si="719"/>
        <v>2998.8461862745098</v>
      </c>
      <c r="AB5693" s="7">
        <f t="shared" si="722"/>
        <v>59.976923725490451</v>
      </c>
      <c r="AC5693" s="7">
        <f t="shared" si="720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1"/>
        <v>0</v>
      </c>
      <c r="W5694" s="8">
        <f t="shared" si="718"/>
        <v>16672.849999999999</v>
      </c>
      <c r="X5694" s="8"/>
      <c r="Y5694" s="7">
        <f t="shared" si="717"/>
        <v>0</v>
      </c>
      <c r="Z5694" s="7"/>
      <c r="AA5694" s="8">
        <f t="shared" si="719"/>
        <v>16672.849999999999</v>
      </c>
      <c r="AB5694" s="7">
        <f t="shared" si="722"/>
        <v>0</v>
      </c>
      <c r="AC5694" s="7">
        <f t="shared" si="720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1"/>
        <v>147730.10999999987</v>
      </c>
      <c r="W5695" s="8">
        <f t="shared" si="718"/>
        <v>1912077.1</v>
      </c>
      <c r="X5695" s="8"/>
      <c r="Y5695" s="7">
        <f t="shared" si="717"/>
        <v>0</v>
      </c>
      <c r="Z5695" s="7"/>
      <c r="AA5695" s="8">
        <f t="shared" si="719"/>
        <v>1912077.1</v>
      </c>
      <c r="AB5695" s="7">
        <f t="shared" si="722"/>
        <v>0</v>
      </c>
      <c r="AC5695" s="7">
        <f t="shared" si="720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1"/>
        <v>24965.9</v>
      </c>
      <c r="W5696" s="8">
        <f t="shared" si="718"/>
        <v>19641.274509803919</v>
      </c>
      <c r="X5696" s="8"/>
      <c r="Y5696" s="7">
        <f t="shared" si="717"/>
        <v>0</v>
      </c>
      <c r="Z5696" s="7"/>
      <c r="AA5696" s="8">
        <f t="shared" si="719"/>
        <v>19641.274509803919</v>
      </c>
      <c r="AB5696" s="7">
        <f t="shared" si="722"/>
        <v>392.82549019607904</v>
      </c>
      <c r="AC5696" s="7">
        <f t="shared" si="720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1"/>
        <v>9971.8999999999978</v>
      </c>
      <c r="W5697" s="8">
        <f t="shared" si="718"/>
        <v>4929.5098039215709</v>
      </c>
      <c r="X5697" s="8"/>
      <c r="Y5697" s="7">
        <f t="shared" si="717"/>
        <v>0</v>
      </c>
      <c r="Z5697" s="7"/>
      <c r="AA5697" s="8">
        <f t="shared" si="719"/>
        <v>4929.5098039215709</v>
      </c>
      <c r="AB5697" s="7">
        <f t="shared" si="722"/>
        <v>98.590196078431291</v>
      </c>
      <c r="AC5697" s="7">
        <f t="shared" si="720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1"/>
        <v>23081.1</v>
      </c>
      <c r="W5698" s="8">
        <f t="shared" si="718"/>
        <v>11685.196078431372</v>
      </c>
      <c r="X5698" s="8"/>
      <c r="Y5698" s="7">
        <f t="shared" si="717"/>
        <v>0</v>
      </c>
      <c r="Z5698" s="7"/>
      <c r="AA5698" s="8">
        <f t="shared" si="719"/>
        <v>11685.196078431372</v>
      </c>
      <c r="AB5698" s="7">
        <f t="shared" si="722"/>
        <v>233.70392156862727</v>
      </c>
      <c r="AC5698" s="7">
        <f t="shared" si="720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1"/>
        <v>26326</v>
      </c>
      <c r="W5699" s="8">
        <f t="shared" si="718"/>
        <v>42817.647058823532</v>
      </c>
      <c r="X5699" s="8"/>
      <c r="Y5699" s="7">
        <f t="shared" ref="Y5699:Y5762" si="723">IF(W5699-AC5699&lt;=0,0,IF(O5699="返现",MAX(W5699-AB5699-AC5699,0),MAX(W5699-AC5699,0)))</f>
        <v>0</v>
      </c>
      <c r="Z5699" s="7"/>
      <c r="AA5699" s="8">
        <f t="shared" si="719"/>
        <v>42817.647058823532</v>
      </c>
      <c r="AB5699" s="7">
        <f t="shared" si="722"/>
        <v>856.35294117646845</v>
      </c>
      <c r="AC5699" s="7">
        <f t="shared" si="720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1"/>
        <v>47935.75</v>
      </c>
      <c r="W5700" s="8">
        <f t="shared" si="718"/>
        <v>2023.7745098039215</v>
      </c>
      <c r="X5700" s="8"/>
      <c r="Y5700" s="7">
        <f t="shared" si="723"/>
        <v>0</v>
      </c>
      <c r="Z5700" s="7"/>
      <c r="AA5700" s="8">
        <f t="shared" si="719"/>
        <v>2023.7745098039215</v>
      </c>
      <c r="AB5700" s="7">
        <f t="shared" si="722"/>
        <v>40.475490196078454</v>
      </c>
      <c r="AC5700" s="7">
        <f t="shared" si="720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1"/>
        <v>174110.43000000005</v>
      </c>
      <c r="W5701" s="8">
        <f t="shared" si="718"/>
        <v>795212.95283018867</v>
      </c>
      <c r="X5701" s="8"/>
      <c r="Y5701" s="7">
        <f t="shared" si="723"/>
        <v>0</v>
      </c>
      <c r="Z5701" s="7"/>
      <c r="AA5701" s="7"/>
      <c r="AB5701" s="7">
        <f t="shared" si="722"/>
        <v>47712.777169811307</v>
      </c>
      <c r="AC5701" s="7">
        <f t="shared" si="720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1"/>
        <v>109504.79999999999</v>
      </c>
      <c r="W5702" s="8">
        <f t="shared" si="718"/>
        <v>336367.84313725488</v>
      </c>
      <c r="X5702" s="8"/>
      <c r="Y5702" s="7">
        <f t="shared" si="723"/>
        <v>0</v>
      </c>
      <c r="Z5702" s="7"/>
      <c r="AA5702" s="8">
        <f t="shared" ref="AA5702:AA5725" si="724">W5702+X5702</f>
        <v>336367.84313725488</v>
      </c>
      <c r="AB5702" s="7">
        <f t="shared" si="722"/>
        <v>6727.3568627451314</v>
      </c>
      <c r="AC5702" s="7">
        <f t="shared" si="720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1"/>
        <v>21711.099999999991</v>
      </c>
      <c r="W5703" s="8">
        <f t="shared" si="718"/>
        <v>79962.100000000006</v>
      </c>
      <c r="X5703" s="8"/>
      <c r="Y5703" s="7">
        <f t="shared" si="723"/>
        <v>0</v>
      </c>
      <c r="Z5703" s="7"/>
      <c r="AA5703" s="8">
        <f t="shared" si="724"/>
        <v>79962.100000000006</v>
      </c>
      <c r="AB5703" s="7">
        <f t="shared" si="722"/>
        <v>0</v>
      </c>
      <c r="AC5703" s="7">
        <f t="shared" si="720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1"/>
        <v>24916</v>
      </c>
      <c r="W5704" s="8">
        <f t="shared" si="718"/>
        <v>148318.51485148515</v>
      </c>
      <c r="X5704" s="8"/>
      <c r="Y5704" s="7">
        <f t="shared" si="723"/>
        <v>0</v>
      </c>
      <c r="Z5704" s="7"/>
      <c r="AA5704" s="8">
        <f t="shared" si="724"/>
        <v>148318.51485148515</v>
      </c>
      <c r="AB5704" s="7">
        <f t="shared" si="722"/>
        <v>1483.1851485148654</v>
      </c>
      <c r="AC5704" s="7">
        <f t="shared" si="720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1"/>
        <v>697474.85999999987</v>
      </c>
      <c r="W5705" s="8">
        <f t="shared" si="718"/>
        <v>693008.5</v>
      </c>
      <c r="X5705" s="8"/>
      <c r="Y5705" s="7">
        <f t="shared" si="723"/>
        <v>0</v>
      </c>
      <c r="Z5705" s="7"/>
      <c r="AA5705" s="8">
        <f t="shared" si="724"/>
        <v>693008.5</v>
      </c>
      <c r="AB5705" s="7">
        <f t="shared" si="722"/>
        <v>0</v>
      </c>
      <c r="AC5705" s="7">
        <f t="shared" si="720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1"/>
        <v>2411042.2600000007</v>
      </c>
      <c r="W5706" s="8">
        <f t="shared" si="718"/>
        <v>2748784.8</v>
      </c>
      <c r="X5706" s="8"/>
      <c r="Y5706" s="7">
        <f t="shared" si="723"/>
        <v>0</v>
      </c>
      <c r="Z5706" s="7"/>
      <c r="AA5706" s="8">
        <f t="shared" si="724"/>
        <v>2748784.8</v>
      </c>
      <c r="AB5706" s="7">
        <f t="shared" si="722"/>
        <v>0</v>
      </c>
      <c r="AC5706" s="7">
        <f t="shared" si="720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1"/>
        <v>15901.5</v>
      </c>
      <c r="W5707" s="8">
        <f t="shared" si="718"/>
        <v>191424.32692307691</v>
      </c>
      <c r="X5707" s="8"/>
      <c r="Y5707" s="7">
        <f t="shared" si="723"/>
        <v>0</v>
      </c>
      <c r="Z5707" s="7"/>
      <c r="AA5707" s="8">
        <f t="shared" si="724"/>
        <v>191424.32692307691</v>
      </c>
      <c r="AB5707" s="7">
        <f t="shared" si="722"/>
        <v>7656.973076923081</v>
      </c>
      <c r="AC5707" s="7">
        <f t="shared" si="720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1"/>
        <v>42626.430000000008</v>
      </c>
      <c r="W5708" s="8">
        <f t="shared" si="718"/>
        <v>26320.740384615376</v>
      </c>
      <c r="X5708" s="8"/>
      <c r="Y5708" s="7">
        <f t="shared" si="723"/>
        <v>0</v>
      </c>
      <c r="Z5708" s="7"/>
      <c r="AA5708" s="8">
        <f t="shared" si="724"/>
        <v>26320.740384615376</v>
      </c>
      <c r="AB5708" s="7">
        <f t="shared" si="722"/>
        <v>1052.8296153846168</v>
      </c>
      <c r="AC5708" s="7">
        <f t="shared" si="720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1"/>
        <v>19632.140000000014</v>
      </c>
      <c r="W5709" s="8">
        <f t="shared" si="718"/>
        <v>14776.788461538448</v>
      </c>
      <c r="X5709" s="8"/>
      <c r="Y5709" s="7">
        <f t="shared" si="723"/>
        <v>0</v>
      </c>
      <c r="Z5709" s="7"/>
      <c r="AA5709" s="8">
        <f t="shared" si="724"/>
        <v>14776.788461538448</v>
      </c>
      <c r="AB5709" s="7">
        <f t="shared" si="722"/>
        <v>591.07153846153778</v>
      </c>
      <c r="AC5709" s="7">
        <f t="shared" si="720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1"/>
        <v>11450.599999999999</v>
      </c>
      <c r="W5710" s="8">
        <f t="shared" si="718"/>
        <v>8220.5769230769238</v>
      </c>
      <c r="X5710" s="8"/>
      <c r="Y5710" s="7">
        <f t="shared" si="723"/>
        <v>0</v>
      </c>
      <c r="Z5710" s="7"/>
      <c r="AA5710" s="8">
        <f t="shared" si="724"/>
        <v>8220.5769230769238</v>
      </c>
      <c r="AB5710" s="7">
        <f t="shared" si="722"/>
        <v>328.82307692307768</v>
      </c>
      <c r="AC5710" s="7">
        <f t="shared" si="720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1"/>
        <v>106925.08000000002</v>
      </c>
      <c r="W5711" s="8">
        <f t="shared" si="718"/>
        <v>89495.115384615361</v>
      </c>
      <c r="X5711" s="8"/>
      <c r="Y5711" s="7">
        <f t="shared" si="723"/>
        <v>0</v>
      </c>
      <c r="Z5711" s="7"/>
      <c r="AA5711" s="8">
        <f t="shared" si="724"/>
        <v>89495.115384615361</v>
      </c>
      <c r="AB5711" s="7">
        <f t="shared" si="722"/>
        <v>3579.8046153846226</v>
      </c>
      <c r="AC5711" s="7">
        <f t="shared" si="720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1"/>
        <v>32364.26999999999</v>
      </c>
      <c r="W5712" s="8">
        <f t="shared" si="718"/>
        <v>31380.509615384624</v>
      </c>
      <c r="X5712" s="8"/>
      <c r="Y5712" s="7">
        <f t="shared" si="723"/>
        <v>0</v>
      </c>
      <c r="Z5712" s="7"/>
      <c r="AA5712" s="8">
        <f t="shared" si="724"/>
        <v>31380.509615384624</v>
      </c>
      <c r="AB5712" s="7">
        <f t="shared" si="722"/>
        <v>1255.2203846153861</v>
      </c>
      <c r="AC5712" s="7">
        <f t="shared" si="720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1"/>
        <v>864518.02</v>
      </c>
      <c r="W5713" s="8">
        <f t="shared" si="718"/>
        <v>2361414.6534653464</v>
      </c>
      <c r="X5713" s="8"/>
      <c r="Y5713" s="7">
        <f t="shared" si="723"/>
        <v>0</v>
      </c>
      <c r="Z5713" s="7"/>
      <c r="AA5713" s="8">
        <f t="shared" si="724"/>
        <v>2361414.6534653464</v>
      </c>
      <c r="AB5713" s="7">
        <f t="shared" si="722"/>
        <v>23614.146534653381</v>
      </c>
      <c r="AC5713" s="7">
        <f t="shared" si="720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8"/>
        <v>106407.52884615384</v>
      </c>
      <c r="X5714" s="8"/>
      <c r="Y5714" s="7">
        <f t="shared" si="723"/>
        <v>0</v>
      </c>
      <c r="Z5714" s="7"/>
      <c r="AA5714" s="8">
        <f t="shared" si="724"/>
        <v>106407.52884615384</v>
      </c>
      <c r="AB5714" s="7">
        <f t="shared" si="722"/>
        <v>4256.3011538461578</v>
      </c>
      <c r="AC5714" s="7">
        <f t="shared" si="720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1"/>
        <v>-0.7000000000007276</v>
      </c>
      <c r="W5715" s="8">
        <f t="shared" si="718"/>
        <v>0</v>
      </c>
      <c r="X5715" s="8"/>
      <c r="Y5715" s="7">
        <f t="shared" si="723"/>
        <v>0</v>
      </c>
      <c r="Z5715" s="7"/>
      <c r="AA5715" s="8">
        <f t="shared" si="724"/>
        <v>0</v>
      </c>
      <c r="AB5715" s="7">
        <f t="shared" si="722"/>
        <v>0</v>
      </c>
      <c r="AC5715" s="7">
        <f t="shared" si="720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1"/>
        <v>0</v>
      </c>
      <c r="W5716" s="8">
        <f t="shared" si="718"/>
        <v>77442.346153846156</v>
      </c>
      <c r="X5716" s="8"/>
      <c r="Y5716" s="7">
        <f t="shared" si="723"/>
        <v>0</v>
      </c>
      <c r="Z5716" s="7"/>
      <c r="AA5716" s="8">
        <f t="shared" si="724"/>
        <v>77442.346153846156</v>
      </c>
      <c r="AB5716" s="7">
        <f t="shared" si="722"/>
        <v>3097.6938461538521</v>
      </c>
      <c r="AC5716" s="7">
        <f t="shared" si="720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1"/>
        <v>0</v>
      </c>
      <c r="W5717" s="8">
        <f t="shared" si="718"/>
        <v>33487.211538461532</v>
      </c>
      <c r="X5717" s="8"/>
      <c r="Y5717" s="7">
        <f t="shared" si="723"/>
        <v>0</v>
      </c>
      <c r="Z5717" s="7"/>
      <c r="AA5717" s="8">
        <f t="shared" si="724"/>
        <v>33487.211538461532</v>
      </c>
      <c r="AB5717" s="7">
        <f t="shared" si="722"/>
        <v>1339.4884615384653</v>
      </c>
      <c r="AC5717" s="7">
        <f t="shared" si="720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1"/>
        <v>0</v>
      </c>
      <c r="W5718" s="8">
        <f t="shared" si="718"/>
        <v>306787.86538461538</v>
      </c>
      <c r="X5718" s="8"/>
      <c r="Y5718" s="7">
        <f t="shared" si="723"/>
        <v>0</v>
      </c>
      <c r="Z5718" s="7"/>
      <c r="AA5718" s="8">
        <f t="shared" si="724"/>
        <v>306787.86538461538</v>
      </c>
      <c r="AB5718" s="7">
        <f t="shared" si="722"/>
        <v>12271.514615384629</v>
      </c>
      <c r="AC5718" s="7">
        <f t="shared" si="720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1"/>
        <v>0</v>
      </c>
      <c r="W5719" s="8">
        <f t="shared" si="718"/>
        <v>109251.89423076923</v>
      </c>
      <c r="X5719" s="8"/>
      <c r="Y5719" s="7">
        <f t="shared" si="723"/>
        <v>0</v>
      </c>
      <c r="Z5719" s="7"/>
      <c r="AA5719" s="8">
        <f t="shared" si="724"/>
        <v>109251.89423076923</v>
      </c>
      <c r="AB5719" s="7">
        <f t="shared" si="722"/>
        <v>4370.075769230767</v>
      </c>
      <c r="AC5719" s="7">
        <f t="shared" si="720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1"/>
        <v>18977.809999999939</v>
      </c>
      <c r="W5720" s="8">
        <f t="shared" si="718"/>
        <v>1013171.05</v>
      </c>
      <c r="X5720" s="8"/>
      <c r="Y5720" s="7">
        <f t="shared" si="723"/>
        <v>0</v>
      </c>
      <c r="Z5720" s="7"/>
      <c r="AA5720" s="8">
        <f t="shared" si="724"/>
        <v>1013171.05</v>
      </c>
      <c r="AB5720" s="7">
        <f t="shared" si="722"/>
        <v>0</v>
      </c>
      <c r="AC5720" s="7">
        <f t="shared" si="720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1"/>
        <v>105406.30000000005</v>
      </c>
      <c r="W5721" s="8">
        <f t="shared" si="718"/>
        <v>324334.41176470584</v>
      </c>
      <c r="X5721" s="8"/>
      <c r="Y5721" s="7">
        <f t="shared" si="723"/>
        <v>0</v>
      </c>
      <c r="Z5721" s="7"/>
      <c r="AA5721" s="8">
        <f t="shared" si="724"/>
        <v>324334.41176470584</v>
      </c>
      <c r="AB5721" s="7">
        <f t="shared" si="722"/>
        <v>6486.688235294132</v>
      </c>
      <c r="AC5721" s="7">
        <f t="shared" si="720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1"/>
        <v>70535.399999999994</v>
      </c>
      <c r="W5722" s="8">
        <f t="shared" si="718"/>
        <v>217666.76470588235</v>
      </c>
      <c r="X5722" s="8"/>
      <c r="Y5722" s="7">
        <f t="shared" si="723"/>
        <v>0</v>
      </c>
      <c r="Z5722" s="7"/>
      <c r="AA5722" s="8">
        <f t="shared" si="724"/>
        <v>217666.76470588235</v>
      </c>
      <c r="AB5722" s="7">
        <f t="shared" si="722"/>
        <v>4353.3352941176563</v>
      </c>
      <c r="AC5722" s="7">
        <f t="shared" si="720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1"/>
        <v>18177.729999999996</v>
      </c>
      <c r="W5723" s="8">
        <f t="shared" si="718"/>
        <v>66976.96078431372</v>
      </c>
      <c r="X5723" s="8"/>
      <c r="Y5723" s="7">
        <f t="shared" si="723"/>
        <v>0</v>
      </c>
      <c r="Z5723" s="7"/>
      <c r="AA5723" s="8">
        <f t="shared" si="724"/>
        <v>66976.96078431372</v>
      </c>
      <c r="AB5723" s="7">
        <f t="shared" si="722"/>
        <v>1339.5392156862799</v>
      </c>
      <c r="AC5723" s="7">
        <f t="shared" si="720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1"/>
        <v>0</v>
      </c>
      <c r="W5724" s="8">
        <f t="shared" si="718"/>
        <v>0</v>
      </c>
      <c r="X5724" s="8"/>
      <c r="Y5724" s="7">
        <f t="shared" si="723"/>
        <v>0</v>
      </c>
      <c r="Z5724" s="7"/>
      <c r="AA5724" s="8">
        <f t="shared" si="724"/>
        <v>0</v>
      </c>
      <c r="AB5724" s="7">
        <f t="shared" si="722"/>
        <v>0</v>
      </c>
      <c r="AC5724" s="7">
        <f t="shared" si="720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1"/>
        <v>14485.5</v>
      </c>
      <c r="W5725" s="8">
        <f t="shared" si="718"/>
        <v>25798.529411764706</v>
      </c>
      <c r="X5725" s="8"/>
      <c r="Y5725" s="7">
        <f t="shared" si="723"/>
        <v>0</v>
      </c>
      <c r="Z5725" s="7"/>
      <c r="AA5725" s="8">
        <f t="shared" si="724"/>
        <v>25798.529411764706</v>
      </c>
      <c r="AB5725" s="7">
        <f t="shared" si="722"/>
        <v>515.97058823529369</v>
      </c>
      <c r="AC5725" s="7">
        <f t="shared" si="720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1"/>
        <v>0</v>
      </c>
      <c r="W5726" s="8">
        <f t="shared" si="718"/>
        <v>1871784.0776699029</v>
      </c>
      <c r="X5726" s="8"/>
      <c r="Y5726" s="7">
        <f t="shared" si="723"/>
        <v>0</v>
      </c>
      <c r="Z5726" s="7"/>
      <c r="AA5726" s="7"/>
      <c r="AB5726" s="7">
        <f t="shared" si="722"/>
        <v>56153.522330097156</v>
      </c>
      <c r="AC5726" s="7">
        <f t="shared" si="720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1"/>
        <v>142495.89999999991</v>
      </c>
      <c r="W5727" s="8">
        <f t="shared" si="718"/>
        <v>1641830.8653846155</v>
      </c>
      <c r="X5727" s="8"/>
      <c r="Y5727" s="7">
        <f t="shared" si="723"/>
        <v>0</v>
      </c>
      <c r="Z5727" s="7"/>
      <c r="AA5727" s="7"/>
      <c r="AB5727" s="7">
        <f t="shared" si="722"/>
        <v>65673.234615384601</v>
      </c>
      <c r="AC5727" s="7">
        <f t="shared" si="720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1"/>
        <v>6158.4</v>
      </c>
      <c r="W5728" s="8">
        <f t="shared" si="718"/>
        <v>4339</v>
      </c>
      <c r="X5728" s="8"/>
      <c r="Y5728" s="7">
        <f t="shared" si="723"/>
        <v>0</v>
      </c>
      <c r="Z5728" s="7"/>
      <c r="AA5728" s="8">
        <f t="shared" ref="AA5728:AA5732" si="725">W5728+X5728</f>
        <v>4339</v>
      </c>
      <c r="AB5728" s="7">
        <f t="shared" si="722"/>
        <v>0</v>
      </c>
      <c r="AC5728" s="7">
        <f t="shared" si="720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1"/>
        <v>4109.4000000000015</v>
      </c>
      <c r="W5729" s="8">
        <f t="shared" si="718"/>
        <v>0</v>
      </c>
      <c r="X5729" s="8"/>
      <c r="Y5729" s="7">
        <f t="shared" si="723"/>
        <v>0</v>
      </c>
      <c r="Z5729" s="7"/>
      <c r="AA5729" s="8">
        <f t="shared" si="725"/>
        <v>0</v>
      </c>
      <c r="AB5729" s="7">
        <f t="shared" si="722"/>
        <v>0</v>
      </c>
      <c r="AC5729" s="7">
        <f t="shared" si="720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1"/>
        <v>185006.30000000002</v>
      </c>
      <c r="W5730" s="8">
        <f t="shared" si="718"/>
        <v>213795.64356435643</v>
      </c>
      <c r="X5730" s="8"/>
      <c r="Y5730" s="7">
        <f t="shared" si="723"/>
        <v>0</v>
      </c>
      <c r="Z5730" s="7"/>
      <c r="AA5730" s="8">
        <f t="shared" si="725"/>
        <v>213795.64356435643</v>
      </c>
      <c r="AB5730" s="7">
        <f t="shared" si="722"/>
        <v>2137.9564356435731</v>
      </c>
      <c r="AC5730" s="7">
        <f t="shared" si="720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1"/>
        <v>6856.8399999999992</v>
      </c>
      <c r="W5731" s="8">
        <f t="shared" si="718"/>
        <v>4746.28</v>
      </c>
      <c r="X5731" s="8"/>
      <c r="Y5731" s="7">
        <f t="shared" si="723"/>
        <v>0</v>
      </c>
      <c r="Z5731" s="7"/>
      <c r="AA5731" s="8">
        <f t="shared" si="725"/>
        <v>4746.28</v>
      </c>
      <c r="AB5731" s="7">
        <f t="shared" si="722"/>
        <v>0</v>
      </c>
      <c r="AC5731" s="7">
        <f t="shared" si="720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1"/>
        <v>17712.72</v>
      </c>
      <c r="W5732" s="8">
        <f t="shared" ref="W5732:W5795" si="726">IF(O5732="返货",U5732/(1+P5732),IF(O5732="返现",U5732,IF(O5732="折扣",U5732*P5732,IF(O5732="无",U5732))))</f>
        <v>36509.5</v>
      </c>
      <c r="X5732" s="8"/>
      <c r="Y5732" s="7">
        <f t="shared" si="723"/>
        <v>0</v>
      </c>
      <c r="Z5732" s="7"/>
      <c r="AA5732" s="8">
        <f t="shared" si="725"/>
        <v>36509.5</v>
      </c>
      <c r="AB5732" s="7">
        <f t="shared" si="722"/>
        <v>0</v>
      </c>
      <c r="AC5732" s="7">
        <f t="shared" si="720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1"/>
        <v>1510.8599999999997</v>
      </c>
      <c r="W5733" s="8">
        <f t="shared" si="726"/>
        <v>6126.8</v>
      </c>
      <c r="X5733" s="8"/>
      <c r="Y5733" s="7">
        <f t="shared" si="723"/>
        <v>0</v>
      </c>
      <c r="Z5733" s="7"/>
      <c r="AA5733" s="7"/>
      <c r="AB5733" s="7">
        <f t="shared" si="722"/>
        <v>0</v>
      </c>
      <c r="AC5733" s="7">
        <f t="shared" si="720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1"/>
        <v>12710.499999999985</v>
      </c>
      <c r="W5734" s="8">
        <f t="shared" si="726"/>
        <v>113705.09803921568</v>
      </c>
      <c r="X5734" s="8"/>
      <c r="Y5734" s="7">
        <f t="shared" si="723"/>
        <v>0</v>
      </c>
      <c r="Z5734" s="7"/>
      <c r="AA5734" s="8">
        <f t="shared" ref="AA5734:AA5736" si="727">W5734+X5734</f>
        <v>113705.09803921568</v>
      </c>
      <c r="AB5734" s="7">
        <f t="shared" si="722"/>
        <v>2274.1019607843191</v>
      </c>
      <c r="AC5734" s="7">
        <f t="shared" si="720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1"/>
        <v>6261.3000000000029</v>
      </c>
      <c r="W5735" s="8">
        <f t="shared" si="726"/>
        <v>39814.901960784307</v>
      </c>
      <c r="X5735" s="8"/>
      <c r="Y5735" s="7">
        <f t="shared" si="723"/>
        <v>0</v>
      </c>
      <c r="Z5735" s="7"/>
      <c r="AA5735" s="8">
        <f t="shared" si="727"/>
        <v>39814.901960784307</v>
      </c>
      <c r="AB5735" s="7">
        <f t="shared" si="722"/>
        <v>796.29803921568964</v>
      </c>
      <c r="AC5735" s="7">
        <f t="shared" si="720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1"/>
        <v>25268.800000000017</v>
      </c>
      <c r="W5736" s="8">
        <f t="shared" si="726"/>
        <v>232406.27450980392</v>
      </c>
      <c r="X5736" s="8"/>
      <c r="Y5736" s="7">
        <f t="shared" si="723"/>
        <v>0</v>
      </c>
      <c r="Z5736" s="7"/>
      <c r="AA5736" s="8">
        <f t="shared" si="727"/>
        <v>232406.27450980392</v>
      </c>
      <c r="AB5736" s="7">
        <f t="shared" si="722"/>
        <v>4648.1254901960783</v>
      </c>
      <c r="AC5736" s="7">
        <f t="shared" si="720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1"/>
        <v>4619.4599999999991</v>
      </c>
      <c r="W5737" s="8">
        <f t="shared" si="726"/>
        <v>16504.117647058825</v>
      </c>
      <c r="X5737" s="8"/>
      <c r="Y5737" s="7">
        <f t="shared" si="723"/>
        <v>0</v>
      </c>
      <c r="Z5737" s="7"/>
      <c r="AA5737" s="7"/>
      <c r="AB5737" s="7">
        <f t="shared" si="722"/>
        <v>330.08235294117549</v>
      </c>
      <c r="AC5737" s="7">
        <f t="shared" si="720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1"/>
        <v>10649.3</v>
      </c>
      <c r="W5738" s="8">
        <f t="shared" si="726"/>
        <v>16700.980392156864</v>
      </c>
      <c r="X5738" s="8"/>
      <c r="Y5738" s="7">
        <f t="shared" si="723"/>
        <v>0</v>
      </c>
      <c r="Z5738" s="7"/>
      <c r="AA5738" s="8">
        <f t="shared" ref="AA5738:AA5782" si="728">W5738+X5738</f>
        <v>16700.980392156864</v>
      </c>
      <c r="AB5738" s="7">
        <f t="shared" si="722"/>
        <v>334.01960784313633</v>
      </c>
      <c r="AC5738" s="7">
        <f t="shared" si="720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1"/>
        <v>28020.5</v>
      </c>
      <c r="W5739" s="8">
        <f t="shared" si="726"/>
        <v>71979.5</v>
      </c>
      <c r="X5739" s="8"/>
      <c r="Y5739" s="7">
        <f t="shared" si="723"/>
        <v>0</v>
      </c>
      <c r="Z5739" s="7"/>
      <c r="AA5739" s="8">
        <f t="shared" si="728"/>
        <v>71979.5</v>
      </c>
      <c r="AB5739" s="7">
        <f t="shared" si="722"/>
        <v>0</v>
      </c>
      <c r="AC5739" s="7">
        <f t="shared" si="720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1"/>
        <v>19973.199999999997</v>
      </c>
      <c r="W5740" s="8">
        <f t="shared" si="726"/>
        <v>7221.8000000000011</v>
      </c>
      <c r="X5740" s="8"/>
      <c r="Y5740" s="7">
        <f t="shared" si="723"/>
        <v>0</v>
      </c>
      <c r="Z5740" s="7"/>
      <c r="AA5740" s="8">
        <f t="shared" si="728"/>
        <v>7221.8000000000011</v>
      </c>
      <c r="AB5740" s="7">
        <f t="shared" si="722"/>
        <v>0</v>
      </c>
      <c r="AC5740" s="7">
        <f t="shared" si="720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1"/>
        <v>8482.26</v>
      </c>
      <c r="W5741" s="8">
        <f t="shared" si="726"/>
        <v>13484.9</v>
      </c>
      <c r="X5741" s="8"/>
      <c r="Y5741" s="7">
        <f t="shared" si="723"/>
        <v>0</v>
      </c>
      <c r="Z5741" s="7"/>
      <c r="AA5741" s="8">
        <f t="shared" si="728"/>
        <v>13484.9</v>
      </c>
      <c r="AB5741" s="7">
        <f t="shared" si="722"/>
        <v>0</v>
      </c>
      <c r="AC5741" s="7">
        <f t="shared" si="720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1"/>
        <v>-1</v>
      </c>
      <c r="W5742" s="8">
        <f t="shared" si="726"/>
        <v>179656.5</v>
      </c>
      <c r="X5742" s="8"/>
      <c r="Y5742" s="7">
        <f t="shared" si="723"/>
        <v>0</v>
      </c>
      <c r="Z5742" s="7"/>
      <c r="AA5742" s="8">
        <f t="shared" si="728"/>
        <v>179656.5</v>
      </c>
      <c r="AB5742" s="7">
        <f t="shared" si="722"/>
        <v>0</v>
      </c>
      <c r="AC5742" s="7">
        <f t="shared" si="720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1"/>
        <v>39939.599999999999</v>
      </c>
      <c r="W5743" s="8">
        <f t="shared" si="726"/>
        <v>4101.3999999999996</v>
      </c>
      <c r="X5743" s="8"/>
      <c r="Y5743" s="7">
        <f t="shared" si="723"/>
        <v>0</v>
      </c>
      <c r="Z5743" s="7"/>
      <c r="AA5743" s="8">
        <f t="shared" si="728"/>
        <v>4101.3999999999996</v>
      </c>
      <c r="AB5743" s="7">
        <f t="shared" si="722"/>
        <v>0</v>
      </c>
      <c r="AC5743" s="7">
        <f t="shared" si="720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1"/>
        <v>19528.61</v>
      </c>
      <c r="W5744" s="8">
        <f t="shared" si="726"/>
        <v>63496.862745098042</v>
      </c>
      <c r="X5744" s="8"/>
      <c r="Y5744" s="7">
        <f t="shared" si="723"/>
        <v>0</v>
      </c>
      <c r="Z5744" s="7"/>
      <c r="AA5744" s="8">
        <f t="shared" si="728"/>
        <v>63496.862745098042</v>
      </c>
      <c r="AB5744" s="7">
        <f t="shared" si="722"/>
        <v>1269.9372549019608</v>
      </c>
      <c r="AC5744" s="7">
        <f t="shared" si="720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1"/>
        <v>50000</v>
      </c>
      <c r="W5745" s="8">
        <f t="shared" si="726"/>
        <v>0</v>
      </c>
      <c r="X5745" s="8"/>
      <c r="Y5745" s="7">
        <f t="shared" si="723"/>
        <v>0</v>
      </c>
      <c r="Z5745" s="7"/>
      <c r="AA5745" s="8">
        <f t="shared" si="728"/>
        <v>0</v>
      </c>
      <c r="AB5745" s="7">
        <f t="shared" si="722"/>
        <v>0</v>
      </c>
      <c r="AC5745" s="7">
        <f t="shared" ref="AC5745:AC5808" si="729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30">S5746+T5746-U5746</f>
        <v>40170.770000000004</v>
      </c>
      <c r="W5746" s="8">
        <f t="shared" si="726"/>
        <v>35436.086538461539</v>
      </c>
      <c r="X5746" s="8"/>
      <c r="Y5746" s="7">
        <f t="shared" si="723"/>
        <v>0</v>
      </c>
      <c r="Z5746" s="7"/>
      <c r="AA5746" s="8">
        <f t="shared" si="728"/>
        <v>35436.086538461539</v>
      </c>
      <c r="AB5746" s="7">
        <f t="shared" si="722"/>
        <v>1417.4434615384598</v>
      </c>
      <c r="AC5746" s="7">
        <f t="shared" si="729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30"/>
        <v>0</v>
      </c>
      <c r="W5747" s="8">
        <f t="shared" si="726"/>
        <v>-25984.903846153844</v>
      </c>
      <c r="X5747" s="8"/>
      <c r="Y5747" s="7">
        <f t="shared" si="723"/>
        <v>1039.3961538461554</v>
      </c>
      <c r="Z5747" s="7"/>
      <c r="AA5747" s="8">
        <f t="shared" si="728"/>
        <v>-25984.903846153844</v>
      </c>
      <c r="AB5747" s="7">
        <f t="shared" si="722"/>
        <v>-1039.3961538461554</v>
      </c>
      <c r="AC5747" s="7">
        <f t="shared" si="729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30"/>
        <v>17967.7</v>
      </c>
      <c r="W5748" s="8">
        <f t="shared" si="726"/>
        <v>22384.607843137255</v>
      </c>
      <c r="X5748" s="8"/>
      <c r="Y5748" s="7">
        <f t="shared" si="723"/>
        <v>0</v>
      </c>
      <c r="Z5748" s="7"/>
      <c r="AA5748" s="8">
        <f t="shared" si="728"/>
        <v>22384.607843137255</v>
      </c>
      <c r="AB5748" s="7">
        <f t="shared" si="722"/>
        <v>447.69215686274401</v>
      </c>
      <c r="AC5748" s="7">
        <f t="shared" si="729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30"/>
        <v>0</v>
      </c>
      <c r="W5749" s="8">
        <f t="shared" si="726"/>
        <v>0</v>
      </c>
      <c r="X5749" s="8"/>
      <c r="Y5749" s="7">
        <f t="shared" si="723"/>
        <v>0</v>
      </c>
      <c r="Z5749" s="7"/>
      <c r="AA5749" s="8">
        <f t="shared" si="728"/>
        <v>0</v>
      </c>
      <c r="AB5749" s="7">
        <f t="shared" si="722"/>
        <v>0</v>
      </c>
      <c r="AC5749" s="7">
        <f t="shared" si="729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30"/>
        <v>19331.400000000001</v>
      </c>
      <c r="W5750" s="8">
        <f t="shared" si="726"/>
        <v>30121.881188118808</v>
      </c>
      <c r="X5750" s="8"/>
      <c r="Y5750" s="7">
        <f t="shared" si="723"/>
        <v>0</v>
      </c>
      <c r="Z5750" s="7"/>
      <c r="AA5750" s="8">
        <f t="shared" si="728"/>
        <v>30121.881188118808</v>
      </c>
      <c r="AB5750" s="7">
        <f t="shared" si="722"/>
        <v>301.21881188119005</v>
      </c>
      <c r="AC5750" s="7">
        <f t="shared" si="729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30"/>
        <v>14674.570000000007</v>
      </c>
      <c r="W5751" s="8">
        <f t="shared" si="726"/>
        <v>75820.980392156853</v>
      </c>
      <c r="X5751" s="8"/>
      <c r="Y5751" s="7">
        <f t="shared" si="723"/>
        <v>0</v>
      </c>
      <c r="Z5751" s="7"/>
      <c r="AA5751" s="8">
        <f t="shared" si="728"/>
        <v>75820.980392156853</v>
      </c>
      <c r="AB5751" s="7">
        <f t="shared" ref="AB5751:AB5814" si="731">U5751-W5751</f>
        <v>1516.4196078431414</v>
      </c>
      <c r="AC5751" s="7">
        <f t="shared" si="729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30"/>
        <v>49037.119999999995</v>
      </c>
      <c r="W5752" s="8">
        <f t="shared" si="726"/>
        <v>62219.3</v>
      </c>
      <c r="X5752" s="8"/>
      <c r="Y5752" s="7">
        <f t="shared" si="723"/>
        <v>0</v>
      </c>
      <c r="Z5752" s="7"/>
      <c r="AA5752" s="8">
        <f t="shared" si="728"/>
        <v>62219.3</v>
      </c>
      <c r="AB5752" s="7">
        <f t="shared" si="731"/>
        <v>0</v>
      </c>
      <c r="AC5752" s="7">
        <f t="shared" si="729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30"/>
        <v>19316.199999999997</v>
      </c>
      <c r="W5753" s="8">
        <f t="shared" si="726"/>
        <v>21847</v>
      </c>
      <c r="X5753" s="8"/>
      <c r="Y5753" s="7">
        <f t="shared" si="723"/>
        <v>0</v>
      </c>
      <c r="Z5753" s="7"/>
      <c r="AA5753" s="8">
        <f t="shared" si="728"/>
        <v>21847</v>
      </c>
      <c r="AB5753" s="7">
        <f t="shared" si="731"/>
        <v>0</v>
      </c>
      <c r="AC5753" s="7">
        <f t="shared" si="729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30"/>
        <v>16222.076659999962</v>
      </c>
      <c r="W5754" s="8">
        <f t="shared" si="726"/>
        <v>207503.2724423077</v>
      </c>
      <c r="X5754" s="8"/>
      <c r="Y5754" s="7">
        <f t="shared" si="723"/>
        <v>0</v>
      </c>
      <c r="Z5754" s="7"/>
      <c r="AA5754" s="8">
        <f t="shared" si="728"/>
        <v>207503.2724423077</v>
      </c>
      <c r="AB5754" s="7">
        <f t="shared" si="731"/>
        <v>8300.1308976923174</v>
      </c>
      <c r="AC5754" s="7">
        <f t="shared" si="729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30"/>
        <v>306.54449000000022</v>
      </c>
      <c r="W5755" s="8">
        <f t="shared" si="726"/>
        <v>186826.36106730768</v>
      </c>
      <c r="X5755" s="8"/>
      <c r="Y5755" s="7">
        <f t="shared" si="723"/>
        <v>0</v>
      </c>
      <c r="Z5755" s="7"/>
      <c r="AA5755" s="8">
        <f t="shared" si="728"/>
        <v>186826.36106730768</v>
      </c>
      <c r="AB5755" s="7">
        <f t="shared" si="731"/>
        <v>7473.0544426923152</v>
      </c>
      <c r="AC5755" s="7">
        <f t="shared" si="729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6"/>
        <v>25984.903846153844</v>
      </c>
      <c r="X5756" s="8"/>
      <c r="Y5756" s="7">
        <f t="shared" si="723"/>
        <v>0</v>
      </c>
      <c r="Z5756" s="7"/>
      <c r="AA5756" s="8">
        <f t="shared" si="728"/>
        <v>25984.903846153844</v>
      </c>
      <c r="AB5756" s="7">
        <f t="shared" si="731"/>
        <v>1039.3961538461554</v>
      </c>
      <c r="AC5756" s="7">
        <f t="shared" si="729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30"/>
        <v>10200</v>
      </c>
      <c r="W5757" s="8">
        <f t="shared" si="726"/>
        <v>0</v>
      </c>
      <c r="X5757" s="8"/>
      <c r="Y5757" s="7">
        <f t="shared" si="723"/>
        <v>0</v>
      </c>
      <c r="Z5757" s="7"/>
      <c r="AA5757" s="8">
        <f t="shared" si="728"/>
        <v>0</v>
      </c>
      <c r="AB5757" s="7">
        <f t="shared" si="731"/>
        <v>0</v>
      </c>
      <c r="AC5757" s="7">
        <f t="shared" si="729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30"/>
        <v>76528.66</v>
      </c>
      <c r="W5758" s="8">
        <f t="shared" si="726"/>
        <v>0</v>
      </c>
      <c r="X5758" s="8"/>
      <c r="Y5758" s="7">
        <f t="shared" si="723"/>
        <v>0</v>
      </c>
      <c r="Z5758" s="7"/>
      <c r="AA5758" s="8">
        <f t="shared" si="728"/>
        <v>0</v>
      </c>
      <c r="AB5758" s="7">
        <f t="shared" si="731"/>
        <v>0</v>
      </c>
      <c r="AC5758" s="7">
        <f t="shared" si="729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30"/>
        <v>342431.34999999986</v>
      </c>
      <c r="W5759" s="8">
        <f t="shared" si="726"/>
        <v>1446841.2254901961</v>
      </c>
      <c r="X5759" s="8"/>
      <c r="Y5759" s="7">
        <f t="shared" si="723"/>
        <v>0</v>
      </c>
      <c r="Z5759" s="7"/>
      <c r="AA5759" s="8">
        <f t="shared" si="728"/>
        <v>1446841.2254901961</v>
      </c>
      <c r="AB5759" s="7">
        <f t="shared" si="731"/>
        <v>28936.824509803904</v>
      </c>
      <c r="AC5759" s="7">
        <f t="shared" si="729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30"/>
        <v>0</v>
      </c>
      <c r="W5760" s="8">
        <f t="shared" si="726"/>
        <v>0</v>
      </c>
      <c r="X5760" s="8"/>
      <c r="Y5760" s="7">
        <f t="shared" si="723"/>
        <v>0</v>
      </c>
      <c r="Z5760" s="7"/>
      <c r="AA5760" s="8">
        <f t="shared" si="728"/>
        <v>0</v>
      </c>
      <c r="AB5760" s="7">
        <f t="shared" si="731"/>
        <v>0</v>
      </c>
      <c r="AC5760" s="7">
        <f t="shared" si="729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30"/>
        <v>179789.46000000002</v>
      </c>
      <c r="W5761" s="8">
        <f t="shared" si="726"/>
        <v>172770.8</v>
      </c>
      <c r="X5761" s="8"/>
      <c r="Y5761" s="7">
        <f t="shared" si="723"/>
        <v>0</v>
      </c>
      <c r="Z5761" s="7"/>
      <c r="AA5761" s="8">
        <f t="shared" si="728"/>
        <v>172770.8</v>
      </c>
      <c r="AB5761" s="7">
        <f t="shared" si="731"/>
        <v>0</v>
      </c>
      <c r="AC5761" s="7">
        <f t="shared" si="729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30"/>
        <v>612332.9</v>
      </c>
      <c r="W5762" s="8">
        <f t="shared" si="726"/>
        <v>0</v>
      </c>
      <c r="X5762" s="8"/>
      <c r="Y5762" s="7">
        <f t="shared" si="723"/>
        <v>0</v>
      </c>
      <c r="Z5762" s="7"/>
      <c r="AA5762" s="8">
        <f t="shared" si="728"/>
        <v>0</v>
      </c>
      <c r="AB5762" s="7">
        <f t="shared" si="731"/>
        <v>0</v>
      </c>
      <c r="AC5762" s="7">
        <f t="shared" si="729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30"/>
        <v>95600</v>
      </c>
      <c r="W5763" s="8">
        <f t="shared" si="726"/>
        <v>0</v>
      </c>
      <c r="X5763" s="8"/>
      <c r="Y5763" s="7">
        <f t="shared" ref="Y5763:Y5826" si="732">IF(W5763-AC5763&lt;=0,0,IF(O5763="返现",MAX(W5763-AB5763-AC5763,0),MAX(W5763-AC5763,0)))</f>
        <v>0</v>
      </c>
      <c r="Z5763" s="7"/>
      <c r="AA5763" s="8">
        <f t="shared" si="728"/>
        <v>0</v>
      </c>
      <c r="AB5763" s="7">
        <f t="shared" si="731"/>
        <v>0</v>
      </c>
      <c r="AC5763" s="7">
        <f t="shared" si="729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30"/>
        <v>43010.289999999979</v>
      </c>
      <c r="W5764" s="8">
        <f t="shared" si="726"/>
        <v>146638.56435643564</v>
      </c>
      <c r="X5764" s="8"/>
      <c r="Y5764" s="7">
        <f t="shared" si="732"/>
        <v>0</v>
      </c>
      <c r="Z5764" s="7"/>
      <c r="AA5764" s="8">
        <f t="shared" si="728"/>
        <v>146638.56435643564</v>
      </c>
      <c r="AB5764" s="7">
        <f t="shared" si="731"/>
        <v>1466.3856435643684</v>
      </c>
      <c r="AC5764" s=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30"/>
        <v>-70073.399999999994</v>
      </c>
      <c r="W5765" s="8">
        <f t="shared" si="726"/>
        <v>0</v>
      </c>
      <c r="X5765" s="8"/>
      <c r="Y5765" s="7">
        <f t="shared" si="732"/>
        <v>0</v>
      </c>
      <c r="Z5765" s="7"/>
      <c r="AA5765" s="8">
        <f t="shared" si="728"/>
        <v>0</v>
      </c>
      <c r="AB5765" s="7">
        <f t="shared" si="731"/>
        <v>0</v>
      </c>
      <c r="AC5765" s="7">
        <f t="shared" si="729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30"/>
        <v>98519.530000000028</v>
      </c>
      <c r="W5766" s="8">
        <f t="shared" si="726"/>
        <v>936980.6</v>
      </c>
      <c r="X5766" s="8"/>
      <c r="Y5766" s="7">
        <f t="shared" si="732"/>
        <v>0</v>
      </c>
      <c r="Z5766" s="7"/>
      <c r="AA5766" s="8">
        <f t="shared" si="728"/>
        <v>936980.6</v>
      </c>
      <c r="AB5766" s="7">
        <f t="shared" si="731"/>
        <v>0</v>
      </c>
      <c r="AC5766" s="7">
        <f t="shared" si="729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30"/>
        <v>9501.6599999999889</v>
      </c>
      <c r="W5767" s="8">
        <f t="shared" si="726"/>
        <v>76385.3</v>
      </c>
      <c r="X5767" s="8"/>
      <c r="Y5767" s="7">
        <f t="shared" si="732"/>
        <v>0</v>
      </c>
      <c r="Z5767" s="7"/>
      <c r="AA5767" s="8">
        <f t="shared" si="728"/>
        <v>76385.3</v>
      </c>
      <c r="AB5767" s="7">
        <f t="shared" si="731"/>
        <v>0</v>
      </c>
      <c r="AC5767" s="7">
        <f t="shared" si="729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30"/>
        <v>37770.199999999953</v>
      </c>
      <c r="W5768" s="8">
        <f t="shared" si="726"/>
        <v>407816.4</v>
      </c>
      <c r="X5768" s="8"/>
      <c r="Y5768" s="7">
        <f t="shared" si="732"/>
        <v>0</v>
      </c>
      <c r="Z5768" s="7"/>
      <c r="AA5768" s="8">
        <f t="shared" si="728"/>
        <v>407816.4</v>
      </c>
      <c r="AB5768" s="7">
        <f t="shared" si="731"/>
        <v>0</v>
      </c>
      <c r="AC5768" s="7">
        <f t="shared" si="729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30"/>
        <v>46391.400000000023</v>
      </c>
      <c r="W5769" s="8">
        <f t="shared" si="726"/>
        <v>259460.5</v>
      </c>
      <c r="X5769" s="8"/>
      <c r="Y5769" s="7">
        <f t="shared" si="732"/>
        <v>0</v>
      </c>
      <c r="Z5769" s="7"/>
      <c r="AA5769" s="8">
        <f t="shared" si="728"/>
        <v>259460.5</v>
      </c>
      <c r="AB5769" s="7">
        <f t="shared" si="731"/>
        <v>0</v>
      </c>
      <c r="AC5769" s="7">
        <f t="shared" si="729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30"/>
        <v>74657.539999999994</v>
      </c>
      <c r="W5770" s="8">
        <f t="shared" si="726"/>
        <v>128000.8</v>
      </c>
      <c r="X5770" s="8"/>
      <c r="Y5770" s="7">
        <f t="shared" si="732"/>
        <v>0</v>
      </c>
      <c r="Z5770" s="7"/>
      <c r="AA5770" s="8">
        <f t="shared" si="728"/>
        <v>128000.8</v>
      </c>
      <c r="AB5770" s="7">
        <f t="shared" si="731"/>
        <v>0</v>
      </c>
      <c r="AC5770" s="7">
        <f t="shared" si="729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30"/>
        <v>32439.950000000004</v>
      </c>
      <c r="W5771" s="8">
        <f t="shared" si="726"/>
        <v>18810</v>
      </c>
      <c r="X5771" s="8"/>
      <c r="Y5771" s="7">
        <f t="shared" si="732"/>
        <v>0</v>
      </c>
      <c r="Z5771" s="7"/>
      <c r="AA5771" s="8">
        <f t="shared" si="728"/>
        <v>18810</v>
      </c>
      <c r="AB5771" s="7">
        <f t="shared" si="731"/>
        <v>0</v>
      </c>
      <c r="AC5771" s="7">
        <f t="shared" si="729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30"/>
        <v>185168.06661000004</v>
      </c>
      <c r="W5772" s="8">
        <f t="shared" si="726"/>
        <v>332543.38949504949</v>
      </c>
      <c r="X5772" s="8"/>
      <c r="Y5772" s="7">
        <f t="shared" si="732"/>
        <v>0</v>
      </c>
      <c r="Z5772" s="7"/>
      <c r="AA5772" s="8">
        <f t="shared" si="728"/>
        <v>332543.38949504949</v>
      </c>
      <c r="AB5772" s="7">
        <f t="shared" si="731"/>
        <v>3325.433894950489</v>
      </c>
      <c r="AC5772" s="7">
        <f t="shared" si="729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30"/>
        <v>34020.429109999997</v>
      </c>
      <c r="W5773" s="8">
        <f t="shared" si="726"/>
        <v>25722.347415841588</v>
      </c>
      <c r="X5773" s="8"/>
      <c r="Y5773" s="7">
        <f t="shared" si="732"/>
        <v>0</v>
      </c>
      <c r="Z5773" s="7"/>
      <c r="AA5773" s="8">
        <f t="shared" si="728"/>
        <v>25722.347415841588</v>
      </c>
      <c r="AB5773" s="7">
        <f t="shared" si="731"/>
        <v>257.22347415841432</v>
      </c>
      <c r="AC5773" s="7">
        <f t="shared" si="729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30"/>
        <v>2006103.0299999993</v>
      </c>
      <c r="W5774" s="8">
        <f t="shared" si="726"/>
        <v>8063049.5</v>
      </c>
      <c r="X5774" s="8"/>
      <c r="Y5774" s="7">
        <f t="shared" si="732"/>
        <v>0</v>
      </c>
      <c r="Z5774" s="7"/>
      <c r="AA5774" s="8">
        <f t="shared" si="728"/>
        <v>8063049.5</v>
      </c>
      <c r="AB5774" s="7">
        <f t="shared" si="731"/>
        <v>0</v>
      </c>
      <c r="AC5774" s="7">
        <f t="shared" si="729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30"/>
        <v>45334.659999999989</v>
      </c>
      <c r="W5775" s="8">
        <f t="shared" si="726"/>
        <v>84139.1</v>
      </c>
      <c r="X5775" s="8"/>
      <c r="Y5775" s="7">
        <f t="shared" si="732"/>
        <v>0</v>
      </c>
      <c r="Z5775" s="7"/>
      <c r="AA5775" s="8">
        <f t="shared" si="728"/>
        <v>84139.1</v>
      </c>
      <c r="AB5775" s="7">
        <f t="shared" si="731"/>
        <v>0</v>
      </c>
      <c r="AC5775" s="7">
        <f t="shared" si="729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30"/>
        <v>137989.24</v>
      </c>
      <c r="W5776" s="8">
        <f t="shared" si="726"/>
        <v>646637.4</v>
      </c>
      <c r="X5776" s="8"/>
      <c r="Y5776" s="7">
        <f t="shared" si="732"/>
        <v>0</v>
      </c>
      <c r="Z5776" s="7"/>
      <c r="AA5776" s="8">
        <f t="shared" si="728"/>
        <v>646637.4</v>
      </c>
      <c r="AB5776" s="7">
        <f t="shared" si="731"/>
        <v>0</v>
      </c>
      <c r="AC5776" s="7">
        <f t="shared" si="729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30"/>
        <v>68210.399999999994</v>
      </c>
      <c r="W5777" s="8">
        <f t="shared" si="726"/>
        <v>251789.6</v>
      </c>
      <c r="X5777" s="8"/>
      <c r="Y5777" s="7">
        <f t="shared" si="732"/>
        <v>0</v>
      </c>
      <c r="Z5777" s="7"/>
      <c r="AA5777" s="8">
        <f t="shared" si="728"/>
        <v>251789.6</v>
      </c>
      <c r="AB5777" s="7">
        <f t="shared" si="731"/>
        <v>0</v>
      </c>
      <c r="AC5777" s="7">
        <f t="shared" si="729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30"/>
        <v>25587.699999999997</v>
      </c>
      <c r="W5778" s="8">
        <f t="shared" si="726"/>
        <v>74412.3</v>
      </c>
      <c r="X5778" s="8"/>
      <c r="Y5778" s="7">
        <f t="shared" si="732"/>
        <v>0</v>
      </c>
      <c r="Z5778" s="7"/>
      <c r="AA5778" s="8">
        <f t="shared" si="728"/>
        <v>74412.3</v>
      </c>
      <c r="AB5778" s="7">
        <f t="shared" si="731"/>
        <v>0</v>
      </c>
      <c r="AC5778" s="7">
        <f t="shared" si="729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30"/>
        <v>0</v>
      </c>
      <c r="W5779" s="8">
        <f t="shared" si="726"/>
        <v>19047.619047619046</v>
      </c>
      <c r="X5779" s="8"/>
      <c r="Y5779" s="7">
        <f t="shared" si="732"/>
        <v>0</v>
      </c>
      <c r="Z5779" s="7"/>
      <c r="AA5779" s="8">
        <f t="shared" si="728"/>
        <v>19047.619047619046</v>
      </c>
      <c r="AB5779" s="7">
        <f t="shared" si="731"/>
        <v>952.38095238095411</v>
      </c>
      <c r="AC5779" s="7">
        <f t="shared" si="729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30"/>
        <v>29927.789999999994</v>
      </c>
      <c r="W5780" s="8">
        <f t="shared" si="726"/>
        <v>38565.192307692312</v>
      </c>
      <c r="X5780" s="8"/>
      <c r="Y5780" s="7">
        <f t="shared" si="732"/>
        <v>0</v>
      </c>
      <c r="Z5780" s="7"/>
      <c r="AA5780" s="8">
        <f t="shared" si="728"/>
        <v>38565.192307692312</v>
      </c>
      <c r="AB5780" s="7">
        <f t="shared" si="731"/>
        <v>1542.6076923076907</v>
      </c>
      <c r="AC5780" s="7">
        <f t="shared" si="729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30"/>
        <v>11129.65</v>
      </c>
      <c r="W5781" s="8">
        <f t="shared" si="726"/>
        <v>8209.7058823529405</v>
      </c>
      <c r="X5781" s="8"/>
      <c r="Y5781" s="7">
        <f t="shared" si="732"/>
        <v>0</v>
      </c>
      <c r="Z5781" s="7"/>
      <c r="AA5781" s="8">
        <f t="shared" si="728"/>
        <v>8209.7058823529405</v>
      </c>
      <c r="AB5781" s="7">
        <f t="shared" si="731"/>
        <v>164.1941176470591</v>
      </c>
      <c r="AC5781" s="7">
        <f t="shared" si="729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30"/>
        <v>2063.010000000002</v>
      </c>
      <c r="W5782" s="8">
        <f t="shared" si="726"/>
        <v>20018.599999999999</v>
      </c>
      <c r="X5782" s="8"/>
      <c r="Y5782" s="7">
        <f t="shared" si="732"/>
        <v>0</v>
      </c>
      <c r="Z5782" s="7"/>
      <c r="AA5782" s="8">
        <f t="shared" si="728"/>
        <v>20018.599999999999</v>
      </c>
      <c r="AB5782" s="7">
        <f t="shared" si="731"/>
        <v>0</v>
      </c>
      <c r="AC5782" s="7">
        <f t="shared" si="729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30"/>
        <v>134340.63</v>
      </c>
      <c r="W5783" s="8">
        <f t="shared" si="726"/>
        <v>251399.87</v>
      </c>
      <c r="X5783" s="8"/>
      <c r="Y5783" s="7">
        <f t="shared" si="732"/>
        <v>0</v>
      </c>
      <c r="Z5783" s="7"/>
      <c r="AA5783" s="7">
        <v>100000</v>
      </c>
      <c r="AB5783" s="7">
        <f t="shared" si="731"/>
        <v>0</v>
      </c>
      <c r="AC5783" s="7">
        <f t="shared" si="729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30"/>
        <v>49563.630000000005</v>
      </c>
      <c r="W5784" s="8">
        <f t="shared" si="726"/>
        <v>103408.24509803922</v>
      </c>
      <c r="X5784" s="8"/>
      <c r="Y5784" s="7">
        <f t="shared" si="732"/>
        <v>0</v>
      </c>
      <c r="Z5784" s="7"/>
      <c r="AA5784" s="8">
        <f t="shared" ref="AA5784:AA5847" si="733">W5784+X5784</f>
        <v>103408.24509803922</v>
      </c>
      <c r="AB5784" s="7">
        <f t="shared" si="731"/>
        <v>2068.1649019607867</v>
      </c>
      <c r="AC5784" s="7">
        <f t="shared" si="729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30"/>
        <v>61514.229999999981</v>
      </c>
      <c r="W5785" s="8">
        <f t="shared" si="726"/>
        <v>413768.65686274512</v>
      </c>
      <c r="X5785" s="8"/>
      <c r="Y5785" s="7">
        <f t="shared" si="732"/>
        <v>0</v>
      </c>
      <c r="Z5785" s="7"/>
      <c r="AA5785" s="8">
        <f t="shared" si="733"/>
        <v>413768.65686274512</v>
      </c>
      <c r="AB5785" s="7">
        <f t="shared" si="731"/>
        <v>8275.3731372549082</v>
      </c>
      <c r="AC5785" s="7">
        <f t="shared" si="729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30"/>
        <v>92415.600000000035</v>
      </c>
      <c r="W5786" s="8">
        <f t="shared" si="726"/>
        <v>421800.09803921566</v>
      </c>
      <c r="X5786" s="8"/>
      <c r="Y5786" s="7">
        <f t="shared" si="732"/>
        <v>0</v>
      </c>
      <c r="Z5786" s="7"/>
      <c r="AA5786" s="8">
        <f t="shared" si="733"/>
        <v>421800.09803921566</v>
      </c>
      <c r="AB5786" s="7">
        <f t="shared" si="731"/>
        <v>8436.0019607843133</v>
      </c>
      <c r="AC5786" s="7">
        <f t="shared" si="729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30"/>
        <v>9351</v>
      </c>
      <c r="W5787" s="8">
        <f t="shared" si="726"/>
        <v>636.27450980392155</v>
      </c>
      <c r="X5787" s="8"/>
      <c r="Y5787" s="7">
        <f t="shared" si="732"/>
        <v>0</v>
      </c>
      <c r="Z5787" s="7"/>
      <c r="AA5787" s="8">
        <f t="shared" si="733"/>
        <v>636.27450980392155</v>
      </c>
      <c r="AB5787" s="7">
        <f t="shared" si="731"/>
        <v>12.725490196078454</v>
      </c>
      <c r="AC5787" s="7">
        <f t="shared" si="729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30"/>
        <v>11421.59</v>
      </c>
      <c r="W5788" s="8">
        <f t="shared" si="726"/>
        <v>4017.7019230769229</v>
      </c>
      <c r="X5788" s="8"/>
      <c r="Y5788" s="7">
        <f t="shared" si="732"/>
        <v>0</v>
      </c>
      <c r="Z5788" s="7"/>
      <c r="AA5788" s="8">
        <f t="shared" si="733"/>
        <v>4017.7019230769229</v>
      </c>
      <c r="AB5788" s="7">
        <f t="shared" si="731"/>
        <v>160.70807692307699</v>
      </c>
      <c r="AC5788" s="7">
        <f t="shared" si="729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30"/>
        <v>43988.130000000005</v>
      </c>
      <c r="W5789" s="8">
        <f t="shared" si="726"/>
        <v>103860.39215686276</v>
      </c>
      <c r="X5789" s="8"/>
      <c r="Y5789" s="7">
        <f t="shared" si="732"/>
        <v>0</v>
      </c>
      <c r="Z5789" s="7"/>
      <c r="AA5789" s="8">
        <f t="shared" si="733"/>
        <v>103860.39215686276</v>
      </c>
      <c r="AB5789" s="7">
        <f t="shared" si="731"/>
        <v>2077.2078431372502</v>
      </c>
      <c r="AC5789" s="7">
        <f t="shared" si="729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30"/>
        <v>105529.33999999997</v>
      </c>
      <c r="W5790" s="8">
        <f t="shared" si="726"/>
        <v>226923.2</v>
      </c>
      <c r="X5790" s="8"/>
      <c r="Y5790" s="7">
        <f t="shared" si="732"/>
        <v>0</v>
      </c>
      <c r="Z5790" s="7"/>
      <c r="AA5790" s="8">
        <f t="shared" si="733"/>
        <v>226923.2</v>
      </c>
      <c r="AB5790" s="7">
        <f t="shared" si="731"/>
        <v>0</v>
      </c>
      <c r="AC5790" s="7">
        <f t="shared" si="729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30"/>
        <v>23543.30999999999</v>
      </c>
      <c r="W5791" s="8">
        <f t="shared" si="726"/>
        <v>15673.038095238104</v>
      </c>
      <c r="X5791" s="8"/>
      <c r="Y5791" s="7">
        <f t="shared" si="732"/>
        <v>0</v>
      </c>
      <c r="Z5791" s="7"/>
      <c r="AA5791" s="8">
        <f t="shared" si="733"/>
        <v>15673.038095238104</v>
      </c>
      <c r="AB5791" s="7">
        <f t="shared" si="731"/>
        <v>783.65190476190583</v>
      </c>
      <c r="AC5791" s="7">
        <f t="shared" si="729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6"/>
        <v>0</v>
      </c>
      <c r="X5792" s="8"/>
      <c r="Y5792" s="7">
        <f t="shared" si="732"/>
        <v>0</v>
      </c>
      <c r="Z5792" s="7"/>
      <c r="AA5792" s="8">
        <f t="shared" si="733"/>
        <v>0</v>
      </c>
      <c r="AB5792" s="7">
        <f t="shared" si="731"/>
        <v>0</v>
      </c>
      <c r="AC5792" s="7">
        <f t="shared" si="729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30"/>
        <v>200000</v>
      </c>
      <c r="W5793" s="8">
        <f t="shared" si="726"/>
        <v>0</v>
      </c>
      <c r="X5793" s="8"/>
      <c r="Y5793" s="7">
        <f t="shared" si="732"/>
        <v>0</v>
      </c>
      <c r="Z5793" s="7"/>
      <c r="AA5793" s="8">
        <f t="shared" si="733"/>
        <v>0</v>
      </c>
      <c r="AB5793" s="7">
        <f t="shared" si="731"/>
        <v>0</v>
      </c>
      <c r="AC5793" s="7">
        <f t="shared" si="729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30"/>
        <v>598694.40000000002</v>
      </c>
      <c r="W5794" s="8">
        <f t="shared" si="726"/>
        <v>791261.1</v>
      </c>
      <c r="X5794" s="8"/>
      <c r="Y5794" s="7">
        <f t="shared" si="732"/>
        <v>0</v>
      </c>
      <c r="Z5794" s="7"/>
      <c r="AA5794" s="8">
        <f t="shared" si="733"/>
        <v>791261.1</v>
      </c>
      <c r="AB5794" s="7">
        <f t="shared" si="731"/>
        <v>0</v>
      </c>
      <c r="AC5794" s="7">
        <f t="shared" si="729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6"/>
        <v>0</v>
      </c>
      <c r="X5795" s="8"/>
      <c r="Y5795" s="7">
        <f t="shared" si="732"/>
        <v>0</v>
      </c>
      <c r="Z5795" s="7"/>
      <c r="AA5795" s="8">
        <f t="shared" si="733"/>
        <v>0</v>
      </c>
      <c r="AB5795" s="7">
        <f t="shared" si="731"/>
        <v>0</v>
      </c>
      <c r="AC5795" s="7">
        <f t="shared" si="729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30"/>
        <v>200000</v>
      </c>
      <c r="W5796" s="8">
        <f t="shared" ref="W5796:W5859" si="734">IF(O5796="返货",U5796/(1+P5796),IF(O5796="返现",U5796,IF(O5796="折扣",U5796*P5796,IF(O5796="无",U5796))))</f>
        <v>0</v>
      </c>
      <c r="X5796" s="8"/>
      <c r="Y5796" s="7">
        <f t="shared" si="732"/>
        <v>0</v>
      </c>
      <c r="Z5796" s="7"/>
      <c r="AA5796" s="8">
        <f t="shared" si="733"/>
        <v>0</v>
      </c>
      <c r="AB5796" s="7">
        <f t="shared" si="731"/>
        <v>0</v>
      </c>
      <c r="AC5796" s="7">
        <f t="shared" si="729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30"/>
        <v>69047.829999999958</v>
      </c>
      <c r="W5797" s="8">
        <f t="shared" si="734"/>
        <v>705572.98076923075</v>
      </c>
      <c r="X5797" s="8"/>
      <c r="Y5797" s="7">
        <f t="shared" si="732"/>
        <v>0</v>
      </c>
      <c r="Z5797" s="7"/>
      <c r="AA5797" s="8">
        <f t="shared" si="733"/>
        <v>705572.98076923075</v>
      </c>
      <c r="AB5797" s="7">
        <f t="shared" si="731"/>
        <v>28222.919230769272</v>
      </c>
      <c r="AC5797" s="7">
        <f t="shared" si="729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30"/>
        <v>0</v>
      </c>
      <c r="W5798" s="8">
        <f t="shared" si="734"/>
        <v>22432.211538461539</v>
      </c>
      <c r="X5798" s="8"/>
      <c r="Y5798" s="7">
        <f t="shared" si="732"/>
        <v>0</v>
      </c>
      <c r="Z5798" s="7"/>
      <c r="AA5798" s="8">
        <f t="shared" si="733"/>
        <v>22432.211538461539</v>
      </c>
      <c r="AB5798" s="7">
        <f t="shared" si="731"/>
        <v>897.28846153846098</v>
      </c>
      <c r="AC5798" s="7">
        <f t="shared" si="729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30"/>
        <v>92675.799999999988</v>
      </c>
      <c r="W5799" s="8">
        <f t="shared" si="734"/>
        <v>64786.5</v>
      </c>
      <c r="X5799" s="8"/>
      <c r="Y5799" s="7">
        <f t="shared" si="732"/>
        <v>0</v>
      </c>
      <c r="Z5799" s="7"/>
      <c r="AA5799" s="8">
        <f t="shared" si="733"/>
        <v>64786.5</v>
      </c>
      <c r="AB5799" s="7">
        <f t="shared" si="731"/>
        <v>0</v>
      </c>
      <c r="AC5799" s="7">
        <f t="shared" si="729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30"/>
        <v>725104.17999999993</v>
      </c>
      <c r="W5800" s="8">
        <f t="shared" si="734"/>
        <v>31409.4</v>
      </c>
      <c r="X5800" s="8">
        <f>W5800*R5800/(1-R5800)</f>
        <v>641.00816326530617</v>
      </c>
      <c r="Y5800" s="7">
        <f t="shared" si="732"/>
        <v>0</v>
      </c>
      <c r="Z5800" s="7"/>
      <c r="AA5800" s="8">
        <f t="shared" si="733"/>
        <v>32050.408163265307</v>
      </c>
      <c r="AB5800" s="7">
        <f t="shared" si="731"/>
        <v>0</v>
      </c>
      <c r="AC5800" s="7">
        <f t="shared" si="729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30"/>
        <v>240517.70000000007</v>
      </c>
      <c r="W5801" s="8">
        <f t="shared" si="734"/>
        <v>290627.09999999998</v>
      </c>
      <c r="X5801" s="8">
        <f t="shared" ref="X5801:X5804" si="735">W5801*R5801/(1-R5801)</f>
        <v>5931.1653061224488</v>
      </c>
      <c r="Y5801" s="7">
        <f t="shared" si="732"/>
        <v>0</v>
      </c>
      <c r="Z5801" s="7"/>
      <c r="AA5801" s="8">
        <f t="shared" si="733"/>
        <v>296558.26530612243</v>
      </c>
      <c r="AB5801" s="7">
        <f t="shared" si="731"/>
        <v>0</v>
      </c>
      <c r="AC5801" s="7">
        <f t="shared" si="729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30"/>
        <v>958475.20000000007</v>
      </c>
      <c r="W5802" s="8">
        <f t="shared" si="734"/>
        <v>544007.6</v>
      </c>
      <c r="X5802" s="8">
        <f t="shared" si="735"/>
        <v>11102.195918367348</v>
      </c>
      <c r="Y5802" s="7">
        <f t="shared" si="732"/>
        <v>0</v>
      </c>
      <c r="Z5802" s="7"/>
      <c r="AA5802" s="8">
        <f t="shared" si="733"/>
        <v>555109.79591836734</v>
      </c>
      <c r="AB5802" s="7">
        <f t="shared" si="731"/>
        <v>0</v>
      </c>
      <c r="AC5802" s="7">
        <f t="shared" si="729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30"/>
        <v>899284.55</v>
      </c>
      <c r="W5803" s="8">
        <f t="shared" si="734"/>
        <v>0</v>
      </c>
      <c r="X5803" s="8">
        <f t="shared" si="735"/>
        <v>0</v>
      </c>
      <c r="Y5803" s="7">
        <f t="shared" si="732"/>
        <v>0</v>
      </c>
      <c r="Z5803" s="7"/>
      <c r="AA5803" s="8">
        <f t="shared" si="733"/>
        <v>0</v>
      </c>
      <c r="AB5803" s="7">
        <f t="shared" si="731"/>
        <v>0</v>
      </c>
      <c r="AC5803" s="7">
        <f t="shared" si="729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30"/>
        <v>7191.2800000000279</v>
      </c>
      <c r="W5804" s="8">
        <f t="shared" si="734"/>
        <v>569971.9</v>
      </c>
      <c r="X5804" s="8">
        <f t="shared" si="735"/>
        <v>11632.079591836735</v>
      </c>
      <c r="Y5804" s="7">
        <f t="shared" si="732"/>
        <v>0</v>
      </c>
      <c r="Z5804" s="7"/>
      <c r="AA5804" s="8">
        <f t="shared" si="733"/>
        <v>581603.9795918368</v>
      </c>
      <c r="AB5804" s="7">
        <f t="shared" si="731"/>
        <v>0</v>
      </c>
      <c r="AC5804" s="7">
        <f t="shared" si="729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30"/>
        <v>107735.31999999995</v>
      </c>
      <c r="W5805" s="8">
        <f t="shared" si="734"/>
        <v>596983.80000000005</v>
      </c>
      <c r="X5805" s="8"/>
      <c r="Y5805" s="7">
        <f t="shared" si="732"/>
        <v>0</v>
      </c>
      <c r="Z5805" s="7"/>
      <c r="AA5805" s="8">
        <f t="shared" si="733"/>
        <v>596983.80000000005</v>
      </c>
      <c r="AB5805" s="7">
        <f t="shared" si="731"/>
        <v>0</v>
      </c>
      <c r="AC5805" s="7">
        <f t="shared" si="729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30"/>
        <v>177502.67999999993</v>
      </c>
      <c r="W5806" s="8">
        <f t="shared" si="734"/>
        <v>2071720.2</v>
      </c>
      <c r="X5806" s="8"/>
      <c r="Y5806" s="7">
        <f t="shared" si="732"/>
        <v>0</v>
      </c>
      <c r="Z5806" s="7"/>
      <c r="AA5806" s="8">
        <f t="shared" si="733"/>
        <v>2071720.2</v>
      </c>
      <c r="AB5806" s="7">
        <f t="shared" si="731"/>
        <v>0</v>
      </c>
      <c r="AC5806" s="7">
        <f t="shared" si="729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30"/>
        <v>10736.349999999999</v>
      </c>
      <c r="W5807" s="8">
        <f t="shared" si="734"/>
        <v>26072.5</v>
      </c>
      <c r="X5807" s="8"/>
      <c r="Y5807" s="7">
        <f t="shared" si="732"/>
        <v>0</v>
      </c>
      <c r="Z5807" s="7"/>
      <c r="AA5807" s="8">
        <f t="shared" si="733"/>
        <v>26072.5</v>
      </c>
      <c r="AB5807" s="7">
        <f t="shared" si="731"/>
        <v>0</v>
      </c>
      <c r="AC5807" s="7">
        <f t="shared" si="729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30"/>
        <v>19895.589999999997</v>
      </c>
      <c r="W5808" s="8">
        <f t="shared" si="734"/>
        <v>38915.5</v>
      </c>
      <c r="X5808" s="8"/>
      <c r="Y5808" s="7">
        <f t="shared" si="732"/>
        <v>0</v>
      </c>
      <c r="Z5808" s="7"/>
      <c r="AA5808" s="8">
        <f t="shared" si="733"/>
        <v>38915.5</v>
      </c>
      <c r="AB5808" s="7">
        <f t="shared" si="731"/>
        <v>0</v>
      </c>
      <c r="AC5808" s="7">
        <f t="shared" si="729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30"/>
        <v>0</v>
      </c>
      <c r="W5809" s="8">
        <f t="shared" si="734"/>
        <v>25415.4</v>
      </c>
      <c r="X5809" s="8"/>
      <c r="Y5809" s="7">
        <f t="shared" si="732"/>
        <v>0</v>
      </c>
      <c r="Z5809" s="7"/>
      <c r="AA5809" s="8">
        <f t="shared" si="733"/>
        <v>25415.4</v>
      </c>
      <c r="AB5809" s="7">
        <f t="shared" si="731"/>
        <v>0</v>
      </c>
      <c r="AC5809" s="7">
        <f t="shared" ref="AC5809:AC5872" si="736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7">S5810+T5810-U5810</f>
        <v>16150.200000000012</v>
      </c>
      <c r="W5810" s="8">
        <f t="shared" si="734"/>
        <v>282856.07843137253</v>
      </c>
      <c r="X5810" s="8"/>
      <c r="Y5810" s="7">
        <f t="shared" si="732"/>
        <v>0</v>
      </c>
      <c r="Z5810" s="7"/>
      <c r="AA5810" s="8">
        <f t="shared" si="733"/>
        <v>282856.07843137253</v>
      </c>
      <c r="AB5810" s="7">
        <f t="shared" si="731"/>
        <v>5657.1215686274809</v>
      </c>
      <c r="AC5810" s="7">
        <f t="shared" si="736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7"/>
        <v>51602.450000000012</v>
      </c>
      <c r="W5811" s="8">
        <f t="shared" si="734"/>
        <v>119351.47058823529</v>
      </c>
      <c r="X5811" s="8"/>
      <c r="Y5811" s="7">
        <f t="shared" si="732"/>
        <v>0</v>
      </c>
      <c r="Z5811" s="7"/>
      <c r="AA5811" s="8">
        <f t="shared" si="733"/>
        <v>119351.47058823529</v>
      </c>
      <c r="AB5811" s="7">
        <f t="shared" si="731"/>
        <v>2387.0294117647136</v>
      </c>
      <c r="AC5811" s="7">
        <f t="shared" si="736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7"/>
        <v>382.2199999999998</v>
      </c>
      <c r="W5812" s="8">
        <f t="shared" si="734"/>
        <v>2517.0961538461538</v>
      </c>
      <c r="X5812" s="8"/>
      <c r="Y5812" s="7">
        <f t="shared" si="732"/>
        <v>0</v>
      </c>
      <c r="Z5812" s="7"/>
      <c r="AA5812" s="8">
        <f t="shared" si="733"/>
        <v>2517.0961538461538</v>
      </c>
      <c r="AB5812" s="7">
        <f t="shared" si="731"/>
        <v>100.68384615384639</v>
      </c>
      <c r="AC5812" s="7">
        <f t="shared" si="736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7"/>
        <v>47830.599999999977</v>
      </c>
      <c r="W5813" s="8">
        <f t="shared" si="734"/>
        <v>343107.25490196078</v>
      </c>
      <c r="X5813" s="8"/>
      <c r="Y5813" s="7">
        <f t="shared" si="732"/>
        <v>0</v>
      </c>
      <c r="Z5813" s="7"/>
      <c r="AA5813" s="8">
        <f t="shared" si="733"/>
        <v>343107.25490196078</v>
      </c>
      <c r="AB5813" s="7">
        <f t="shared" si="731"/>
        <v>6862.1450980392401</v>
      </c>
      <c r="AC5813" s="7">
        <f t="shared" si="736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7"/>
        <v>42084.100000000006</v>
      </c>
      <c r="W5814" s="8">
        <f t="shared" si="734"/>
        <v>148741.07843137253</v>
      </c>
      <c r="X5814" s="8"/>
      <c r="Y5814" s="7">
        <f t="shared" si="732"/>
        <v>0</v>
      </c>
      <c r="Z5814" s="7"/>
      <c r="AA5814" s="8">
        <f t="shared" si="733"/>
        <v>148741.07843137253</v>
      </c>
      <c r="AB5814" s="7">
        <f t="shared" si="731"/>
        <v>2974.8215686274634</v>
      </c>
      <c r="AC5814" s="7">
        <f t="shared" si="736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7"/>
        <v>4966.8999999999996</v>
      </c>
      <c r="W5815" s="8">
        <f t="shared" si="734"/>
        <v>11230.6</v>
      </c>
      <c r="X5815" s="8"/>
      <c r="Y5815" s="7">
        <f t="shared" si="732"/>
        <v>0</v>
      </c>
      <c r="Z5815" s="7"/>
      <c r="AA5815" s="8">
        <f t="shared" si="733"/>
        <v>11230.6</v>
      </c>
      <c r="AB5815" s="7">
        <f t="shared" ref="AB5815:AB5878" si="738">U5815-W5815</f>
        <v>0</v>
      </c>
      <c r="AC5815" s="7">
        <f t="shared" si="736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7"/>
        <v>10436.720000000001</v>
      </c>
      <c r="W5816" s="8">
        <f t="shared" si="734"/>
        <v>6948.5</v>
      </c>
      <c r="X5816" s="8"/>
      <c r="Y5816" s="7">
        <f t="shared" si="732"/>
        <v>0</v>
      </c>
      <c r="Z5816" s="7"/>
      <c r="AA5816" s="8">
        <f t="shared" si="733"/>
        <v>6948.5</v>
      </c>
      <c r="AB5816" s="7">
        <f t="shared" si="738"/>
        <v>0</v>
      </c>
      <c r="AC5816" s="7">
        <f t="shared" si="736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7"/>
        <v>8510.8000000000102</v>
      </c>
      <c r="W5817" s="8">
        <f t="shared" si="734"/>
        <v>11656.176470588234</v>
      </c>
      <c r="X5817" s="8"/>
      <c r="Y5817" s="7">
        <f t="shared" si="732"/>
        <v>0</v>
      </c>
      <c r="Z5817" s="7"/>
      <c r="AA5817" s="8">
        <f t="shared" si="733"/>
        <v>11656.176470588234</v>
      </c>
      <c r="AB5817" s="7">
        <f t="shared" si="738"/>
        <v>233.12352941176505</v>
      </c>
      <c r="AC5817" s="7">
        <f t="shared" si="736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7"/>
        <v>5178.4000000000015</v>
      </c>
      <c r="W5818" s="8">
        <f t="shared" si="734"/>
        <v>57975.9</v>
      </c>
      <c r="X5818" s="8"/>
      <c r="Y5818" s="7">
        <f t="shared" si="732"/>
        <v>0</v>
      </c>
      <c r="Z5818" s="7"/>
      <c r="AA5818" s="8">
        <f t="shared" si="733"/>
        <v>57975.9</v>
      </c>
      <c r="AB5818" s="7">
        <f t="shared" si="738"/>
        <v>0</v>
      </c>
      <c r="AC5818" s="7">
        <f t="shared" si="736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7"/>
        <v>12334.699999999983</v>
      </c>
      <c r="W5819" s="8">
        <f t="shared" si="734"/>
        <v>164605.70000000001</v>
      </c>
      <c r="X5819" s="8"/>
      <c r="Y5819" s="7">
        <f t="shared" si="732"/>
        <v>0</v>
      </c>
      <c r="Z5819" s="7"/>
      <c r="AA5819" s="8">
        <f t="shared" si="733"/>
        <v>164605.70000000001</v>
      </c>
      <c r="AB5819" s="7">
        <f t="shared" si="738"/>
        <v>0</v>
      </c>
      <c r="AC5819" s="7">
        <f t="shared" si="736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7"/>
        <v>16632.399999999994</v>
      </c>
      <c r="W5820" s="8">
        <f t="shared" si="734"/>
        <v>194752.5</v>
      </c>
      <c r="X5820" s="8"/>
      <c r="Y5820" s="7">
        <f t="shared" si="732"/>
        <v>0</v>
      </c>
      <c r="Z5820" s="7"/>
      <c r="AA5820" s="8">
        <f t="shared" si="733"/>
        <v>194752.5</v>
      </c>
      <c r="AB5820" s="7">
        <f t="shared" si="738"/>
        <v>0</v>
      </c>
      <c r="AC5820" s="7">
        <f t="shared" si="736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7"/>
        <v>0</v>
      </c>
      <c r="W5821" s="8">
        <f t="shared" si="734"/>
        <v>0</v>
      </c>
      <c r="X5821" s="8"/>
      <c r="Y5821" s="7">
        <f t="shared" si="732"/>
        <v>0</v>
      </c>
      <c r="Z5821" s="7"/>
      <c r="AA5821" s="8">
        <f t="shared" si="733"/>
        <v>0</v>
      </c>
      <c r="AB5821" s="7">
        <f t="shared" si="738"/>
        <v>0</v>
      </c>
      <c r="AC5821" s="7">
        <f t="shared" si="736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7"/>
        <v>0</v>
      </c>
      <c r="W5822" s="8">
        <f t="shared" si="734"/>
        <v>0</v>
      </c>
      <c r="X5822" s="8"/>
      <c r="Y5822" s="7">
        <f t="shared" si="732"/>
        <v>0</v>
      </c>
      <c r="Z5822" s="7"/>
      <c r="AA5822" s="8">
        <f t="shared" si="733"/>
        <v>0</v>
      </c>
      <c r="AB5822" s="7">
        <f t="shared" si="738"/>
        <v>0</v>
      </c>
      <c r="AC5822" s="7">
        <f t="shared" si="736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7"/>
        <v>0</v>
      </c>
      <c r="W5823" s="8">
        <f t="shared" si="734"/>
        <v>0</v>
      </c>
      <c r="X5823" s="8"/>
      <c r="Y5823" s="7">
        <f t="shared" si="732"/>
        <v>0</v>
      </c>
      <c r="Z5823" s="7"/>
      <c r="AA5823" s="8">
        <f t="shared" si="733"/>
        <v>0</v>
      </c>
      <c r="AB5823" s="7">
        <f t="shared" si="738"/>
        <v>0</v>
      </c>
      <c r="AC5823" s="7">
        <f t="shared" si="736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7"/>
        <v>101.69999999999936</v>
      </c>
      <c r="W5824" s="8">
        <f t="shared" si="734"/>
        <v>738.59999999999991</v>
      </c>
      <c r="X5824" s="8"/>
      <c r="Y5824" s="7">
        <f t="shared" si="732"/>
        <v>0</v>
      </c>
      <c r="Z5824" s="7"/>
      <c r="AA5824" s="8">
        <f t="shared" si="733"/>
        <v>738.59999999999991</v>
      </c>
      <c r="AB5824" s="7">
        <f t="shared" si="738"/>
        <v>0</v>
      </c>
      <c r="AC5824" s="7">
        <f t="shared" si="736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7"/>
        <v>41.082720000000563</v>
      </c>
      <c r="W5825" s="8">
        <f t="shared" si="734"/>
        <v>227.77728000000002</v>
      </c>
      <c r="X5825" s="8"/>
      <c r="Y5825" s="7">
        <f t="shared" si="732"/>
        <v>0</v>
      </c>
      <c r="Z5825" s="7"/>
      <c r="AA5825" s="8">
        <f t="shared" si="733"/>
        <v>227.77728000000002</v>
      </c>
      <c r="AB5825" s="7">
        <f t="shared" si="738"/>
        <v>0</v>
      </c>
      <c r="AC5825" s="7">
        <f t="shared" si="736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7"/>
        <v>28170.899999999994</v>
      </c>
      <c r="W5826" s="8">
        <f t="shared" si="734"/>
        <v>136023.4</v>
      </c>
      <c r="X5826" s="8"/>
      <c r="Y5826" s="7">
        <f t="shared" si="732"/>
        <v>0</v>
      </c>
      <c r="Z5826" s="7"/>
      <c r="AA5826" s="8">
        <f t="shared" si="733"/>
        <v>136023.4</v>
      </c>
      <c r="AB5826" s="7">
        <f t="shared" si="738"/>
        <v>0</v>
      </c>
      <c r="AC5826" s="7">
        <f t="shared" si="736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7"/>
        <v>40391.440000000104</v>
      </c>
      <c r="W5827" s="8">
        <f t="shared" si="734"/>
        <v>11019.51923076923</v>
      </c>
      <c r="X5827" s="8"/>
      <c r="Y5827" s="7">
        <f t="shared" ref="Y5827:Y5890" si="739">IF(W5827-AC5827&lt;=0,0,IF(O5827="返现",MAX(W5827-AB5827-AC5827,0),MAX(W5827-AC5827,0)))</f>
        <v>0</v>
      </c>
      <c r="Z5827" s="7"/>
      <c r="AA5827" s="8">
        <f t="shared" si="733"/>
        <v>11019.51923076923</v>
      </c>
      <c r="AB5827" s="7">
        <f t="shared" si="738"/>
        <v>440.78076923076878</v>
      </c>
      <c r="AC5827" s="7">
        <f t="shared" si="736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7"/>
        <v>434.20000000000073</v>
      </c>
      <c r="W5828" s="8">
        <f t="shared" si="734"/>
        <v>10559.8</v>
      </c>
      <c r="X5828" s="8"/>
      <c r="Y5828" s="7">
        <f t="shared" si="739"/>
        <v>0</v>
      </c>
      <c r="Z5828" s="7"/>
      <c r="AA5828" s="8">
        <f t="shared" si="733"/>
        <v>10559.8</v>
      </c>
      <c r="AB5828" s="7">
        <f t="shared" si="738"/>
        <v>0</v>
      </c>
      <c r="AC5828" s="7">
        <f t="shared" si="736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7"/>
        <v>739221.28</v>
      </c>
      <c r="W5829" s="8">
        <f t="shared" si="734"/>
        <v>0</v>
      </c>
      <c r="X5829" s="8"/>
      <c r="Y5829" s="7">
        <f t="shared" si="739"/>
        <v>0</v>
      </c>
      <c r="Z5829" s="7"/>
      <c r="AA5829" s="8">
        <f t="shared" si="733"/>
        <v>0</v>
      </c>
      <c r="AB5829" s="7">
        <f t="shared" si="738"/>
        <v>0</v>
      </c>
      <c r="AC5829" s="7">
        <f t="shared" si="736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7"/>
        <v>174.27000000000044</v>
      </c>
      <c r="W5830" s="8">
        <f t="shared" si="734"/>
        <v>13252.058823529413</v>
      </c>
      <c r="X5830" s="8"/>
      <c r="Y5830" s="7">
        <f t="shared" si="739"/>
        <v>0</v>
      </c>
      <c r="Z5830" s="7"/>
      <c r="AA5830" s="8">
        <f t="shared" si="733"/>
        <v>13252.058823529413</v>
      </c>
      <c r="AB5830" s="7">
        <f t="shared" si="738"/>
        <v>265.04117647058774</v>
      </c>
      <c r="AC5830" s="7">
        <f t="shared" si="736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7"/>
        <v>84530.01999999999</v>
      </c>
      <c r="W5831" s="8">
        <f t="shared" si="734"/>
        <v>168404.14814814815</v>
      </c>
      <c r="X5831" s="8"/>
      <c r="Y5831" s="7">
        <f t="shared" si="739"/>
        <v>0</v>
      </c>
      <c r="Z5831" s="7"/>
      <c r="AA5831" s="8">
        <f t="shared" si="733"/>
        <v>168404.14814814815</v>
      </c>
      <c r="AB5831" s="7">
        <f t="shared" si="738"/>
        <v>13472.331851851864</v>
      </c>
      <c r="AC5831" s="7">
        <f t="shared" si="736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7"/>
        <v>81000.009999999995</v>
      </c>
      <c r="W5832" s="8">
        <f t="shared" si="734"/>
        <v>0</v>
      </c>
      <c r="X5832" s="8"/>
      <c r="Y5832" s="7">
        <f t="shared" si="739"/>
        <v>0</v>
      </c>
      <c r="Z5832" s="7"/>
      <c r="AA5832" s="8">
        <f t="shared" si="733"/>
        <v>0</v>
      </c>
      <c r="AB5832" s="7">
        <f t="shared" si="738"/>
        <v>0</v>
      </c>
      <c r="AC5832" s="7">
        <f t="shared" si="736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7"/>
        <v>0</v>
      </c>
      <c r="W5833" s="8">
        <f t="shared" si="734"/>
        <v>15263.725490196079</v>
      </c>
      <c r="X5833" s="8"/>
      <c r="Y5833" s="7">
        <f t="shared" si="739"/>
        <v>0</v>
      </c>
      <c r="Z5833" s="7"/>
      <c r="AA5833" s="8">
        <f t="shared" si="733"/>
        <v>15263.725490196079</v>
      </c>
      <c r="AB5833" s="7">
        <f t="shared" si="738"/>
        <v>305.27450980392132</v>
      </c>
      <c r="AC5833" s="7">
        <f t="shared" si="736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7"/>
        <v>15194.64</v>
      </c>
      <c r="W5834" s="8">
        <f t="shared" si="734"/>
        <v>0</v>
      </c>
      <c r="X5834" s="8"/>
      <c r="Y5834" s="7">
        <f t="shared" si="739"/>
        <v>0</v>
      </c>
      <c r="Z5834" s="7"/>
      <c r="AA5834" s="8">
        <f t="shared" si="733"/>
        <v>0</v>
      </c>
      <c r="AB5834" s="7">
        <f t="shared" si="738"/>
        <v>0</v>
      </c>
      <c r="AC5834" s="7">
        <f t="shared" si="736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7"/>
        <v>414875.98000000202</v>
      </c>
      <c r="W5835" s="8">
        <f t="shared" si="734"/>
        <v>0</v>
      </c>
      <c r="X5835" s="8"/>
      <c r="Y5835" s="7">
        <f t="shared" si="739"/>
        <v>0</v>
      </c>
      <c r="Z5835" s="7"/>
      <c r="AA5835" s="8">
        <f t="shared" si="733"/>
        <v>0</v>
      </c>
      <c r="AB5835" s="7">
        <f t="shared" si="738"/>
        <v>0</v>
      </c>
      <c r="AC5835" s="7">
        <f t="shared" si="736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7"/>
        <v>62400</v>
      </c>
      <c r="W5836" s="8">
        <f t="shared" si="734"/>
        <v>0</v>
      </c>
      <c r="X5836" s="8"/>
      <c r="Y5836" s="7">
        <f t="shared" si="739"/>
        <v>0</v>
      </c>
      <c r="Z5836" s="7"/>
      <c r="AA5836" s="8">
        <f t="shared" si="733"/>
        <v>0</v>
      </c>
      <c r="AB5836" s="7">
        <f t="shared" si="738"/>
        <v>0</v>
      </c>
      <c r="AC5836" s="7">
        <f t="shared" si="736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7"/>
        <v>1756.63</v>
      </c>
      <c r="W5837" s="8">
        <f t="shared" si="734"/>
        <v>3114.2</v>
      </c>
      <c r="X5837" s="8"/>
      <c r="Y5837" s="7">
        <f t="shared" si="739"/>
        <v>0</v>
      </c>
      <c r="Z5837" s="7"/>
      <c r="AA5837" s="8">
        <f t="shared" si="733"/>
        <v>3114.2</v>
      </c>
      <c r="AB5837" s="7">
        <f t="shared" si="738"/>
        <v>0</v>
      </c>
      <c r="AC5837" s="7">
        <f t="shared" si="736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7"/>
        <v>10000</v>
      </c>
      <c r="W5838" s="8">
        <f t="shared" si="734"/>
        <v>0</v>
      </c>
      <c r="X5838" s="8"/>
      <c r="Y5838" s="7">
        <f t="shared" si="739"/>
        <v>0</v>
      </c>
      <c r="Z5838" s="7"/>
      <c r="AA5838" s="8">
        <f t="shared" si="733"/>
        <v>0</v>
      </c>
      <c r="AB5838" s="7">
        <f t="shared" si="738"/>
        <v>0</v>
      </c>
      <c r="AC5838" s="7">
        <f t="shared" si="736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7"/>
        <v>19603.300000000003</v>
      </c>
      <c r="W5839" s="8">
        <f t="shared" si="734"/>
        <v>15655.5</v>
      </c>
      <c r="X5839" s="8"/>
      <c r="Y5839" s="7">
        <f t="shared" si="739"/>
        <v>0</v>
      </c>
      <c r="Z5839" s="7"/>
      <c r="AA5839" s="8">
        <f t="shared" si="733"/>
        <v>15655.5</v>
      </c>
      <c r="AB5839" s="7">
        <f t="shared" si="738"/>
        <v>0</v>
      </c>
      <c r="AC5839" s="7">
        <f t="shared" si="736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7"/>
        <v>27480.800000000003</v>
      </c>
      <c r="W5840" s="8">
        <f t="shared" si="734"/>
        <v>126165.88235294117</v>
      </c>
      <c r="X5840" s="8"/>
      <c r="Y5840" s="7">
        <f t="shared" si="739"/>
        <v>0</v>
      </c>
      <c r="Z5840" s="7"/>
      <c r="AA5840" s="8">
        <f t="shared" si="733"/>
        <v>126165.88235294117</v>
      </c>
      <c r="AB5840" s="7">
        <f t="shared" si="738"/>
        <v>2523.3176470588223</v>
      </c>
      <c r="AC5840" s="7">
        <f t="shared" si="736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7"/>
        <v>14347.499999999998</v>
      </c>
      <c r="W5841" s="8">
        <f t="shared" si="734"/>
        <v>8127.6</v>
      </c>
      <c r="X5841" s="8"/>
      <c r="Y5841" s="7">
        <f t="shared" si="739"/>
        <v>0</v>
      </c>
      <c r="Z5841" s="7"/>
      <c r="AA5841" s="8">
        <f t="shared" si="733"/>
        <v>8127.6</v>
      </c>
      <c r="AB5841" s="7">
        <f t="shared" si="738"/>
        <v>0</v>
      </c>
      <c r="AC5841" s="7">
        <f t="shared" si="736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7"/>
        <v>16052.243150000002</v>
      </c>
      <c r="W5842" s="8">
        <f t="shared" si="734"/>
        <v>2712.99685</v>
      </c>
      <c r="X5842" s="8"/>
      <c r="Y5842" s="7">
        <f t="shared" si="739"/>
        <v>0</v>
      </c>
      <c r="Z5842" s="7"/>
      <c r="AA5842" s="8">
        <f t="shared" si="733"/>
        <v>2712.99685</v>
      </c>
      <c r="AB5842" s="7">
        <f t="shared" si="738"/>
        <v>0</v>
      </c>
      <c r="AC5842" s="7">
        <f t="shared" si="736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7"/>
        <v>475.77999999999975</v>
      </c>
      <c r="W5843" s="8">
        <f t="shared" si="734"/>
        <v>3291.0784313725489</v>
      </c>
      <c r="X5843" s="8"/>
      <c r="Y5843" s="7">
        <f t="shared" si="739"/>
        <v>0</v>
      </c>
      <c r="Z5843" s="7"/>
      <c r="AA5843" s="8">
        <f t="shared" si="733"/>
        <v>3291.0784313725489</v>
      </c>
      <c r="AB5843" s="7">
        <f t="shared" si="738"/>
        <v>65.821568627451143</v>
      </c>
      <c r="AC5843" s="7">
        <f t="shared" si="736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7"/>
        <v>18578.599999999999</v>
      </c>
      <c r="W5844" s="8">
        <f t="shared" si="734"/>
        <v>980.29411764705867</v>
      </c>
      <c r="X5844" s="8"/>
      <c r="Y5844" s="7">
        <f t="shared" si="739"/>
        <v>0</v>
      </c>
      <c r="Z5844" s="7"/>
      <c r="AA5844" s="8">
        <f t="shared" si="733"/>
        <v>980.29411764705867</v>
      </c>
      <c r="AB5844" s="7">
        <f t="shared" si="738"/>
        <v>19.605882352941194</v>
      </c>
      <c r="AC5844" s="7">
        <f t="shared" si="736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7"/>
        <v>97.609999999999673</v>
      </c>
      <c r="W5845" s="8">
        <f t="shared" si="734"/>
        <v>5082.8</v>
      </c>
      <c r="X5845" s="8"/>
      <c r="Y5845" s="7">
        <f t="shared" si="739"/>
        <v>0</v>
      </c>
      <c r="Z5845" s="7"/>
      <c r="AA5845" s="8">
        <f t="shared" si="733"/>
        <v>5082.8</v>
      </c>
      <c r="AB5845" s="7">
        <f t="shared" si="738"/>
        <v>0</v>
      </c>
      <c r="AC5845" s="7">
        <f t="shared" si="736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7"/>
        <v>3784.4</v>
      </c>
      <c r="W5846" s="8">
        <f t="shared" si="734"/>
        <v>755.98039215686276</v>
      </c>
      <c r="X5846" s="8"/>
      <c r="Y5846" s="7">
        <f t="shared" si="739"/>
        <v>0</v>
      </c>
      <c r="Z5846" s="7"/>
      <c r="AA5846" s="8">
        <f t="shared" si="733"/>
        <v>755.98039215686276</v>
      </c>
      <c r="AB5846" s="7">
        <f t="shared" si="738"/>
        <v>15.11960784313726</v>
      </c>
      <c r="AC5846" s="7">
        <f t="shared" si="736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7"/>
        <v>18977.050000000003</v>
      </c>
      <c r="W5847" s="8">
        <f t="shared" si="734"/>
        <v>99214.9</v>
      </c>
      <c r="X5847" s="8"/>
      <c r="Y5847" s="7">
        <f t="shared" si="739"/>
        <v>0</v>
      </c>
      <c r="Z5847" s="7"/>
      <c r="AA5847" s="8">
        <f t="shared" si="733"/>
        <v>99214.9</v>
      </c>
      <c r="AB5847" s="7">
        <f t="shared" si="738"/>
        <v>0</v>
      </c>
      <c r="AC5847" s="7">
        <f t="shared" si="736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7"/>
        <v>10623.66</v>
      </c>
      <c r="W5848" s="8">
        <f t="shared" si="734"/>
        <v>0</v>
      </c>
      <c r="X5848" s="8"/>
      <c r="Y5848" s="7">
        <f t="shared" si="739"/>
        <v>0</v>
      </c>
      <c r="Z5848" s="7"/>
      <c r="AA5848" s="8">
        <f t="shared" ref="AA5848:AA5851" si="740">W5848+X5848</f>
        <v>0</v>
      </c>
      <c r="AB5848" s="7">
        <f t="shared" si="738"/>
        <v>0</v>
      </c>
      <c r="AC5848" s="7">
        <f t="shared" si="736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7"/>
        <v>215373.55000000005</v>
      </c>
      <c r="W5849" s="8">
        <f t="shared" si="734"/>
        <v>390877.1</v>
      </c>
      <c r="X5849" s="8"/>
      <c r="Y5849" s="7">
        <f t="shared" si="739"/>
        <v>0</v>
      </c>
      <c r="Z5849" s="7"/>
      <c r="AA5849" s="8">
        <f t="shared" si="740"/>
        <v>390877.1</v>
      </c>
      <c r="AB5849" s="7">
        <f t="shared" si="738"/>
        <v>0</v>
      </c>
      <c r="AC5849" s="7">
        <f t="shared" si="736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7"/>
        <v>0</v>
      </c>
      <c r="W5850" s="8">
        <f t="shared" si="734"/>
        <v>9.2592592594613887E-3</v>
      </c>
      <c r="X5850" s="8"/>
      <c r="Y5850" s="7">
        <f t="shared" si="739"/>
        <v>0</v>
      </c>
      <c r="Z5850" s="7"/>
      <c r="AA5850" s="8">
        <f t="shared" si="740"/>
        <v>9.2592592594613887E-3</v>
      </c>
      <c r="AB5850" s="7">
        <f t="shared" si="738"/>
        <v>7.4074074075691082E-4</v>
      </c>
      <c r="AC5850" s="7">
        <f t="shared" si="736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7"/>
        <v>4666.8129899999985</v>
      </c>
      <c r="W5851" s="8">
        <f t="shared" si="734"/>
        <v>27620.631740384611</v>
      </c>
      <c r="X5851" s="8"/>
      <c r="Y5851" s="7">
        <f t="shared" si="739"/>
        <v>0</v>
      </c>
      <c r="Z5851" s="7"/>
      <c r="AA5851" s="8">
        <f t="shared" si="740"/>
        <v>27620.631740384611</v>
      </c>
      <c r="AB5851" s="7">
        <f t="shared" si="738"/>
        <v>1104.8252696153868</v>
      </c>
      <c r="AC5851" s="7">
        <f t="shared" si="736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7"/>
        <v>1.2799999999988401</v>
      </c>
      <c r="W5852" s="8">
        <f t="shared" si="734"/>
        <v>0</v>
      </c>
      <c r="X5852" s="8"/>
      <c r="Y5852" s="7">
        <f t="shared" si="739"/>
        <v>0</v>
      </c>
      <c r="Z5852" s="7"/>
      <c r="AA5852" s="7"/>
      <c r="AB5852" s="7">
        <f t="shared" si="738"/>
        <v>0</v>
      </c>
      <c r="AC5852" s="7">
        <f t="shared" si="736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7"/>
        <v>0</v>
      </c>
      <c r="W5853" s="8">
        <f t="shared" si="734"/>
        <v>67684.735294117636</v>
      </c>
      <c r="X5853" s="8"/>
      <c r="Y5853" s="7">
        <f t="shared" si="739"/>
        <v>0</v>
      </c>
      <c r="Z5853" s="7"/>
      <c r="AA5853" s="7"/>
      <c r="AB5853" s="7">
        <f t="shared" si="738"/>
        <v>1353.6947058823571</v>
      </c>
      <c r="AC5853" s="7">
        <f t="shared" si="736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7"/>
        <v>23311.599999999999</v>
      </c>
      <c r="W5854" s="8">
        <f t="shared" si="734"/>
        <v>29668.235294117647</v>
      </c>
      <c r="X5854" s="8"/>
      <c r="Y5854" s="7">
        <f t="shared" si="739"/>
        <v>0</v>
      </c>
      <c r="Z5854" s="7"/>
      <c r="AA5854" s="8">
        <f t="shared" ref="AA5854:AA5912" si="741">W5854+X5854</f>
        <v>29668.235294117647</v>
      </c>
      <c r="AB5854" s="7">
        <f t="shared" si="738"/>
        <v>593.3647058823517</v>
      </c>
      <c r="AC5854" s="7">
        <f t="shared" si="736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7"/>
        <v>1510</v>
      </c>
      <c r="W5855" s="8">
        <f t="shared" si="734"/>
        <v>0</v>
      </c>
      <c r="X5855" s="8"/>
      <c r="Y5855" s="7">
        <f t="shared" si="739"/>
        <v>0</v>
      </c>
      <c r="Z5855" s="7"/>
      <c r="AA5855" s="8">
        <f t="shared" si="741"/>
        <v>0</v>
      </c>
      <c r="AB5855" s="7">
        <f t="shared" si="738"/>
        <v>0</v>
      </c>
      <c r="AC5855" s="7">
        <f t="shared" si="736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7"/>
        <v>84348.870000000039</v>
      </c>
      <c r="W5856" s="8">
        <f t="shared" si="734"/>
        <v>6181.0784313725489</v>
      </c>
      <c r="X5856" s="8"/>
      <c r="Y5856" s="7">
        <f t="shared" si="739"/>
        <v>0</v>
      </c>
      <c r="Z5856" s="7"/>
      <c r="AA5856" s="8">
        <f t="shared" si="741"/>
        <v>6181.0784313725489</v>
      </c>
      <c r="AB5856" s="7">
        <f t="shared" si="738"/>
        <v>123.62156862745087</v>
      </c>
      <c r="AC5856" s="7">
        <f t="shared" si="736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7"/>
        <v>484</v>
      </c>
      <c r="W5857" s="8">
        <f t="shared" si="734"/>
        <v>1963.7254901960785</v>
      </c>
      <c r="X5857" s="8"/>
      <c r="Y5857" s="7">
        <f t="shared" si="739"/>
        <v>0</v>
      </c>
      <c r="Z5857" s="7"/>
      <c r="AA5857" s="8">
        <f t="shared" si="741"/>
        <v>1963.7254901960785</v>
      </c>
      <c r="AB5857" s="7">
        <f t="shared" si="738"/>
        <v>39.274509803921546</v>
      </c>
      <c r="AC5857" s="7">
        <f t="shared" si="736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7"/>
        <v>10000</v>
      </c>
      <c r="W5858" s="8">
        <f t="shared" si="734"/>
        <v>0</v>
      </c>
      <c r="X5858" s="8"/>
      <c r="Y5858" s="7">
        <f t="shared" si="739"/>
        <v>0</v>
      </c>
      <c r="Z5858" s="7"/>
      <c r="AA5858" s="8">
        <f t="shared" si="741"/>
        <v>0</v>
      </c>
      <c r="AB5858" s="7">
        <f t="shared" si="738"/>
        <v>0</v>
      </c>
      <c r="AC5858" s="7">
        <f t="shared" si="736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7"/>
        <v>6117.6600000000008</v>
      </c>
      <c r="W5859" s="8">
        <f t="shared" si="734"/>
        <v>2142.8431372549016</v>
      </c>
      <c r="X5859" s="8"/>
      <c r="Y5859" s="7">
        <f t="shared" si="739"/>
        <v>0</v>
      </c>
      <c r="Z5859" s="7"/>
      <c r="AA5859" s="8">
        <f t="shared" si="741"/>
        <v>2142.8431372549016</v>
      </c>
      <c r="AB5859" s="7">
        <f t="shared" si="738"/>
        <v>42.856862745098169</v>
      </c>
      <c r="AC5859" s="7">
        <f t="shared" si="736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7"/>
        <v>1254</v>
      </c>
      <c r="W5860" s="8">
        <f t="shared" ref="W5860:W5879" si="742">IF(O5860="返货",U5860/(1+P5860),IF(O5860="返现",U5860,IF(O5860="折扣",U5860*P5860,IF(O5860="无",U5860))))</f>
        <v>0</v>
      </c>
      <c r="X5860" s="8"/>
      <c r="Y5860" s="7">
        <f t="shared" si="739"/>
        <v>0</v>
      </c>
      <c r="Z5860" s="7"/>
      <c r="AA5860" s="8">
        <f t="shared" si="741"/>
        <v>0</v>
      </c>
      <c r="AB5860" s="7">
        <f t="shared" si="738"/>
        <v>0</v>
      </c>
      <c r="AC5860" s="7">
        <f t="shared" si="736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7"/>
        <v>48179.8</v>
      </c>
      <c r="W5861" s="8">
        <f t="shared" si="742"/>
        <v>0</v>
      </c>
      <c r="X5861" s="8"/>
      <c r="Y5861" s="7">
        <f t="shared" si="739"/>
        <v>0</v>
      </c>
      <c r="Z5861" s="7"/>
      <c r="AA5861" s="8">
        <f t="shared" si="741"/>
        <v>0</v>
      </c>
      <c r="AB5861" s="7">
        <f t="shared" si="738"/>
        <v>0</v>
      </c>
      <c r="AC5861" s="7">
        <f t="shared" si="736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7"/>
        <v>484.29999999999802</v>
      </c>
      <c r="W5862" s="8">
        <f t="shared" si="742"/>
        <v>0</v>
      </c>
      <c r="X5862" s="8"/>
      <c r="Y5862" s="7">
        <f t="shared" si="739"/>
        <v>0</v>
      </c>
      <c r="Z5862" s="7"/>
      <c r="AA5862" s="8">
        <f t="shared" si="741"/>
        <v>0</v>
      </c>
      <c r="AB5862" s="7">
        <f t="shared" si="738"/>
        <v>0</v>
      </c>
      <c r="AC5862" s="7">
        <f t="shared" si="736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7"/>
        <v>8472.1</v>
      </c>
      <c r="W5863" s="8">
        <f t="shared" si="742"/>
        <v>0</v>
      </c>
      <c r="X5863" s="8"/>
      <c r="Y5863" s="7">
        <f t="shared" si="739"/>
        <v>0</v>
      </c>
      <c r="Z5863" s="7"/>
      <c r="AA5863" s="8">
        <f t="shared" si="741"/>
        <v>0</v>
      </c>
      <c r="AB5863" s="7">
        <f t="shared" si="738"/>
        <v>0</v>
      </c>
      <c r="AC5863" s="7">
        <f t="shared" si="736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7"/>
        <v>38476.199999999997</v>
      </c>
      <c r="W5864" s="8">
        <f t="shared" si="742"/>
        <v>0</v>
      </c>
      <c r="X5864" s="8"/>
      <c r="Y5864" s="7">
        <f t="shared" si="739"/>
        <v>0</v>
      </c>
      <c r="Z5864" s="7"/>
      <c r="AA5864" s="8">
        <f t="shared" si="741"/>
        <v>0</v>
      </c>
      <c r="AB5864" s="7">
        <f t="shared" si="738"/>
        <v>0</v>
      </c>
      <c r="AC5864" s="7">
        <f t="shared" si="736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7"/>
        <v>-14.2</v>
      </c>
      <c r="W5865" s="8">
        <f t="shared" si="742"/>
        <v>0</v>
      </c>
      <c r="X5865" s="8"/>
      <c r="Y5865" s="7">
        <f t="shared" si="739"/>
        <v>0</v>
      </c>
      <c r="Z5865" s="7"/>
      <c r="AA5865" s="8">
        <f t="shared" si="741"/>
        <v>0</v>
      </c>
      <c r="AB5865" s="7">
        <f t="shared" si="738"/>
        <v>0</v>
      </c>
      <c r="AC5865" s="7">
        <f t="shared" si="736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7"/>
        <v>5697.7</v>
      </c>
      <c r="W5866" s="8">
        <f t="shared" si="742"/>
        <v>0</v>
      </c>
      <c r="X5866" s="8"/>
      <c r="Y5866" s="7">
        <f t="shared" si="739"/>
        <v>0</v>
      </c>
      <c r="Z5866" s="7"/>
      <c r="AA5866" s="8">
        <f t="shared" si="741"/>
        <v>0</v>
      </c>
      <c r="AB5866" s="7">
        <f t="shared" si="738"/>
        <v>0</v>
      </c>
      <c r="AC5866" s="7">
        <f t="shared" si="736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7"/>
        <v>444.900000000001</v>
      </c>
      <c r="W5867" s="8">
        <f t="shared" si="742"/>
        <v>0</v>
      </c>
      <c r="X5867" s="8"/>
      <c r="Y5867" s="7">
        <f t="shared" si="739"/>
        <v>0</v>
      </c>
      <c r="Z5867" s="7"/>
      <c r="AA5867" s="8">
        <f t="shared" si="741"/>
        <v>0</v>
      </c>
      <c r="AB5867" s="7">
        <f t="shared" si="738"/>
        <v>0</v>
      </c>
      <c r="AC5867" s="7">
        <f t="shared" si="736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7"/>
        <v>-1375991.64</v>
      </c>
      <c r="W5868" s="8">
        <f t="shared" si="742"/>
        <v>0</v>
      </c>
      <c r="X5868" s="8"/>
      <c r="Y5868" s="7">
        <f t="shared" si="739"/>
        <v>0</v>
      </c>
      <c r="Z5868" s="7"/>
      <c r="AA5868" s="8">
        <f t="shared" si="741"/>
        <v>0</v>
      </c>
      <c r="AB5868" s="7">
        <f t="shared" si="738"/>
        <v>0</v>
      </c>
      <c r="AC5868" s="7">
        <f t="shared" si="736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7"/>
        <v>-4564.6899999999996</v>
      </c>
      <c r="W5869" s="8">
        <f t="shared" si="742"/>
        <v>0</v>
      </c>
      <c r="X5869" s="8"/>
      <c r="Y5869" s="7">
        <f t="shared" si="739"/>
        <v>0</v>
      </c>
      <c r="Z5869" s="7"/>
      <c r="AA5869" s="8">
        <f t="shared" si="741"/>
        <v>0</v>
      </c>
      <c r="AB5869" s="7">
        <f t="shared" si="738"/>
        <v>0</v>
      </c>
      <c r="AC5869" s="7">
        <f t="shared" si="736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7"/>
        <v>-386.17000000001298</v>
      </c>
      <c r="W5870" s="8">
        <f t="shared" si="742"/>
        <v>0</v>
      </c>
      <c r="X5870" s="8"/>
      <c r="Y5870" s="7">
        <f t="shared" si="739"/>
        <v>0</v>
      </c>
      <c r="Z5870" s="7"/>
      <c r="AA5870" s="8">
        <f t="shared" si="741"/>
        <v>0</v>
      </c>
      <c r="AB5870" s="7">
        <f t="shared" si="738"/>
        <v>0</v>
      </c>
      <c r="AC5870" s="7">
        <f t="shared" si="736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7"/>
        <v>1149.7</v>
      </c>
      <c r="W5871" s="8">
        <f t="shared" si="742"/>
        <v>0</v>
      </c>
      <c r="X5871" s="8"/>
      <c r="Y5871" s="7">
        <f t="shared" si="739"/>
        <v>0</v>
      </c>
      <c r="Z5871" s="7"/>
      <c r="AA5871" s="8">
        <f t="shared" si="741"/>
        <v>0</v>
      </c>
      <c r="AB5871" s="7">
        <f t="shared" si="738"/>
        <v>0</v>
      </c>
      <c r="AC5871" s="7">
        <f t="shared" si="736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7"/>
        <v>2274.3000000000502</v>
      </c>
      <c r="W5872" s="8">
        <f t="shared" si="742"/>
        <v>0</v>
      </c>
      <c r="X5872" s="8"/>
      <c r="Y5872" s="7">
        <f t="shared" si="739"/>
        <v>0</v>
      </c>
      <c r="Z5872" s="7"/>
      <c r="AA5872" s="8">
        <f t="shared" si="741"/>
        <v>0</v>
      </c>
      <c r="AB5872" s="7">
        <f t="shared" si="738"/>
        <v>0</v>
      </c>
      <c r="AC5872" s="7">
        <f t="shared" si="736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7"/>
        <v>231281.9</v>
      </c>
      <c r="W5873" s="8">
        <f t="shared" si="742"/>
        <v>0</v>
      </c>
      <c r="X5873" s="8"/>
      <c r="Y5873" s="7">
        <f t="shared" si="739"/>
        <v>0</v>
      </c>
      <c r="Z5873" s="7"/>
      <c r="AA5873" s="8">
        <f t="shared" si="741"/>
        <v>0</v>
      </c>
      <c r="AB5873" s="7">
        <f t="shared" si="738"/>
        <v>0</v>
      </c>
      <c r="AC5873" s="7">
        <f t="shared" ref="AC5873:AC5936" si="743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4">S5874+T5874-U5874</f>
        <v>14525.44</v>
      </c>
      <c r="W5874" s="8">
        <f t="shared" si="742"/>
        <v>0</v>
      </c>
      <c r="X5874" s="8"/>
      <c r="Y5874" s="7">
        <f t="shared" si="739"/>
        <v>0</v>
      </c>
      <c r="Z5874" s="7"/>
      <c r="AA5874" s="8">
        <f t="shared" si="741"/>
        <v>0</v>
      </c>
      <c r="AB5874" s="7">
        <f t="shared" si="738"/>
        <v>0</v>
      </c>
      <c r="AC5874" s="7">
        <f t="shared" si="743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4"/>
        <v>-9999.9500000000007</v>
      </c>
      <c r="W5875" s="8">
        <f t="shared" si="742"/>
        <v>0</v>
      </c>
      <c r="X5875" s="8"/>
      <c r="Y5875" s="7">
        <f t="shared" si="739"/>
        <v>0</v>
      </c>
      <c r="Z5875" s="7"/>
      <c r="AA5875" s="8">
        <f t="shared" si="741"/>
        <v>0</v>
      </c>
      <c r="AB5875" s="7">
        <f t="shared" si="738"/>
        <v>0</v>
      </c>
      <c r="AC5875" s="7">
        <f t="shared" si="743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4"/>
        <v>3183.65</v>
      </c>
      <c r="W5876" s="8">
        <f t="shared" si="742"/>
        <v>0</v>
      </c>
      <c r="X5876" s="8"/>
      <c r="Y5876" s="7">
        <f t="shared" si="739"/>
        <v>0</v>
      </c>
      <c r="Z5876" s="7"/>
      <c r="AA5876" s="8">
        <f t="shared" si="741"/>
        <v>0</v>
      </c>
      <c r="AB5876" s="7">
        <f t="shared" si="738"/>
        <v>0</v>
      </c>
      <c r="AC5876" s="7">
        <f t="shared" si="743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4"/>
        <v>1038.73</v>
      </c>
      <c r="W5877" s="8">
        <f t="shared" si="742"/>
        <v>0</v>
      </c>
      <c r="X5877" s="8"/>
      <c r="Y5877" s="7">
        <f t="shared" si="739"/>
        <v>0</v>
      </c>
      <c r="Z5877" s="7"/>
      <c r="AA5877" s="8">
        <f t="shared" si="741"/>
        <v>0</v>
      </c>
      <c r="AB5877" s="7">
        <f t="shared" si="738"/>
        <v>0</v>
      </c>
      <c r="AC5877" s="7">
        <f t="shared" si="743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4"/>
        <v>-555.79999999999995</v>
      </c>
      <c r="W5878" s="8">
        <f t="shared" si="742"/>
        <v>0</v>
      </c>
      <c r="X5878" s="8"/>
      <c r="Y5878" s="7">
        <f t="shared" si="739"/>
        <v>0</v>
      </c>
      <c r="Z5878" s="7"/>
      <c r="AA5878" s="8">
        <f t="shared" si="741"/>
        <v>0</v>
      </c>
      <c r="AB5878" s="7">
        <f t="shared" si="738"/>
        <v>0</v>
      </c>
      <c r="AC5878" s="7">
        <f t="shared" si="743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4"/>
        <v>3936.7</v>
      </c>
      <c r="W5879" s="8">
        <f t="shared" si="742"/>
        <v>0</v>
      </c>
      <c r="X5879" s="8"/>
      <c r="Y5879" s="7">
        <f t="shared" si="739"/>
        <v>0</v>
      </c>
      <c r="Z5879" s="7"/>
      <c r="AA5879" s="8">
        <f t="shared" si="741"/>
        <v>0</v>
      </c>
      <c r="AB5879" s="7">
        <f t="shared" ref="AB5879:AB5901" si="745">U5879-W5879</f>
        <v>0</v>
      </c>
      <c r="AC5879" s="7">
        <f t="shared" si="743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2" t="s">
        <v>5145</v>
      </c>
      <c r="P5880" s="18">
        <v>0.02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4"/>
        <v>0</v>
      </c>
      <c r="W5880" s="8">
        <f>-U5880*P5880/(1+P5880)</f>
        <v>-119.08882352941175</v>
      </c>
      <c r="X5880" s="8"/>
      <c r="Y5880" s="7">
        <f t="shared" si="739"/>
        <v>0</v>
      </c>
      <c r="Z5880" s="7"/>
      <c r="AA5880" s="8">
        <f t="shared" si="741"/>
        <v>-119.08882352941175</v>
      </c>
      <c r="AB5880" s="7">
        <f t="shared" si="745"/>
        <v>6192.6188235294112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2" t="s">
        <v>5145</v>
      </c>
      <c r="P5881" s="18">
        <v>0.02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4"/>
        <v>15248.029999999999</v>
      </c>
      <c r="W5881" s="8">
        <f t="shared" ref="W5881:W5890" si="746">IF(O5881="返货",U5881/(1+P5881),IF(O5881="返现",U5881,IF(O5881="折扣",U5881*P5881,IF(O5881="无",U5881))))</f>
        <v>34070.558823529413</v>
      </c>
      <c r="X5881" s="8"/>
      <c r="Y5881" s="7">
        <f t="shared" si="739"/>
        <v>0</v>
      </c>
      <c r="Z5881" s="7"/>
      <c r="AA5881" s="8">
        <f t="shared" si="741"/>
        <v>34070.558823529413</v>
      </c>
      <c r="AB5881" s="7">
        <f t="shared" si="745"/>
        <v>681.41117647058854</v>
      </c>
      <c r="AC5881" s="7">
        <f t="shared" si="743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4"/>
        <v>1.0000000002037299E-2</v>
      </c>
      <c r="W5882" s="8">
        <f t="shared" si="746"/>
        <v>0</v>
      </c>
      <c r="X5882" s="8"/>
      <c r="Y5882" s="7">
        <f t="shared" si="739"/>
        <v>0</v>
      </c>
      <c r="Z5882" s="7"/>
      <c r="AA5882" s="8">
        <f t="shared" si="741"/>
        <v>0</v>
      </c>
      <c r="AB5882" s="7">
        <f t="shared" si="745"/>
        <v>0</v>
      </c>
      <c r="AC5882" s="7">
        <f t="shared" si="743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4"/>
        <v>9.9999999983992893E-3</v>
      </c>
      <c r="W5883" s="8">
        <f t="shared" si="746"/>
        <v>0</v>
      </c>
      <c r="X5883" s="8"/>
      <c r="Y5883" s="7">
        <f t="shared" si="739"/>
        <v>0</v>
      </c>
      <c r="Z5883" s="7"/>
      <c r="AA5883" s="8">
        <f t="shared" si="741"/>
        <v>0</v>
      </c>
      <c r="AB5883" s="7">
        <f t="shared" si="745"/>
        <v>0</v>
      </c>
      <c r="AC5883" s="7">
        <f t="shared" si="743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4"/>
        <v>2.0000000000436599E-2</v>
      </c>
      <c r="W5884" s="8">
        <f t="shared" si="746"/>
        <v>0</v>
      </c>
      <c r="X5884" s="8"/>
      <c r="Y5884" s="7">
        <f t="shared" si="739"/>
        <v>0</v>
      </c>
      <c r="Z5884" s="7"/>
      <c r="AA5884" s="8">
        <f t="shared" si="741"/>
        <v>0</v>
      </c>
      <c r="AB5884" s="7">
        <f t="shared" si="745"/>
        <v>0</v>
      </c>
      <c r="AC5884" s="7">
        <f t="shared" si="743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4"/>
        <v>1.0000000002037299E-2</v>
      </c>
      <c r="W5885" s="8">
        <f t="shared" si="746"/>
        <v>0</v>
      </c>
      <c r="X5885" s="8"/>
      <c r="Y5885" s="7">
        <f t="shared" si="739"/>
        <v>0</v>
      </c>
      <c r="Z5885" s="7"/>
      <c r="AA5885" s="8">
        <f t="shared" si="741"/>
        <v>0</v>
      </c>
      <c r="AB5885" s="7">
        <f t="shared" si="745"/>
        <v>0</v>
      </c>
      <c r="AC5885" s="7">
        <f t="shared" si="743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4"/>
        <v>-942368.46477999992</v>
      </c>
      <c r="W5886" s="8">
        <f t="shared" si="746"/>
        <v>11170.210568627446</v>
      </c>
      <c r="X5886" s="8"/>
      <c r="Y5886" s="7">
        <f t="shared" si="739"/>
        <v>0</v>
      </c>
      <c r="Z5886" s="7"/>
      <c r="AA5886" s="8">
        <f t="shared" si="741"/>
        <v>11170.210568627446</v>
      </c>
      <c r="AB5886" s="7">
        <f t="shared" si="745"/>
        <v>223.40421137254998</v>
      </c>
      <c r="AC5886" s="7">
        <f t="shared" si="743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4"/>
        <v>-184301.22999999998</v>
      </c>
      <c r="W5887" s="8">
        <f t="shared" si="746"/>
        <v>5821.4411764705883</v>
      </c>
      <c r="X5887" s="8"/>
      <c r="Y5887" s="7">
        <f t="shared" si="739"/>
        <v>0</v>
      </c>
      <c r="Z5887" s="7"/>
      <c r="AA5887" s="8">
        <f t="shared" si="741"/>
        <v>5821.4411764705883</v>
      </c>
      <c r="AB5887" s="7">
        <f t="shared" si="745"/>
        <v>116.4288235294116</v>
      </c>
      <c r="AC5887" s="7">
        <f t="shared" si="743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4"/>
        <v>108496.83</v>
      </c>
      <c r="W5888" s="8">
        <f t="shared" si="746"/>
        <v>0</v>
      </c>
      <c r="X5888" s="8"/>
      <c r="Y5888" s="7">
        <f t="shared" si="739"/>
        <v>0</v>
      </c>
      <c r="Z5888" s="7"/>
      <c r="AA5888" s="8">
        <f t="shared" si="741"/>
        <v>0</v>
      </c>
      <c r="AB5888" s="7">
        <f t="shared" si="745"/>
        <v>0</v>
      </c>
      <c r="AC5888" s="7">
        <f t="shared" si="743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4"/>
        <v>1111.7</v>
      </c>
      <c r="W5889" s="8">
        <f t="shared" si="746"/>
        <v>0</v>
      </c>
      <c r="X5889" s="8"/>
      <c r="Y5889" s="7">
        <f t="shared" si="739"/>
        <v>0</v>
      </c>
      <c r="Z5889" s="7"/>
      <c r="AA5889" s="8">
        <f t="shared" si="741"/>
        <v>0</v>
      </c>
      <c r="AB5889" s="7">
        <f t="shared" si="745"/>
        <v>0</v>
      </c>
      <c r="AC5889" s="7">
        <f t="shared" si="743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4"/>
        <v>0.01</v>
      </c>
      <c r="W5890" s="8">
        <f t="shared" si="746"/>
        <v>0</v>
      </c>
      <c r="X5890" s="8"/>
      <c r="Y5890" s="7">
        <f t="shared" si="739"/>
        <v>0</v>
      </c>
      <c r="Z5890" s="7"/>
      <c r="AA5890" s="8">
        <f t="shared" si="741"/>
        <v>0</v>
      </c>
      <c r="AB5890" s="7">
        <f t="shared" si="745"/>
        <v>0</v>
      </c>
      <c r="AC5890" s="7">
        <f t="shared" si="743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4"/>
        <v>24395.360000000001</v>
      </c>
      <c r="W5891" s="8">
        <v>-1303334.69</v>
      </c>
      <c r="X5891" s="8"/>
      <c r="Y5891" s="7">
        <f t="shared" ref="Y5891:Y5954" si="747">IF(W5891-AC5891&lt;=0,0,IF(O5891="返现",MAX(W5891-AB5891-AC5891,0),MAX(W5891-AC5891,0)))</f>
        <v>0</v>
      </c>
      <c r="Z5891" s="7"/>
      <c r="AA5891" s="8">
        <f t="shared" si="741"/>
        <v>-1303334.69</v>
      </c>
      <c r="AB5891" s="7">
        <f t="shared" si="745"/>
        <v>1303334.69</v>
      </c>
      <c r="AC5891" s="7">
        <f t="shared" si="743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4"/>
        <v>3007.96000000001</v>
      </c>
      <c r="W5892" s="8">
        <f t="shared" ref="W5892:W5955" si="748">IF(O5892="返货",U5892/(1+P5892),IF(O5892="返现",U5892,IF(O5892="折扣",U5892*P5892,IF(O5892="无",U5892))))</f>
        <v>0</v>
      </c>
      <c r="X5892" s="8"/>
      <c r="Y5892" s="7">
        <f t="shared" si="747"/>
        <v>0</v>
      </c>
      <c r="Z5892" s="7"/>
      <c r="AA5892" s="8">
        <f t="shared" si="741"/>
        <v>0</v>
      </c>
      <c r="AB5892" s="7">
        <f t="shared" si="745"/>
        <v>0</v>
      </c>
      <c r="AC5892" s="7">
        <f t="shared" si="743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4"/>
        <v>240.3</v>
      </c>
      <c r="W5893" s="8">
        <f t="shared" si="748"/>
        <v>0</v>
      </c>
      <c r="X5893" s="8"/>
      <c r="Y5893" s="7">
        <f t="shared" si="747"/>
        <v>0</v>
      </c>
      <c r="Z5893" s="7"/>
      <c r="AA5893" s="8">
        <f t="shared" si="741"/>
        <v>0</v>
      </c>
      <c r="AB5893" s="7">
        <f t="shared" si="745"/>
        <v>0</v>
      </c>
      <c r="AC5893" s="7">
        <f t="shared" si="743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4"/>
        <v>276.74</v>
      </c>
      <c r="W5894" s="8">
        <f t="shared" si="748"/>
        <v>0</v>
      </c>
      <c r="X5894" s="8"/>
      <c r="Y5894" s="7">
        <f t="shared" si="747"/>
        <v>0</v>
      </c>
      <c r="Z5894" s="7"/>
      <c r="AA5894" s="8">
        <f t="shared" si="741"/>
        <v>0</v>
      </c>
      <c r="AB5894" s="7">
        <f t="shared" si="745"/>
        <v>0</v>
      </c>
      <c r="AC5894" s="7">
        <f t="shared" si="743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4"/>
        <v>25833.3</v>
      </c>
      <c r="W5895" s="8">
        <f t="shared" si="748"/>
        <v>0</v>
      </c>
      <c r="X5895" s="8"/>
      <c r="Y5895" s="7">
        <f t="shared" si="747"/>
        <v>0</v>
      </c>
      <c r="Z5895" s="7"/>
      <c r="AA5895" s="8">
        <f t="shared" si="741"/>
        <v>0</v>
      </c>
      <c r="AB5895" s="7">
        <f t="shared" si="745"/>
        <v>0</v>
      </c>
      <c r="AC5895" s="7">
        <f t="shared" si="743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4"/>
        <v>31596.080000000002</v>
      </c>
      <c r="W5896" s="8">
        <f t="shared" si="748"/>
        <v>2847.5</v>
      </c>
      <c r="X5896" s="8"/>
      <c r="Y5896" s="7">
        <f t="shared" si="747"/>
        <v>0</v>
      </c>
      <c r="Z5896" s="7"/>
      <c r="AA5896" s="8">
        <f t="shared" si="741"/>
        <v>2847.5</v>
      </c>
      <c r="AB5896" s="7">
        <f t="shared" si="745"/>
        <v>0</v>
      </c>
      <c r="AC5896" s="7">
        <f t="shared" si="743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4"/>
        <v>1.33</v>
      </c>
      <c r="W5897" s="8">
        <f t="shared" si="748"/>
        <v>0</v>
      </c>
      <c r="X5897" s="8"/>
      <c r="Y5897" s="7">
        <f t="shared" si="747"/>
        <v>0</v>
      </c>
      <c r="Z5897" s="7"/>
      <c r="AA5897" s="8">
        <f t="shared" si="741"/>
        <v>0</v>
      </c>
      <c r="AB5897" s="7">
        <f t="shared" si="745"/>
        <v>0</v>
      </c>
      <c r="AC5897" s="7">
        <f t="shared" si="743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4"/>
        <v>88288.72</v>
      </c>
      <c r="W5898" s="8">
        <f t="shared" si="748"/>
        <v>76931.100000000006</v>
      </c>
      <c r="X5898" s="8"/>
      <c r="Y5898" s="7">
        <f t="shared" si="747"/>
        <v>0</v>
      </c>
      <c r="Z5898" s="7"/>
      <c r="AA5898" s="8">
        <f t="shared" si="741"/>
        <v>76931.100000000006</v>
      </c>
      <c r="AB5898" s="7">
        <f t="shared" si="745"/>
        <v>0</v>
      </c>
      <c r="AC5898" s="7">
        <f t="shared" si="743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4"/>
        <v>8009.05</v>
      </c>
      <c r="W5899" s="8">
        <f t="shared" si="748"/>
        <v>0</v>
      </c>
      <c r="X5899" s="8"/>
      <c r="Y5899" s="7">
        <f t="shared" si="747"/>
        <v>0</v>
      </c>
      <c r="Z5899" s="7"/>
      <c r="AA5899" s="8">
        <f t="shared" si="741"/>
        <v>0</v>
      </c>
      <c r="AB5899" s="7">
        <f t="shared" si="745"/>
        <v>0</v>
      </c>
      <c r="AC5899" s="7">
        <f t="shared" si="743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4"/>
        <v>1264.3399999999999</v>
      </c>
      <c r="W5900" s="8">
        <f t="shared" si="748"/>
        <v>0</v>
      </c>
      <c r="X5900" s="8"/>
      <c r="Y5900" s="7">
        <f t="shared" si="747"/>
        <v>0</v>
      </c>
      <c r="Z5900" s="7"/>
      <c r="AA5900" s="8">
        <f t="shared" si="741"/>
        <v>0</v>
      </c>
      <c r="AB5900" s="7">
        <f t="shared" si="745"/>
        <v>0</v>
      </c>
      <c r="AC5900" s="7">
        <f t="shared" si="743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4"/>
        <v>66918.94</v>
      </c>
      <c r="W5901" s="8">
        <f t="shared" si="748"/>
        <v>0</v>
      </c>
      <c r="X5901" s="8"/>
      <c r="Y5901" s="7">
        <f t="shared" si="747"/>
        <v>0</v>
      </c>
      <c r="Z5901" s="7"/>
      <c r="AA5901" s="8">
        <f t="shared" si="741"/>
        <v>0</v>
      </c>
      <c r="AB5901" s="7">
        <f t="shared" si="745"/>
        <v>0</v>
      </c>
      <c r="AC5901" s="7">
        <f t="shared" si="743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4"/>
        <v>200000</v>
      </c>
      <c r="W5902" s="8">
        <f t="shared" si="748"/>
        <v>0</v>
      </c>
      <c r="X5902" s="8"/>
      <c r="Y5902" s="7">
        <f t="shared" si="747"/>
        <v>0</v>
      </c>
      <c r="Z5902" s="7"/>
      <c r="AA5902" s="8">
        <f t="shared" si="741"/>
        <v>0</v>
      </c>
      <c r="AB5902" s="95">
        <f>W5902*P5902</f>
        <v>0</v>
      </c>
      <c r="AC5902" s="7">
        <f t="shared" si="743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4"/>
        <v>253085.06</v>
      </c>
      <c r="W5903" s="8">
        <f t="shared" si="748"/>
        <v>0</v>
      </c>
      <c r="X5903" s="8"/>
      <c r="Y5903" s="7">
        <f t="shared" si="747"/>
        <v>0</v>
      </c>
      <c r="Z5903" s="7"/>
      <c r="AA5903" s="8">
        <f t="shared" si="741"/>
        <v>0</v>
      </c>
      <c r="AB5903" s="7">
        <f t="shared" ref="AB5903:AB5966" si="749">U5903-W5903</f>
        <v>0</v>
      </c>
      <c r="AC5903" s="7">
        <f t="shared" si="743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4"/>
        <v>50914.91</v>
      </c>
      <c r="W5904" s="8">
        <f t="shared" si="748"/>
        <v>0</v>
      </c>
      <c r="X5904" s="8"/>
      <c r="Y5904" s="7">
        <f t="shared" si="747"/>
        <v>0</v>
      </c>
      <c r="Z5904" s="7"/>
      <c r="AA5904" s="8">
        <f t="shared" si="741"/>
        <v>0</v>
      </c>
      <c r="AB5904" s="7">
        <f t="shared" si="749"/>
        <v>0</v>
      </c>
      <c r="AC5904" s="7">
        <f t="shared" si="743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4"/>
        <v>1.9999999999527101E-2</v>
      </c>
      <c r="W5905" s="8">
        <f t="shared" si="748"/>
        <v>0</v>
      </c>
      <c r="X5905" s="8"/>
      <c r="Y5905" s="7">
        <f t="shared" si="747"/>
        <v>0</v>
      </c>
      <c r="Z5905" s="7"/>
      <c r="AA5905" s="8">
        <f t="shared" si="741"/>
        <v>0</v>
      </c>
      <c r="AB5905" s="7">
        <f t="shared" si="749"/>
        <v>0</v>
      </c>
      <c r="AC5905" s="7">
        <f t="shared" si="743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4"/>
        <v>28967.03</v>
      </c>
      <c r="W5906" s="8">
        <f t="shared" si="748"/>
        <v>0</v>
      </c>
      <c r="X5906" s="8"/>
      <c r="Y5906" s="7">
        <f t="shared" si="747"/>
        <v>0</v>
      </c>
      <c r="Z5906" s="7"/>
      <c r="AA5906" s="8">
        <f t="shared" si="741"/>
        <v>0</v>
      </c>
      <c r="AB5906" s="7">
        <f t="shared" si="749"/>
        <v>0</v>
      </c>
      <c r="AC5906" s="7">
        <f t="shared" si="743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4"/>
        <v>1416.9</v>
      </c>
      <c r="W5907" s="8">
        <f t="shared" si="748"/>
        <v>0</v>
      </c>
      <c r="X5907" s="8"/>
      <c r="Y5907" s="7">
        <f t="shared" si="747"/>
        <v>0</v>
      </c>
      <c r="Z5907" s="7"/>
      <c r="AA5907" s="8">
        <f t="shared" si="741"/>
        <v>0</v>
      </c>
      <c r="AB5907" s="7">
        <f t="shared" si="749"/>
        <v>0</v>
      </c>
      <c r="AC5907" s="7">
        <f t="shared" si="743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4"/>
        <v>-9.9999999947613105E-3</v>
      </c>
      <c r="W5908" s="8">
        <f t="shared" si="748"/>
        <v>0</v>
      </c>
      <c r="X5908" s="8"/>
      <c r="Y5908" s="7">
        <f t="shared" si="747"/>
        <v>0</v>
      </c>
      <c r="Z5908" s="7"/>
      <c r="AA5908" s="8">
        <f t="shared" si="741"/>
        <v>0</v>
      </c>
      <c r="AB5908" s="7">
        <f t="shared" si="749"/>
        <v>0</v>
      </c>
      <c r="AC5908" s="7">
        <f t="shared" si="743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4"/>
        <v>0</v>
      </c>
      <c r="W5909" s="8">
        <f t="shared" si="748"/>
        <v>0</v>
      </c>
      <c r="X5909" s="8"/>
      <c r="Y5909" s="7">
        <f t="shared" si="747"/>
        <v>0</v>
      </c>
      <c r="Z5909" s="7"/>
      <c r="AA5909" s="8">
        <f t="shared" si="741"/>
        <v>0</v>
      </c>
      <c r="AB5909" s="7">
        <f t="shared" si="749"/>
        <v>0</v>
      </c>
      <c r="AC5909" s="7">
        <f t="shared" si="743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4"/>
        <v>12.47</v>
      </c>
      <c r="W5910" s="8">
        <f t="shared" si="748"/>
        <v>0</v>
      </c>
      <c r="X5910" s="8"/>
      <c r="Y5910" s="7">
        <f t="shared" si="747"/>
        <v>0</v>
      </c>
      <c r="Z5910" s="7"/>
      <c r="AA5910" s="8">
        <f t="shared" si="741"/>
        <v>0</v>
      </c>
      <c r="AB5910" s="7">
        <f t="shared" si="749"/>
        <v>0</v>
      </c>
      <c r="AC5910" s="7">
        <f t="shared" si="743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4"/>
        <v>450.89999999998997</v>
      </c>
      <c r="W5911" s="8">
        <f t="shared" si="748"/>
        <v>0</v>
      </c>
      <c r="X5911" s="8"/>
      <c r="Y5911" s="7">
        <f t="shared" si="747"/>
        <v>0</v>
      </c>
      <c r="Z5911" s="7"/>
      <c r="AA5911" s="8">
        <f t="shared" si="741"/>
        <v>0</v>
      </c>
      <c r="AB5911" s="7">
        <f t="shared" si="749"/>
        <v>0</v>
      </c>
      <c r="AC5911" s="7">
        <f t="shared" si="743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4"/>
        <v>26338.9</v>
      </c>
      <c r="W5912" s="8">
        <f t="shared" si="748"/>
        <v>6932.6</v>
      </c>
      <c r="X5912" s="8"/>
      <c r="Y5912" s="7">
        <f t="shared" si="747"/>
        <v>0</v>
      </c>
      <c r="Z5912" s="7"/>
      <c r="AA5912" s="8">
        <f t="shared" si="741"/>
        <v>6932.6</v>
      </c>
      <c r="AB5912" s="7">
        <f t="shared" si="749"/>
        <v>0</v>
      </c>
      <c r="AC5912" s="7">
        <f t="shared" si="743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4"/>
        <v>1.00000000002183E-2</v>
      </c>
      <c r="W5913" s="8">
        <f t="shared" si="748"/>
        <v>0</v>
      </c>
      <c r="X5913" s="8"/>
      <c r="Y5913" s="7">
        <f t="shared" si="747"/>
        <v>0</v>
      </c>
      <c r="Z5913" s="7"/>
      <c r="AA5913" s="7"/>
      <c r="AB5913" s="7">
        <f t="shared" si="749"/>
        <v>0</v>
      </c>
      <c r="AC5913" s="7">
        <f t="shared" si="743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4"/>
        <v>4.9999999999954498E-2</v>
      </c>
      <c r="W5914" s="8">
        <f t="shared" si="748"/>
        <v>0</v>
      </c>
      <c r="X5914" s="8"/>
      <c r="Y5914" s="7">
        <f t="shared" si="747"/>
        <v>0</v>
      </c>
      <c r="Z5914" s="7"/>
      <c r="AA5914" s="8">
        <f t="shared" ref="AA5914:AA5915" si="750">W5914+X5914</f>
        <v>0</v>
      </c>
      <c r="AB5914" s="7">
        <f t="shared" si="749"/>
        <v>0</v>
      </c>
      <c r="AC5914" s="7">
        <f t="shared" si="743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4"/>
        <v>6195.5</v>
      </c>
      <c r="W5915" s="8">
        <f t="shared" si="748"/>
        <v>649</v>
      </c>
      <c r="X5915" s="8"/>
      <c r="Y5915" s="7">
        <f t="shared" si="747"/>
        <v>0</v>
      </c>
      <c r="Z5915" s="7"/>
      <c r="AA5915" s="8">
        <f t="shared" si="750"/>
        <v>649</v>
      </c>
      <c r="AB5915" s="7">
        <f t="shared" si="749"/>
        <v>0</v>
      </c>
      <c r="AC5915" s="7">
        <f t="shared" si="743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4"/>
        <v>447.35000000001003</v>
      </c>
      <c r="W5916" s="8">
        <f t="shared" si="748"/>
        <v>0</v>
      </c>
      <c r="X5916" s="8"/>
      <c r="Y5916" s="7">
        <f t="shared" si="747"/>
        <v>0</v>
      </c>
      <c r="Z5916" s="7"/>
      <c r="AA5916" s="7"/>
      <c r="AB5916" s="7">
        <f t="shared" si="749"/>
        <v>0</v>
      </c>
      <c r="AC5916" s="7">
        <f t="shared" si="743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4"/>
        <v>2.9999999998835802E-2</v>
      </c>
      <c r="W5917" s="8">
        <f t="shared" si="748"/>
        <v>0</v>
      </c>
      <c r="X5917" s="8"/>
      <c r="Y5917" s="7">
        <f t="shared" si="747"/>
        <v>0</v>
      </c>
      <c r="Z5917" s="7"/>
      <c r="AA5917" s="8">
        <f t="shared" ref="AA5917:AA5938" si="751">W5917+X5917</f>
        <v>0</v>
      </c>
      <c r="AB5917" s="7">
        <f t="shared" si="749"/>
        <v>0</v>
      </c>
      <c r="AC5917" s="7">
        <f t="shared" si="743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4"/>
        <v>3627.9</v>
      </c>
      <c r="W5918" s="8">
        <f t="shared" si="748"/>
        <v>0</v>
      </c>
      <c r="X5918" s="8"/>
      <c r="Y5918" s="7">
        <f t="shared" si="747"/>
        <v>0</v>
      </c>
      <c r="Z5918" s="7"/>
      <c r="AA5918" s="8">
        <f t="shared" si="751"/>
        <v>0</v>
      </c>
      <c r="AB5918" s="7">
        <f t="shared" si="749"/>
        <v>0</v>
      </c>
      <c r="AC5918" s="7">
        <f t="shared" si="743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4"/>
        <v>-115327.98</v>
      </c>
      <c r="W5919" s="8">
        <f t="shared" si="748"/>
        <v>0</v>
      </c>
      <c r="X5919" s="8"/>
      <c r="Y5919" s="7">
        <f t="shared" si="747"/>
        <v>0</v>
      </c>
      <c r="Z5919" s="7"/>
      <c r="AA5919" s="8">
        <f t="shared" si="751"/>
        <v>0</v>
      </c>
      <c r="AB5919" s="7">
        <f t="shared" si="749"/>
        <v>0</v>
      </c>
      <c r="AC5919" s="7">
        <f t="shared" si="743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4"/>
        <v>-4350.87</v>
      </c>
      <c r="W5920" s="8">
        <f t="shared" si="748"/>
        <v>0</v>
      </c>
      <c r="X5920" s="8"/>
      <c r="Y5920" s="7">
        <f t="shared" si="747"/>
        <v>0</v>
      </c>
      <c r="Z5920" s="7"/>
      <c r="AA5920" s="8">
        <f t="shared" si="751"/>
        <v>0</v>
      </c>
      <c r="AB5920" s="7">
        <f t="shared" si="749"/>
        <v>0</v>
      </c>
      <c r="AC5920" s="7">
        <f t="shared" si="743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4"/>
        <v>2728.4</v>
      </c>
      <c r="W5921" s="8">
        <f t="shared" si="748"/>
        <v>0</v>
      </c>
      <c r="X5921" s="8"/>
      <c r="Y5921" s="7">
        <f t="shared" si="747"/>
        <v>0</v>
      </c>
      <c r="Z5921" s="7"/>
      <c r="AA5921" s="8">
        <f t="shared" si="751"/>
        <v>0</v>
      </c>
      <c r="AB5921" s="7">
        <f t="shared" si="749"/>
        <v>0</v>
      </c>
      <c r="AC5921" s="7">
        <f t="shared" si="743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4"/>
        <v>6355.23</v>
      </c>
      <c r="W5922" s="8">
        <f t="shared" si="748"/>
        <v>0</v>
      </c>
      <c r="X5922" s="8"/>
      <c r="Y5922" s="7">
        <f t="shared" si="747"/>
        <v>0</v>
      </c>
      <c r="Z5922" s="7"/>
      <c r="AA5922" s="8">
        <f t="shared" si="751"/>
        <v>0</v>
      </c>
      <c r="AB5922" s="7">
        <f t="shared" si="749"/>
        <v>0</v>
      </c>
      <c r="AC5922" s="7">
        <f t="shared" si="743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4"/>
        <v>5706.5</v>
      </c>
      <c r="W5923" s="8">
        <f t="shared" si="748"/>
        <v>0</v>
      </c>
      <c r="X5923" s="8"/>
      <c r="Y5923" s="7">
        <f t="shared" si="747"/>
        <v>0</v>
      </c>
      <c r="Z5923" s="7"/>
      <c r="AA5923" s="8">
        <f t="shared" si="751"/>
        <v>0</v>
      </c>
      <c r="AB5923" s="7">
        <f t="shared" si="749"/>
        <v>0</v>
      </c>
      <c r="AC5923" s="7">
        <f t="shared" si="743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4"/>
        <v>352.30000000000098</v>
      </c>
      <c r="W5924" s="8">
        <f t="shared" si="748"/>
        <v>0</v>
      </c>
      <c r="X5924" s="8"/>
      <c r="Y5924" s="7">
        <f t="shared" si="747"/>
        <v>0</v>
      </c>
      <c r="Z5924" s="7"/>
      <c r="AA5924" s="8">
        <f t="shared" si="751"/>
        <v>0</v>
      </c>
      <c r="AB5924" s="7">
        <f t="shared" si="749"/>
        <v>0</v>
      </c>
      <c r="AC5924" s="7">
        <f t="shared" si="743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4"/>
        <v>120.71</v>
      </c>
      <c r="W5925" s="8">
        <f t="shared" si="748"/>
        <v>0</v>
      </c>
      <c r="X5925" s="8"/>
      <c r="Y5925" s="7">
        <f t="shared" si="747"/>
        <v>0</v>
      </c>
      <c r="Z5925" s="7"/>
      <c r="AA5925" s="8">
        <f t="shared" si="751"/>
        <v>0</v>
      </c>
      <c r="AB5925" s="7">
        <f t="shared" si="749"/>
        <v>0</v>
      </c>
      <c r="AC5925" s="7">
        <f t="shared" si="743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4"/>
        <v>0.100000000000023</v>
      </c>
      <c r="W5926" s="8">
        <f t="shared" si="748"/>
        <v>0</v>
      </c>
      <c r="X5926" s="8"/>
      <c r="Y5926" s="7">
        <f t="shared" si="747"/>
        <v>0</v>
      </c>
      <c r="Z5926" s="7"/>
      <c r="AA5926" s="8">
        <f t="shared" si="751"/>
        <v>0</v>
      </c>
      <c r="AB5926" s="7">
        <f t="shared" si="749"/>
        <v>0</v>
      </c>
      <c r="AC5926" s="7">
        <f t="shared" si="743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4"/>
        <v>-669086.24</v>
      </c>
      <c r="W5927" s="8">
        <f t="shared" si="748"/>
        <v>669086.24</v>
      </c>
      <c r="X5927" s="8"/>
      <c r="Y5927" s="7">
        <f t="shared" si="747"/>
        <v>0</v>
      </c>
      <c r="Z5927" s="7"/>
      <c r="AA5927" s="8">
        <f t="shared" si="751"/>
        <v>669086.24</v>
      </c>
      <c r="AB5927" s="7">
        <f t="shared" si="749"/>
        <v>0</v>
      </c>
      <c r="AC5927" s="7">
        <f t="shared" si="743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4"/>
        <v>-10890.3</v>
      </c>
      <c r="W5928" s="8">
        <f t="shared" si="748"/>
        <v>10890.3</v>
      </c>
      <c r="X5928" s="8"/>
      <c r="Y5928" s="7">
        <f t="shared" si="747"/>
        <v>0</v>
      </c>
      <c r="Z5928" s="7"/>
      <c r="AA5928" s="8">
        <f t="shared" si="751"/>
        <v>10890.3</v>
      </c>
      <c r="AB5928" s="7">
        <f t="shared" si="749"/>
        <v>0</v>
      </c>
      <c r="AC5928" s="7">
        <f t="shared" si="743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4"/>
        <v>59364.5</v>
      </c>
      <c r="W5929" s="8">
        <f t="shared" si="748"/>
        <v>0</v>
      </c>
      <c r="X5929" s="8"/>
      <c r="Y5929" s="7">
        <f t="shared" si="747"/>
        <v>0</v>
      </c>
      <c r="Z5929" s="7"/>
      <c r="AA5929" s="8">
        <f t="shared" si="751"/>
        <v>0</v>
      </c>
      <c r="AB5929" s="7">
        <f t="shared" si="749"/>
        <v>0</v>
      </c>
      <c r="AC5929" s="7">
        <f t="shared" si="743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4"/>
        <v>73906.899999999994</v>
      </c>
      <c r="W5930" s="8">
        <f t="shared" si="748"/>
        <v>0</v>
      </c>
      <c r="X5930" s="8"/>
      <c r="Y5930" s="7">
        <f t="shared" si="747"/>
        <v>0</v>
      </c>
      <c r="Z5930" s="7"/>
      <c r="AA5930" s="8">
        <f t="shared" si="751"/>
        <v>0</v>
      </c>
      <c r="AB5930" s="7">
        <f t="shared" si="749"/>
        <v>0</v>
      </c>
      <c r="AC5930" s="7">
        <f t="shared" si="743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4"/>
        <v>21552</v>
      </c>
      <c r="W5931" s="8">
        <f t="shared" si="748"/>
        <v>0</v>
      </c>
      <c r="X5931" s="8"/>
      <c r="Y5931" s="7">
        <f t="shared" si="747"/>
        <v>0</v>
      </c>
      <c r="Z5931" s="7"/>
      <c r="AA5931" s="8">
        <f t="shared" si="751"/>
        <v>0</v>
      </c>
      <c r="AB5931" s="7">
        <f t="shared" si="749"/>
        <v>0</v>
      </c>
      <c r="AC5931" s="7">
        <f t="shared" si="743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4"/>
        <v>388.5</v>
      </c>
      <c r="W5932" s="8">
        <f t="shared" si="748"/>
        <v>0</v>
      </c>
      <c r="X5932" s="8"/>
      <c r="Y5932" s="7">
        <f t="shared" si="747"/>
        <v>0</v>
      </c>
      <c r="Z5932" s="7"/>
      <c r="AA5932" s="8">
        <f t="shared" si="751"/>
        <v>0</v>
      </c>
      <c r="AB5932" s="7">
        <f t="shared" si="749"/>
        <v>0</v>
      </c>
      <c r="AC5932" s="7">
        <f t="shared" si="743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4"/>
        <v>0</v>
      </c>
      <c r="W5933" s="8">
        <f t="shared" si="748"/>
        <v>19939.8</v>
      </c>
      <c r="X5933" s="8"/>
      <c r="Y5933" s="7">
        <f t="shared" si="747"/>
        <v>0</v>
      </c>
      <c r="Z5933" s="7"/>
      <c r="AA5933" s="8">
        <f t="shared" si="751"/>
        <v>19939.8</v>
      </c>
      <c r="AB5933" s="7">
        <f t="shared" si="749"/>
        <v>0</v>
      </c>
      <c r="AC5933" s="7">
        <f t="shared" si="743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4"/>
        <v>-1265.5999999999999</v>
      </c>
      <c r="W5934" s="8">
        <f t="shared" si="748"/>
        <v>0</v>
      </c>
      <c r="X5934" s="8"/>
      <c r="Y5934" s="7">
        <f t="shared" si="747"/>
        <v>0</v>
      </c>
      <c r="Z5934" s="7"/>
      <c r="AA5934" s="8">
        <f t="shared" si="751"/>
        <v>0</v>
      </c>
      <c r="AB5934" s="7">
        <f t="shared" si="749"/>
        <v>0</v>
      </c>
      <c r="AC5934" s="7">
        <f t="shared" si="743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4"/>
        <v>2349.6799999999998</v>
      </c>
      <c r="W5935" s="8">
        <f t="shared" si="748"/>
        <v>0</v>
      </c>
      <c r="X5935" s="8"/>
      <c r="Y5935" s="7">
        <f t="shared" si="747"/>
        <v>0</v>
      </c>
      <c r="Z5935" s="7"/>
      <c r="AA5935" s="8">
        <f t="shared" si="751"/>
        <v>0</v>
      </c>
      <c r="AB5935" s="7">
        <f t="shared" si="749"/>
        <v>0</v>
      </c>
      <c r="AC5935" s="7">
        <f t="shared" si="743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4"/>
        <v>2381.0700000000002</v>
      </c>
      <c r="W5936" s="8">
        <f t="shared" si="748"/>
        <v>0</v>
      </c>
      <c r="X5936" s="8"/>
      <c r="Y5936" s="7">
        <f t="shared" si="747"/>
        <v>0</v>
      </c>
      <c r="Z5936" s="7"/>
      <c r="AA5936" s="8">
        <f t="shared" si="751"/>
        <v>0</v>
      </c>
      <c r="AB5936" s="7">
        <f t="shared" si="749"/>
        <v>0</v>
      </c>
      <c r="AC5936" s="7">
        <f t="shared" si="743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4"/>
        <v>-1287788.7999999998</v>
      </c>
      <c r="W5937" s="8">
        <f t="shared" si="748"/>
        <v>663904.86</v>
      </c>
      <c r="X5937" s="8">
        <f>W5937*R5937</f>
        <v>33195.243000000002</v>
      </c>
      <c r="Y5937" s="7">
        <f t="shared" si="747"/>
        <v>0</v>
      </c>
      <c r="Z5937" s="7"/>
      <c r="AA5937" s="8">
        <f t="shared" si="751"/>
        <v>697100.103</v>
      </c>
      <c r="AB5937" s="7">
        <f t="shared" si="749"/>
        <v>0</v>
      </c>
      <c r="AC5937" s="7">
        <f t="shared" ref="AC5937:AC6000" si="752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7"/>
        <v>0</v>
      </c>
      <c r="Z5938" s="7"/>
      <c r="AA5938" s="8">
        <f t="shared" si="751"/>
        <v>62444.450980392154</v>
      </c>
      <c r="AB5938" s="7">
        <f t="shared" si="749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3">S5939+T5939-U5939</f>
        <v>9.6800000000100699</v>
      </c>
      <c r="W5939" s="8">
        <f t="shared" si="748"/>
        <v>0</v>
      </c>
      <c r="X5939" s="8"/>
      <c r="Y5939" s="7">
        <f t="shared" si="747"/>
        <v>0</v>
      </c>
      <c r="Z5939" s="7"/>
      <c r="AA5939" s="7"/>
      <c r="AB5939" s="7">
        <f t="shared" si="749"/>
        <v>0</v>
      </c>
      <c r="AC5939" s="7">
        <f t="shared" si="752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7"/>
        <v>0</v>
      </c>
      <c r="Z5940" s="7"/>
      <c r="AA5940" s="8">
        <f t="shared" ref="AA5940:AA5972" si="754">W5940+X5940</f>
        <v>36140.199999999997</v>
      </c>
      <c r="AB5940" s="7">
        <f t="shared" si="749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3"/>
        <v>53815.509999999995</v>
      </c>
      <c r="W5941" s="8">
        <f t="shared" si="748"/>
        <v>15094.5</v>
      </c>
      <c r="X5941" s="8"/>
      <c r="Y5941" s="7">
        <f t="shared" si="747"/>
        <v>0</v>
      </c>
      <c r="Z5941" s="7"/>
      <c r="AA5941" s="8">
        <f t="shared" si="754"/>
        <v>15094.5</v>
      </c>
      <c r="AB5941" s="7">
        <f t="shared" si="749"/>
        <v>0</v>
      </c>
      <c r="AC5941" s="7">
        <f t="shared" si="752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3"/>
        <v>1.00000000093132E-2</v>
      </c>
      <c r="W5942" s="8">
        <f t="shared" si="748"/>
        <v>0</v>
      </c>
      <c r="X5942" s="8"/>
      <c r="Y5942" s="7">
        <f t="shared" si="747"/>
        <v>0</v>
      </c>
      <c r="Z5942" s="7"/>
      <c r="AA5942" s="8">
        <f t="shared" si="754"/>
        <v>0</v>
      </c>
      <c r="AB5942" s="7">
        <f t="shared" si="749"/>
        <v>0</v>
      </c>
      <c r="AC5942" s="7">
        <f t="shared" si="752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3"/>
        <v>260.5</v>
      </c>
      <c r="W5943" s="8">
        <f t="shared" si="748"/>
        <v>0</v>
      </c>
      <c r="X5943" s="8"/>
      <c r="Y5943" s="7">
        <f t="shared" si="747"/>
        <v>0</v>
      </c>
      <c r="Z5943" s="7"/>
      <c r="AA5943" s="8">
        <f t="shared" si="754"/>
        <v>0</v>
      </c>
      <c r="AB5943" s="7">
        <f t="shared" si="749"/>
        <v>0</v>
      </c>
      <c r="AC5943" s="7">
        <f t="shared" si="752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3"/>
        <v>69721.760000000009</v>
      </c>
      <c r="W5944" s="8">
        <f t="shared" si="748"/>
        <v>9675.6862745098042</v>
      </c>
      <c r="X5944" s="8"/>
      <c r="Y5944" s="7">
        <f t="shared" si="747"/>
        <v>0</v>
      </c>
      <c r="Z5944" s="7"/>
      <c r="AA5944" s="8">
        <f t="shared" si="754"/>
        <v>9675.6862745098042</v>
      </c>
      <c r="AB5944" s="7">
        <f t="shared" si="749"/>
        <v>193.51372549019652</v>
      </c>
      <c r="AC5944" s="7">
        <f t="shared" si="752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3"/>
        <v>0.50000000000102296</v>
      </c>
      <c r="W5945" s="8">
        <f t="shared" si="748"/>
        <v>0</v>
      </c>
      <c r="X5945" s="8"/>
      <c r="Y5945" s="7">
        <f t="shared" si="747"/>
        <v>0</v>
      </c>
      <c r="Z5945" s="7"/>
      <c r="AA5945" s="8">
        <f t="shared" si="754"/>
        <v>0</v>
      </c>
      <c r="AB5945" s="7">
        <f t="shared" si="749"/>
        <v>0</v>
      </c>
      <c r="AC5945" s="7">
        <f t="shared" si="752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8"/>
        <v>0</v>
      </c>
      <c r="X5946" s="8"/>
      <c r="Y5946" s="7">
        <f t="shared" si="747"/>
        <v>0</v>
      </c>
      <c r="Z5946" s="7"/>
      <c r="AA5946" s="8">
        <f t="shared" si="754"/>
        <v>0</v>
      </c>
      <c r="AB5946" s="7">
        <f t="shared" si="749"/>
        <v>0</v>
      </c>
      <c r="AC5946" s="7">
        <f t="shared" si="752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3"/>
        <v>5.0000000001034599E-2</v>
      </c>
      <c r="W5947" s="8">
        <f t="shared" si="748"/>
        <v>0</v>
      </c>
      <c r="X5947" s="8"/>
      <c r="Y5947" s="7">
        <f t="shared" si="747"/>
        <v>0</v>
      </c>
      <c r="Z5947" s="7"/>
      <c r="AA5947" s="8">
        <f t="shared" si="754"/>
        <v>0</v>
      </c>
      <c r="AB5947" s="7">
        <f t="shared" si="749"/>
        <v>0</v>
      </c>
      <c r="AC5947" s="7">
        <f t="shared" si="752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3"/>
        <v>492.7</v>
      </c>
      <c r="W5948" s="8">
        <f t="shared" si="748"/>
        <v>0</v>
      </c>
      <c r="X5948" s="8"/>
      <c r="Y5948" s="7">
        <f t="shared" si="747"/>
        <v>0</v>
      </c>
      <c r="Z5948" s="7"/>
      <c r="AA5948" s="8">
        <f t="shared" si="754"/>
        <v>0</v>
      </c>
      <c r="AB5948" s="7">
        <f t="shared" si="749"/>
        <v>0</v>
      </c>
      <c r="AC5948" s="7">
        <f t="shared" si="752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7"/>
        <v>0</v>
      </c>
      <c r="Z5949" s="7"/>
      <c r="AA5949" s="8">
        <f t="shared" si="754"/>
        <v>10958.6</v>
      </c>
      <c r="AB5949" s="7">
        <f t="shared" si="749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8"/>
        <v>0</v>
      </c>
      <c r="X5950" s="8"/>
      <c r="Y5950" s="7">
        <f t="shared" si="747"/>
        <v>0</v>
      </c>
      <c r="Z5950" s="7"/>
      <c r="AA5950" s="8">
        <f t="shared" si="754"/>
        <v>0</v>
      </c>
      <c r="AB5950" s="7">
        <f t="shared" si="749"/>
        <v>0</v>
      </c>
      <c r="AC5950" s="7">
        <f t="shared" si="752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3"/>
        <v>7.0000000001528007E-2</v>
      </c>
      <c r="W5951" s="8">
        <f t="shared" si="748"/>
        <v>0</v>
      </c>
      <c r="X5951" s="8"/>
      <c r="Y5951" s="7">
        <f t="shared" si="747"/>
        <v>0</v>
      </c>
      <c r="Z5951" s="7"/>
      <c r="AA5951" s="8">
        <f t="shared" si="754"/>
        <v>0</v>
      </c>
      <c r="AB5951" s="7">
        <f t="shared" si="749"/>
        <v>0</v>
      </c>
      <c r="AC5951" s="7">
        <f t="shared" si="752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3"/>
        <v>-1.9999999902211098E-2</v>
      </c>
      <c r="W5952" s="8">
        <f t="shared" si="748"/>
        <v>0</v>
      </c>
      <c r="X5952" s="8"/>
      <c r="Y5952" s="7">
        <f t="shared" si="747"/>
        <v>0</v>
      </c>
      <c r="Z5952" s="7"/>
      <c r="AA5952" s="8">
        <f t="shared" si="754"/>
        <v>0</v>
      </c>
      <c r="AB5952" s="7">
        <f t="shared" si="749"/>
        <v>0</v>
      </c>
      <c r="AC5952" s="7">
        <f t="shared" si="752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3"/>
        <v>0.40000000000145502</v>
      </c>
      <c r="W5953" s="8">
        <f t="shared" si="748"/>
        <v>0</v>
      </c>
      <c r="X5953" s="8"/>
      <c r="Y5953" s="7">
        <f t="shared" si="747"/>
        <v>0</v>
      </c>
      <c r="Z5953" s="7"/>
      <c r="AA5953" s="8">
        <f t="shared" si="754"/>
        <v>0</v>
      </c>
      <c r="AB5953" s="7">
        <f t="shared" si="749"/>
        <v>0</v>
      </c>
      <c r="AC5953" s="7">
        <f t="shared" si="752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3"/>
        <v>16886.5</v>
      </c>
      <c r="W5954" s="8">
        <f t="shared" si="748"/>
        <v>0</v>
      </c>
      <c r="X5954" s="8"/>
      <c r="Y5954" s="7">
        <f t="shared" si="747"/>
        <v>0</v>
      </c>
      <c r="Z5954" s="7"/>
      <c r="AA5954" s="8">
        <f t="shared" si="754"/>
        <v>0</v>
      </c>
      <c r="AB5954" s="7">
        <f t="shared" si="749"/>
        <v>0</v>
      </c>
      <c r="AC5954" s="7">
        <f t="shared" si="752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3"/>
        <v>-172770.01943999997</v>
      </c>
      <c r="W5955" s="8">
        <f t="shared" si="748"/>
        <v>15955.79356862745</v>
      </c>
      <c r="X5955" s="8"/>
      <c r="Y5955" s="7">
        <f t="shared" ref="Y5955:Y6018" si="755">IF(W5955-AC5955&lt;=0,0,IF(O5955="返现",MAX(W5955-AB5955-AC5955,0),MAX(W5955-AC5955,0)))</f>
        <v>0</v>
      </c>
      <c r="Z5955" s="7"/>
      <c r="AA5955" s="8">
        <f t="shared" si="754"/>
        <v>15955.79356862745</v>
      </c>
      <c r="AB5955" s="7">
        <f t="shared" si="749"/>
        <v>319.11587137254901</v>
      </c>
      <c r="AC5955" s="7">
        <f t="shared" si="752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3"/>
        <v>6910.04</v>
      </c>
      <c r="W5956" s="8">
        <f t="shared" ref="W5956:W6019" si="756">IF(O5956="返货",U5956/(1+P5956),IF(O5956="返现",U5956,IF(O5956="折扣",U5956*P5956,IF(O5956="无",U5956))))</f>
        <v>0</v>
      </c>
      <c r="X5956" s="8"/>
      <c r="Y5956" s="7">
        <f t="shared" si="755"/>
        <v>0</v>
      </c>
      <c r="Z5956" s="7"/>
      <c r="AA5956" s="8">
        <f t="shared" si="754"/>
        <v>0</v>
      </c>
      <c r="AB5956" s="7">
        <f t="shared" si="749"/>
        <v>0</v>
      </c>
      <c r="AC5956" s="7">
        <f t="shared" si="752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3"/>
        <v>184.4</v>
      </c>
      <c r="W5957" s="8">
        <f t="shared" si="756"/>
        <v>0</v>
      </c>
      <c r="X5957" s="8"/>
      <c r="Y5957" s="7">
        <f t="shared" si="755"/>
        <v>0</v>
      </c>
      <c r="Z5957" s="7"/>
      <c r="AA5957" s="8">
        <f t="shared" si="754"/>
        <v>0</v>
      </c>
      <c r="AB5957" s="7">
        <f t="shared" si="749"/>
        <v>0</v>
      </c>
      <c r="AC5957" s="7">
        <f t="shared" si="752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3"/>
        <v>-0.30000000000018201</v>
      </c>
      <c r="W5958" s="8">
        <f t="shared" si="756"/>
        <v>0</v>
      </c>
      <c r="X5958" s="8"/>
      <c r="Y5958" s="7">
        <f t="shared" si="755"/>
        <v>0</v>
      </c>
      <c r="Z5958" s="7"/>
      <c r="AA5958" s="8">
        <f t="shared" si="754"/>
        <v>0</v>
      </c>
      <c r="AB5958" s="7">
        <f t="shared" si="749"/>
        <v>0</v>
      </c>
      <c r="AC5958" s="7">
        <f t="shared" si="752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3"/>
        <v>-33.85</v>
      </c>
      <c r="W5959" s="8">
        <f t="shared" si="756"/>
        <v>0</v>
      </c>
      <c r="X5959" s="8"/>
      <c r="Y5959" s="7">
        <f t="shared" si="755"/>
        <v>0</v>
      </c>
      <c r="Z5959" s="7"/>
      <c r="AA5959" s="8">
        <f t="shared" si="754"/>
        <v>0</v>
      </c>
      <c r="AB5959" s="7">
        <f t="shared" si="749"/>
        <v>0</v>
      </c>
      <c r="AC5959" s="7">
        <f t="shared" si="752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3"/>
        <v>2.00000000186265E-2</v>
      </c>
      <c r="W5960" s="8">
        <f t="shared" si="756"/>
        <v>0</v>
      </c>
      <c r="X5960" s="8"/>
      <c r="Y5960" s="7">
        <f t="shared" si="755"/>
        <v>0</v>
      </c>
      <c r="Z5960" s="7"/>
      <c r="AA5960" s="8">
        <f t="shared" si="754"/>
        <v>0</v>
      </c>
      <c r="AB5960" s="7">
        <f t="shared" si="749"/>
        <v>0</v>
      </c>
      <c r="AC5960" s="7">
        <f t="shared" si="752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6"/>
        <v>45673.605769230773</v>
      </c>
      <c r="X5961" s="8"/>
      <c r="Y5961" s="7">
        <f t="shared" si="755"/>
        <v>0</v>
      </c>
      <c r="Z5961" s="7"/>
      <c r="AA5961" s="8">
        <f t="shared" si="754"/>
        <v>45673.605769230773</v>
      </c>
      <c r="AB5961" s="7">
        <f t="shared" si="749"/>
        <v>1826.9442307692298</v>
      </c>
      <c r="AC5961" s="7">
        <f t="shared" si="752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5"/>
        <v>0</v>
      </c>
      <c r="Z5962" s="7"/>
      <c r="AA5962" s="8">
        <f t="shared" si="754"/>
        <v>495.54</v>
      </c>
      <c r="AB5962" s="7">
        <f t="shared" si="749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3"/>
        <v>709.32920000000013</v>
      </c>
      <c r="W5963" s="8">
        <f t="shared" si="756"/>
        <v>3414.3908000000001</v>
      </c>
      <c r="X5963" s="8"/>
      <c r="Y5963" s="7">
        <f t="shared" si="755"/>
        <v>0</v>
      </c>
      <c r="Z5963" s="7"/>
      <c r="AA5963" s="8">
        <f t="shared" si="754"/>
        <v>3414.3908000000001</v>
      </c>
      <c r="AB5963" s="7">
        <f t="shared" si="749"/>
        <v>0</v>
      </c>
      <c r="AC5963" s="7">
        <f t="shared" si="752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3"/>
        <v>80000</v>
      </c>
      <c r="W5964" s="8">
        <f t="shared" si="756"/>
        <v>0</v>
      </c>
      <c r="X5964" s="8"/>
      <c r="Y5964" s="7">
        <f t="shared" si="755"/>
        <v>0</v>
      </c>
      <c r="Z5964" s="7"/>
      <c r="AA5964" s="8">
        <f t="shared" si="754"/>
        <v>0</v>
      </c>
      <c r="AB5964" s="7">
        <f t="shared" si="749"/>
        <v>0</v>
      </c>
      <c r="AC5964" s="7">
        <f t="shared" si="752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3"/>
        <v>21884.45</v>
      </c>
      <c r="W5965" s="8">
        <f t="shared" si="756"/>
        <v>8115.55</v>
      </c>
      <c r="X5965" s="8"/>
      <c r="Y5965" s="7">
        <f t="shared" si="755"/>
        <v>0</v>
      </c>
      <c r="Z5965" s="7"/>
      <c r="AA5965" s="8">
        <f t="shared" si="754"/>
        <v>8115.55</v>
      </c>
      <c r="AB5965" s="7">
        <f t="shared" si="749"/>
        <v>0</v>
      </c>
      <c r="AC5965" s="7">
        <f t="shared" si="752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3"/>
        <v>494.7</v>
      </c>
      <c r="W5966" s="8">
        <f t="shared" si="756"/>
        <v>0</v>
      </c>
      <c r="X5966" s="8"/>
      <c r="Y5966" s="7">
        <f t="shared" si="755"/>
        <v>0</v>
      </c>
      <c r="Z5966" s="7"/>
      <c r="AA5966" s="8">
        <f t="shared" si="754"/>
        <v>0</v>
      </c>
      <c r="AB5966" s="7">
        <f t="shared" si="749"/>
        <v>0</v>
      </c>
      <c r="AC5966" s="7">
        <f t="shared" si="752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3"/>
        <v>-0.69999999999708995</v>
      </c>
      <c r="W5967" s="8">
        <f t="shared" si="756"/>
        <v>0</v>
      </c>
      <c r="X5967" s="8"/>
      <c r="Y5967" s="7">
        <f t="shared" si="755"/>
        <v>0</v>
      </c>
      <c r="Z5967" s="7"/>
      <c r="AA5967" s="8">
        <f t="shared" si="754"/>
        <v>0</v>
      </c>
      <c r="AB5967" s="7">
        <f t="shared" ref="AB5967:AB5980" si="757">U5967-W5967</f>
        <v>0</v>
      </c>
      <c r="AC5967" s="7">
        <f t="shared" si="752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3"/>
        <v>4826.8999999999996</v>
      </c>
      <c r="W5968" s="8">
        <f t="shared" si="756"/>
        <v>727.94117647058818</v>
      </c>
      <c r="X5968" s="8"/>
      <c r="Y5968" s="7">
        <f t="shared" si="755"/>
        <v>0</v>
      </c>
      <c r="Z5968" s="7"/>
      <c r="AA5968" s="8">
        <f t="shared" si="754"/>
        <v>727.94117647058818</v>
      </c>
      <c r="AB5968" s="7">
        <f t="shared" si="757"/>
        <v>14.558823529411825</v>
      </c>
      <c r="AC5968" s="7">
        <f t="shared" si="752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3"/>
        <v>6530.62</v>
      </c>
      <c r="W5969" s="8">
        <f t="shared" si="756"/>
        <v>0</v>
      </c>
      <c r="X5969" s="8"/>
      <c r="Y5969" s="7">
        <f t="shared" si="755"/>
        <v>0</v>
      </c>
      <c r="Z5969" s="7"/>
      <c r="AA5969" s="8">
        <f t="shared" si="754"/>
        <v>0</v>
      </c>
      <c r="AB5969" s="7">
        <f t="shared" si="757"/>
        <v>0</v>
      </c>
      <c r="AC5969" s="7">
        <f t="shared" si="752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3"/>
        <v>422.63999999999902</v>
      </c>
      <c r="W5970" s="8">
        <f t="shared" si="756"/>
        <v>0</v>
      </c>
      <c r="X5970" s="8"/>
      <c r="Y5970" s="7">
        <f t="shared" si="755"/>
        <v>0</v>
      </c>
      <c r="Z5970" s="7"/>
      <c r="AA5970" s="8">
        <f t="shared" si="754"/>
        <v>0</v>
      </c>
      <c r="AB5970" s="7">
        <f t="shared" si="757"/>
        <v>0</v>
      </c>
      <c r="AC5970" s="7">
        <f t="shared" si="752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3"/>
        <v>0.24000000000523899</v>
      </c>
      <c r="W5971" s="8">
        <f t="shared" si="756"/>
        <v>0</v>
      </c>
      <c r="X5971" s="8"/>
      <c r="Y5971" s="7">
        <f t="shared" si="755"/>
        <v>0</v>
      </c>
      <c r="Z5971" s="7"/>
      <c r="AA5971" s="8">
        <f t="shared" si="754"/>
        <v>0</v>
      </c>
      <c r="AB5971" s="7">
        <f t="shared" si="757"/>
        <v>0</v>
      </c>
      <c r="AC5971" s="7">
        <f t="shared" si="752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3"/>
        <v>0.59999999999945397</v>
      </c>
      <c r="W5972" s="8">
        <f t="shared" si="756"/>
        <v>0</v>
      </c>
      <c r="X5972" s="8"/>
      <c r="Y5972" s="7">
        <f t="shared" si="755"/>
        <v>0</v>
      </c>
      <c r="Z5972" s="7"/>
      <c r="AA5972" s="8">
        <f t="shared" si="754"/>
        <v>0</v>
      </c>
      <c r="AB5972" s="7">
        <f t="shared" si="757"/>
        <v>0</v>
      </c>
      <c r="AC5972" s="7">
        <f t="shared" si="752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3"/>
        <v>5.3500000000301497</v>
      </c>
      <c r="W5973" s="8">
        <f t="shared" si="756"/>
        <v>0</v>
      </c>
      <c r="X5973" s="8"/>
      <c r="Y5973" s="7">
        <f t="shared" si="755"/>
        <v>0</v>
      </c>
      <c r="Z5973" s="7"/>
      <c r="AA5973" s="7"/>
      <c r="AB5973" s="7">
        <f t="shared" si="757"/>
        <v>0</v>
      </c>
      <c r="AC5973" s="7">
        <f t="shared" si="752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3"/>
        <v>12058.57</v>
      </c>
      <c r="W5974" s="8">
        <f t="shared" si="756"/>
        <v>0</v>
      </c>
      <c r="X5974" s="8"/>
      <c r="Y5974" s="7">
        <f t="shared" si="755"/>
        <v>0</v>
      </c>
      <c r="Z5974" s="7"/>
      <c r="AA5974" s="8">
        <f t="shared" ref="AA5974:AA5980" si="758">W5974+X5974</f>
        <v>0</v>
      </c>
      <c r="AB5974" s="7">
        <f t="shared" si="757"/>
        <v>0</v>
      </c>
      <c r="AC5974" s="7">
        <f t="shared" si="752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3"/>
        <v>5541.4</v>
      </c>
      <c r="W5975" s="8">
        <f t="shared" si="756"/>
        <v>0</v>
      </c>
      <c r="X5975" s="8"/>
      <c r="Y5975" s="7">
        <f t="shared" si="755"/>
        <v>0</v>
      </c>
      <c r="Z5975" s="7"/>
      <c r="AA5975" s="8">
        <f t="shared" si="758"/>
        <v>0</v>
      </c>
      <c r="AB5975" s="7">
        <f t="shared" si="757"/>
        <v>0</v>
      </c>
      <c r="AC5975" s="7">
        <f t="shared" si="752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3"/>
        <v>14905.35</v>
      </c>
      <c r="W5976" s="8">
        <f t="shared" si="756"/>
        <v>0</v>
      </c>
      <c r="X5976" s="8"/>
      <c r="Y5976" s="7">
        <f t="shared" si="755"/>
        <v>0</v>
      </c>
      <c r="Z5976" s="7"/>
      <c r="AA5976" s="8">
        <f t="shared" si="758"/>
        <v>0</v>
      </c>
      <c r="AB5976" s="7">
        <f t="shared" si="757"/>
        <v>0</v>
      </c>
      <c r="AC5976" s="7">
        <f t="shared" si="752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3"/>
        <v>0</v>
      </c>
      <c r="W5977" s="8">
        <f t="shared" si="756"/>
        <v>0.58823529411622055</v>
      </c>
      <c r="X5977" s="8"/>
      <c r="Y5977" s="7">
        <f t="shared" si="755"/>
        <v>0</v>
      </c>
      <c r="Z5977" s="7"/>
      <c r="AA5977" s="8">
        <f t="shared" si="758"/>
        <v>0.58823529411622055</v>
      </c>
      <c r="AB5977" s="7">
        <f t="shared" si="757"/>
        <v>1.1764705882324478E-2</v>
      </c>
      <c r="AC5977" s="7">
        <f t="shared" si="752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3"/>
        <v>2384.5599999999995</v>
      </c>
      <c r="W5978" s="8">
        <f t="shared" si="756"/>
        <v>3981.3</v>
      </c>
      <c r="X5978" s="8"/>
      <c r="Y5978" s="7">
        <f t="shared" si="755"/>
        <v>0</v>
      </c>
      <c r="Z5978" s="7"/>
      <c r="AA5978" s="8">
        <f t="shared" si="758"/>
        <v>3981.3</v>
      </c>
      <c r="AB5978" s="7">
        <f t="shared" si="757"/>
        <v>0</v>
      </c>
      <c r="AC5978" s="7">
        <f t="shared" si="752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3"/>
        <v>589.11</v>
      </c>
      <c r="W5979" s="8">
        <f t="shared" si="756"/>
        <v>0</v>
      </c>
      <c r="X5979" s="8"/>
      <c r="Y5979" s="7">
        <f t="shared" si="755"/>
        <v>0</v>
      </c>
      <c r="Z5979" s="7"/>
      <c r="AA5979" s="8">
        <f t="shared" si="758"/>
        <v>0</v>
      </c>
      <c r="AB5979" s="7">
        <f t="shared" si="757"/>
        <v>0</v>
      </c>
      <c r="AC5979" s="7">
        <f t="shared" si="752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3"/>
        <v>593.24</v>
      </c>
      <c r="W5980" s="8">
        <f t="shared" si="756"/>
        <v>0</v>
      </c>
      <c r="X5980" s="8"/>
      <c r="Y5980" s="7">
        <f t="shared" si="755"/>
        <v>0</v>
      </c>
      <c r="Z5980" s="7"/>
      <c r="AA5980" s="8">
        <f t="shared" si="758"/>
        <v>0</v>
      </c>
      <c r="AB5980" s="7">
        <f t="shared" si="757"/>
        <v>0</v>
      </c>
      <c r="AC5980" s="7">
        <f t="shared" si="752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3"/>
        <v>10.049999999999301</v>
      </c>
      <c r="W5981" s="8">
        <f t="shared" si="756"/>
        <v>0</v>
      </c>
      <c r="X5981" s="8"/>
      <c r="Y5981" s="7">
        <f t="shared" si="755"/>
        <v>0</v>
      </c>
      <c r="Z5981" s="7"/>
      <c r="AA5981" s="7"/>
      <c r="AB5981" s="95">
        <f>W5981*P5981</f>
        <v>0</v>
      </c>
      <c r="AC5981" s="7">
        <f t="shared" si="752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3"/>
        <v>9.8799999998882395</v>
      </c>
      <c r="W5982" s="8">
        <f t="shared" si="756"/>
        <v>0</v>
      </c>
      <c r="X5982" s="8"/>
      <c r="Y5982" s="7">
        <f t="shared" si="755"/>
        <v>0</v>
      </c>
      <c r="Z5982" s="7"/>
      <c r="AA5982" s="7"/>
      <c r="AB5982" s="95">
        <f>W5982*P5982</f>
        <v>0</v>
      </c>
      <c r="AC5982" s="7">
        <f t="shared" si="752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6"/>
        <v>0</v>
      </c>
      <c r="X5983" s="8"/>
      <c r="Y5983" s="7">
        <f t="shared" si="755"/>
        <v>0</v>
      </c>
      <c r="Z5983" s="7"/>
      <c r="AA5983" s="8">
        <f t="shared" ref="AA5983:AA6032" si="759">W5983+X5983</f>
        <v>0</v>
      </c>
      <c r="AB5983" s="7">
        <f t="shared" ref="AB5983:AB6046" si="760">U5983-W5983</f>
        <v>0</v>
      </c>
      <c r="AC5983" s="7">
        <f t="shared" si="752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6"/>
        <v>0</v>
      </c>
      <c r="X5984" s="8"/>
      <c r="Y5984" s="7">
        <f t="shared" si="755"/>
        <v>0</v>
      </c>
      <c r="Z5984" s="7"/>
      <c r="AA5984" s="8">
        <f t="shared" si="759"/>
        <v>0</v>
      </c>
      <c r="AB5984" s="7">
        <f t="shared" si="760"/>
        <v>0</v>
      </c>
      <c r="AC5984" s="7">
        <f t="shared" si="752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3"/>
        <v>-1.00000000002183E-2</v>
      </c>
      <c r="W5985" s="8">
        <f t="shared" si="756"/>
        <v>0</v>
      </c>
      <c r="X5985" s="8"/>
      <c r="Y5985" s="7">
        <f t="shared" si="755"/>
        <v>0</v>
      </c>
      <c r="Z5985" s="7"/>
      <c r="AA5985" s="8">
        <f t="shared" si="759"/>
        <v>0</v>
      </c>
      <c r="AB5985" s="7">
        <f t="shared" si="760"/>
        <v>0</v>
      </c>
      <c r="AC5985" s="7">
        <f t="shared" si="752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3"/>
        <v>450.53000000000065</v>
      </c>
      <c r="W5986" s="8">
        <f t="shared" si="756"/>
        <v>15746.5</v>
      </c>
      <c r="X5986" s="8"/>
      <c r="Y5986" s="7">
        <f t="shared" si="755"/>
        <v>0</v>
      </c>
      <c r="Z5986" s="7"/>
      <c r="AA5986" s="8">
        <f t="shared" si="759"/>
        <v>15746.5</v>
      </c>
      <c r="AB5986" s="7">
        <f t="shared" si="760"/>
        <v>0</v>
      </c>
      <c r="AC5986" s="7">
        <f t="shared" si="752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3"/>
        <v>108000</v>
      </c>
      <c r="W5987" s="8">
        <f t="shared" si="756"/>
        <v>0</v>
      </c>
      <c r="X5987" s="8"/>
      <c r="Y5987" s="7">
        <f t="shared" si="755"/>
        <v>0</v>
      </c>
      <c r="Z5987" s="7"/>
      <c r="AA5987" s="8">
        <f t="shared" si="759"/>
        <v>0</v>
      </c>
      <c r="AB5987" s="7">
        <f t="shared" si="760"/>
        <v>0</v>
      </c>
      <c r="AC5987" s="7">
        <f t="shared" si="752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3"/>
        <v>-77222.460000000006</v>
      </c>
      <c r="W5988" s="8">
        <f t="shared" si="756"/>
        <v>0</v>
      </c>
      <c r="X5988" s="8"/>
      <c r="Y5988" s="7">
        <f t="shared" si="755"/>
        <v>0</v>
      </c>
      <c r="Z5988" s="7"/>
      <c r="AA5988" s="8">
        <f t="shared" si="759"/>
        <v>0</v>
      </c>
      <c r="AB5988" s="7">
        <f t="shared" si="760"/>
        <v>0</v>
      </c>
      <c r="AC5988" s="7">
        <f t="shared" si="752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3"/>
        <v>3015.2</v>
      </c>
      <c r="W5989" s="8">
        <f t="shared" si="756"/>
        <v>0</v>
      </c>
      <c r="X5989" s="8"/>
      <c r="Y5989" s="7">
        <f t="shared" si="755"/>
        <v>0</v>
      </c>
      <c r="Z5989" s="7"/>
      <c r="AA5989" s="8">
        <f t="shared" si="759"/>
        <v>0</v>
      </c>
      <c r="AB5989" s="7">
        <f t="shared" si="760"/>
        <v>0</v>
      </c>
      <c r="AC5989" s="7">
        <f t="shared" si="752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3"/>
        <v>84721.33</v>
      </c>
      <c r="W5990" s="8">
        <f t="shared" si="756"/>
        <v>0</v>
      </c>
      <c r="X5990" s="8"/>
      <c r="Y5990" s="7">
        <f t="shared" si="755"/>
        <v>0</v>
      </c>
      <c r="Z5990" s="7"/>
      <c r="AA5990" s="8">
        <f t="shared" si="759"/>
        <v>0</v>
      </c>
      <c r="AB5990" s="7">
        <f t="shared" si="760"/>
        <v>0</v>
      </c>
      <c r="AC5990" s="7">
        <f t="shared" si="752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3"/>
        <v>-62267.65</v>
      </c>
      <c r="W5991" s="8">
        <f t="shared" si="756"/>
        <v>0</v>
      </c>
      <c r="X5991" s="8"/>
      <c r="Y5991" s="7">
        <f t="shared" si="755"/>
        <v>0</v>
      </c>
      <c r="Z5991" s="7"/>
      <c r="AA5991" s="8">
        <f t="shared" si="759"/>
        <v>0</v>
      </c>
      <c r="AB5991" s="7">
        <f t="shared" si="760"/>
        <v>0</v>
      </c>
      <c r="AC5991" s="7">
        <f t="shared" si="752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3"/>
        <v>61359.33</v>
      </c>
      <c r="W5992" s="8">
        <f t="shared" si="756"/>
        <v>0</v>
      </c>
      <c r="X5992" s="8"/>
      <c r="Y5992" s="7">
        <f t="shared" si="755"/>
        <v>0</v>
      </c>
      <c r="Z5992" s="7"/>
      <c r="AA5992" s="8">
        <f t="shared" si="759"/>
        <v>0</v>
      </c>
      <c r="AB5992" s="7">
        <f t="shared" si="760"/>
        <v>0</v>
      </c>
      <c r="AC5992" s="7">
        <f t="shared" si="752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3"/>
        <v>482.29</v>
      </c>
      <c r="W5993" s="8">
        <f t="shared" si="756"/>
        <v>0</v>
      </c>
      <c r="X5993" s="8"/>
      <c r="Y5993" s="7">
        <f t="shared" si="755"/>
        <v>0</v>
      </c>
      <c r="Z5993" s="7"/>
      <c r="AA5993" s="8">
        <f t="shared" si="759"/>
        <v>0</v>
      </c>
      <c r="AB5993" s="7">
        <f t="shared" si="760"/>
        <v>0</v>
      </c>
      <c r="AC5993" s="7">
        <f t="shared" si="752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3"/>
        <v>20021.52</v>
      </c>
      <c r="W5994" s="8">
        <f t="shared" si="756"/>
        <v>0</v>
      </c>
      <c r="X5994" s="8"/>
      <c r="Y5994" s="7">
        <f t="shared" si="755"/>
        <v>0</v>
      </c>
      <c r="Z5994" s="7"/>
      <c r="AA5994" s="8">
        <f t="shared" si="759"/>
        <v>0</v>
      </c>
      <c r="AB5994" s="7">
        <f t="shared" si="760"/>
        <v>0</v>
      </c>
      <c r="AC5994" s="7">
        <f t="shared" si="752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3"/>
        <v>434.58</v>
      </c>
      <c r="W5995" s="8">
        <f t="shared" si="756"/>
        <v>0</v>
      </c>
      <c r="X5995" s="8"/>
      <c r="Y5995" s="7">
        <f t="shared" si="755"/>
        <v>0</v>
      </c>
      <c r="Z5995" s="7"/>
      <c r="AA5995" s="8">
        <f t="shared" si="759"/>
        <v>0</v>
      </c>
      <c r="AB5995" s="7">
        <f t="shared" si="760"/>
        <v>0</v>
      </c>
      <c r="AC5995" s="7">
        <f t="shared" si="752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3"/>
        <v>-44495.5</v>
      </c>
      <c r="W5996" s="8">
        <f t="shared" si="756"/>
        <v>7520.1730769230762</v>
      </c>
      <c r="X5996" s="8"/>
      <c r="Y5996" s="7">
        <f t="shared" si="755"/>
        <v>0</v>
      </c>
      <c r="Z5996" s="7"/>
      <c r="AA5996" s="8">
        <f t="shared" si="759"/>
        <v>7520.1730769230762</v>
      </c>
      <c r="AB5996" s="7">
        <f t="shared" si="760"/>
        <v>300.80692307692334</v>
      </c>
      <c r="AC5996" s="7">
        <f t="shared" si="752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3"/>
        <v>440.79999999998802</v>
      </c>
      <c r="W5997" s="8">
        <f t="shared" si="756"/>
        <v>0</v>
      </c>
      <c r="X5997" s="8"/>
      <c r="Y5997" s="7">
        <f t="shared" si="755"/>
        <v>0</v>
      </c>
      <c r="Z5997" s="7"/>
      <c r="AA5997" s="8">
        <f t="shared" si="759"/>
        <v>0</v>
      </c>
      <c r="AB5997" s="7">
        <f t="shared" si="760"/>
        <v>0</v>
      </c>
      <c r="AC5997" s="7">
        <f t="shared" si="752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3"/>
        <v>9.9999999993087806E-3</v>
      </c>
      <c r="W5998" s="8">
        <f t="shared" si="756"/>
        <v>0</v>
      </c>
      <c r="X5998" s="8"/>
      <c r="Y5998" s="7">
        <f t="shared" si="755"/>
        <v>0</v>
      </c>
      <c r="Z5998" s="7"/>
      <c r="AA5998" s="8">
        <f t="shared" si="759"/>
        <v>0</v>
      </c>
      <c r="AB5998" s="7">
        <f t="shared" si="760"/>
        <v>0</v>
      </c>
      <c r="AC5998" s="7">
        <f t="shared" si="752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3"/>
        <v>4033.89</v>
      </c>
      <c r="W5999" s="8">
        <f t="shared" si="756"/>
        <v>0</v>
      </c>
      <c r="X5999" s="8"/>
      <c r="Y5999" s="7">
        <f t="shared" si="755"/>
        <v>0</v>
      </c>
      <c r="Z5999" s="7"/>
      <c r="AA5999" s="8">
        <f t="shared" si="759"/>
        <v>0</v>
      </c>
      <c r="AB5999" s="7">
        <f t="shared" si="760"/>
        <v>0</v>
      </c>
      <c r="AC5999" s="7">
        <f t="shared" si="752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3"/>
        <v>-420</v>
      </c>
      <c r="W6000" s="8">
        <f t="shared" si="756"/>
        <v>0</v>
      </c>
      <c r="X6000" s="8"/>
      <c r="Y6000" s="7">
        <f t="shared" si="755"/>
        <v>0</v>
      </c>
      <c r="Z6000" s="7"/>
      <c r="AA6000" s="8">
        <f t="shared" si="759"/>
        <v>0</v>
      </c>
      <c r="AB6000" s="7">
        <f t="shared" si="760"/>
        <v>0</v>
      </c>
      <c r="AC6000" s="7">
        <f t="shared" si="752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3"/>
        <v>31200</v>
      </c>
      <c r="W6001" s="8">
        <f t="shared" si="756"/>
        <v>0</v>
      </c>
      <c r="X6001" s="8"/>
      <c r="Y6001" s="7">
        <f t="shared" si="755"/>
        <v>0</v>
      </c>
      <c r="Z6001" s="7"/>
      <c r="AA6001" s="8">
        <f t="shared" si="759"/>
        <v>0</v>
      </c>
      <c r="AB6001" s="7">
        <f t="shared" si="760"/>
        <v>0</v>
      </c>
      <c r="AC6001" s="7">
        <f t="shared" ref="AC6001:AC6064" si="761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3"/>
        <v>-503.3</v>
      </c>
      <c r="W6002" s="8">
        <f t="shared" si="756"/>
        <v>0</v>
      </c>
      <c r="X6002" s="8"/>
      <c r="Y6002" s="7">
        <f t="shared" si="755"/>
        <v>0</v>
      </c>
      <c r="Z6002" s="7"/>
      <c r="AA6002" s="8">
        <f t="shared" si="759"/>
        <v>0</v>
      </c>
      <c r="AB6002" s="7">
        <f t="shared" si="760"/>
        <v>0</v>
      </c>
      <c r="AC6002" s="7">
        <f t="shared" si="761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2">S6003+T6003-U6003</f>
        <v>18770.099999999999</v>
      </c>
      <c r="W6003" s="8">
        <f t="shared" si="756"/>
        <v>0</v>
      </c>
      <c r="X6003" s="8"/>
      <c r="Y6003" s="7">
        <f t="shared" si="755"/>
        <v>0</v>
      </c>
      <c r="Z6003" s="7"/>
      <c r="AA6003" s="8">
        <f t="shared" si="759"/>
        <v>0</v>
      </c>
      <c r="AB6003" s="7">
        <f t="shared" si="760"/>
        <v>0</v>
      </c>
      <c r="AC6003" s="7">
        <f t="shared" si="761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2"/>
        <v>15.6999999999998</v>
      </c>
      <c r="W6004" s="8">
        <f t="shared" si="756"/>
        <v>0</v>
      </c>
      <c r="X6004" s="8"/>
      <c r="Y6004" s="7">
        <f t="shared" si="755"/>
        <v>0</v>
      </c>
      <c r="Z6004" s="7"/>
      <c r="AA6004" s="8">
        <f t="shared" si="759"/>
        <v>0</v>
      </c>
      <c r="AB6004" s="7">
        <f t="shared" si="760"/>
        <v>0</v>
      </c>
      <c r="AC6004" s="7">
        <f t="shared" si="761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2"/>
        <v>67.989999999999995</v>
      </c>
      <c r="W6005" s="8">
        <f t="shared" si="756"/>
        <v>0</v>
      </c>
      <c r="X6005" s="8"/>
      <c r="Y6005" s="7">
        <f t="shared" si="755"/>
        <v>0</v>
      </c>
      <c r="Z6005" s="7"/>
      <c r="AA6005" s="8">
        <f t="shared" si="759"/>
        <v>0</v>
      </c>
      <c r="AB6005" s="7">
        <f t="shared" si="760"/>
        <v>0</v>
      </c>
      <c r="AC6005" s="7">
        <f t="shared" si="761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2"/>
        <v>1475.2</v>
      </c>
      <c r="W6006" s="8">
        <f t="shared" si="756"/>
        <v>0</v>
      </c>
      <c r="X6006" s="8"/>
      <c r="Y6006" s="7">
        <f t="shared" si="755"/>
        <v>0</v>
      </c>
      <c r="Z6006" s="7"/>
      <c r="AA6006" s="8">
        <f t="shared" si="759"/>
        <v>0</v>
      </c>
      <c r="AB6006" s="7">
        <f t="shared" si="760"/>
        <v>0</v>
      </c>
      <c r="AC6006" s="7">
        <f t="shared" si="761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2"/>
        <v>0</v>
      </c>
      <c r="W6007" s="8">
        <f t="shared" si="756"/>
        <v>15184.901960784315</v>
      </c>
      <c r="X6007" s="8"/>
      <c r="Y6007" s="7">
        <f t="shared" si="755"/>
        <v>0</v>
      </c>
      <c r="Z6007" s="7"/>
      <c r="AA6007" s="8">
        <f t="shared" si="759"/>
        <v>15184.901960784315</v>
      </c>
      <c r="AB6007" s="7">
        <f t="shared" si="760"/>
        <v>303.69803921568564</v>
      </c>
      <c r="AC6007" s="7">
        <f t="shared" si="761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2"/>
        <v>10400</v>
      </c>
      <c r="W6008" s="8">
        <f t="shared" si="756"/>
        <v>0</v>
      </c>
      <c r="X6008" s="8"/>
      <c r="Y6008" s="7">
        <f t="shared" si="755"/>
        <v>0</v>
      </c>
      <c r="Z6008" s="7"/>
      <c r="AA6008" s="8">
        <f t="shared" si="759"/>
        <v>0</v>
      </c>
      <c r="AB6008" s="7">
        <f t="shared" si="760"/>
        <v>0</v>
      </c>
      <c r="AC6008" s="7">
        <f t="shared" si="761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2"/>
        <v>1939.7600000000002</v>
      </c>
      <c r="W6009" s="8">
        <f t="shared" si="756"/>
        <v>2898.5294117647059</v>
      </c>
      <c r="X6009" s="8"/>
      <c r="Y6009" s="7">
        <f t="shared" si="755"/>
        <v>0</v>
      </c>
      <c r="Z6009" s="7"/>
      <c r="AA6009" s="8">
        <f t="shared" si="759"/>
        <v>2898.5294117647059</v>
      </c>
      <c r="AB6009" s="7">
        <f t="shared" si="760"/>
        <v>57.970588235294144</v>
      </c>
      <c r="AC6009" s="7">
        <f t="shared" si="761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2"/>
        <v>13578.09</v>
      </c>
      <c r="W6010" s="8">
        <f t="shared" si="756"/>
        <v>0</v>
      </c>
      <c r="X6010" s="8"/>
      <c r="Y6010" s="7">
        <f t="shared" si="755"/>
        <v>0</v>
      </c>
      <c r="Z6010" s="7"/>
      <c r="AA6010" s="8">
        <f t="shared" si="759"/>
        <v>0</v>
      </c>
      <c r="AB6010" s="7">
        <f t="shared" si="760"/>
        <v>0</v>
      </c>
      <c r="AC6010" s="7">
        <f t="shared" si="761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2"/>
        <v>-18447.84</v>
      </c>
      <c r="W6011" s="8">
        <f t="shared" si="756"/>
        <v>0</v>
      </c>
      <c r="X6011" s="8"/>
      <c r="Y6011" s="7">
        <f t="shared" si="755"/>
        <v>0</v>
      </c>
      <c r="Z6011" s="7"/>
      <c r="AA6011" s="8">
        <f t="shared" si="759"/>
        <v>0</v>
      </c>
      <c r="AB6011" s="7">
        <f t="shared" si="760"/>
        <v>0</v>
      </c>
      <c r="AC6011" s="7">
        <f t="shared" si="761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2"/>
        <v>31666.6</v>
      </c>
      <c r="W6012" s="8">
        <f t="shared" si="756"/>
        <v>0</v>
      </c>
      <c r="X6012" s="8"/>
      <c r="Y6012" s="7">
        <f t="shared" si="755"/>
        <v>0</v>
      </c>
      <c r="Z6012" s="7"/>
      <c r="AA6012" s="8">
        <f t="shared" si="759"/>
        <v>0</v>
      </c>
      <c r="AB6012" s="7">
        <f t="shared" si="760"/>
        <v>0</v>
      </c>
      <c r="AC6012" s="7">
        <f t="shared" si="761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2"/>
        <v>464.3</v>
      </c>
      <c r="W6013" s="8">
        <f t="shared" si="756"/>
        <v>0</v>
      </c>
      <c r="X6013" s="8"/>
      <c r="Y6013" s="7">
        <f t="shared" si="755"/>
        <v>0</v>
      </c>
      <c r="Z6013" s="7"/>
      <c r="AA6013" s="8">
        <f t="shared" si="759"/>
        <v>0</v>
      </c>
      <c r="AB6013" s="7">
        <f t="shared" si="760"/>
        <v>0</v>
      </c>
      <c r="AC6013" s="7">
        <f t="shared" si="761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2"/>
        <v>-26.8000000000001</v>
      </c>
      <c r="W6014" s="8">
        <f t="shared" si="756"/>
        <v>0</v>
      </c>
      <c r="X6014" s="8"/>
      <c r="Y6014" s="7">
        <f t="shared" si="755"/>
        <v>0</v>
      </c>
      <c r="Z6014" s="7"/>
      <c r="AA6014" s="8">
        <f t="shared" si="759"/>
        <v>0</v>
      </c>
      <c r="AB6014" s="7">
        <f t="shared" si="760"/>
        <v>0</v>
      </c>
      <c r="AC6014" s="7">
        <f t="shared" si="761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5"/>
        <v>0</v>
      </c>
      <c r="Z6015" s="7"/>
      <c r="AA6015" s="8">
        <f t="shared" si="759"/>
        <v>67213.7</v>
      </c>
      <c r="AB6015" s="7">
        <f t="shared" si="760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2"/>
        <v>-1.1000000000000201</v>
      </c>
      <c r="W6016" s="8">
        <f t="shared" si="756"/>
        <v>0</v>
      </c>
      <c r="X6016" s="8"/>
      <c r="Y6016" s="7">
        <f t="shared" si="755"/>
        <v>0</v>
      </c>
      <c r="Z6016" s="7"/>
      <c r="AA6016" s="8">
        <f t="shared" si="759"/>
        <v>0</v>
      </c>
      <c r="AB6016" s="7">
        <f t="shared" si="760"/>
        <v>0</v>
      </c>
      <c r="AC6016" s="7">
        <f t="shared" si="761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2"/>
        <v>32251.5</v>
      </c>
      <c r="W6017" s="8">
        <f t="shared" si="756"/>
        <v>0</v>
      </c>
      <c r="X6017" s="8"/>
      <c r="Y6017" s="7">
        <f t="shared" si="755"/>
        <v>0</v>
      </c>
      <c r="Z6017" s="7"/>
      <c r="AA6017" s="8">
        <f t="shared" si="759"/>
        <v>0</v>
      </c>
      <c r="AB6017" s="7">
        <f t="shared" si="760"/>
        <v>0</v>
      </c>
      <c r="AC6017" s="7">
        <f t="shared" si="761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2"/>
        <v>0.60000000000013598</v>
      </c>
      <c r="W6018" s="8">
        <f t="shared" si="756"/>
        <v>0</v>
      </c>
      <c r="X6018" s="8"/>
      <c r="Y6018" s="7">
        <f t="shared" si="755"/>
        <v>0</v>
      </c>
      <c r="Z6018" s="7"/>
      <c r="AA6018" s="8">
        <f t="shared" si="759"/>
        <v>0</v>
      </c>
      <c r="AB6018" s="7">
        <f t="shared" si="760"/>
        <v>0</v>
      </c>
      <c r="AC6018" s="7">
        <f t="shared" si="761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2"/>
        <v>0.60000000000036402</v>
      </c>
      <c r="W6019" s="8">
        <f t="shared" si="756"/>
        <v>0</v>
      </c>
      <c r="X6019" s="8"/>
      <c r="Y6019" s="7">
        <f t="shared" ref="Y6019:Y6082" si="763">IF(W6019-AC6019&lt;=0,0,IF(O6019="返现",MAX(W6019-AB6019-AC6019,0),MAX(W6019-AC6019,0)))</f>
        <v>0</v>
      </c>
      <c r="Z6019" s="7"/>
      <c r="AA6019" s="8">
        <f t="shared" si="759"/>
        <v>0</v>
      </c>
      <c r="AB6019" s="7">
        <f t="shared" si="760"/>
        <v>0</v>
      </c>
      <c r="AC6019" s="7">
        <f t="shared" si="761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2"/>
        <v>360.6</v>
      </c>
      <c r="W6020" s="8">
        <f t="shared" ref="W6020:W6083" si="764">IF(O6020="返货",U6020/(1+P6020),IF(O6020="返现",U6020,IF(O6020="折扣",U6020*P6020,IF(O6020="无",U6020))))</f>
        <v>0</v>
      </c>
      <c r="X6020" s="8"/>
      <c r="Y6020" s="7">
        <f t="shared" si="763"/>
        <v>0</v>
      </c>
      <c r="Z6020" s="7"/>
      <c r="AA6020" s="8">
        <f t="shared" si="759"/>
        <v>0</v>
      </c>
      <c r="AB6020" s="7">
        <f t="shared" si="760"/>
        <v>0</v>
      </c>
      <c r="AC6020" s="7">
        <f t="shared" si="761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2"/>
        <v>483.22</v>
      </c>
      <c r="W6021" s="8">
        <f t="shared" si="764"/>
        <v>0</v>
      </c>
      <c r="X6021" s="8"/>
      <c r="Y6021" s="7">
        <f t="shared" si="763"/>
        <v>0</v>
      </c>
      <c r="Z6021" s="7"/>
      <c r="AA6021" s="8">
        <f t="shared" si="759"/>
        <v>0</v>
      </c>
      <c r="AB6021" s="7">
        <f t="shared" si="760"/>
        <v>0</v>
      </c>
      <c r="AC6021" s="7">
        <f t="shared" si="761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2"/>
        <v>132907.5</v>
      </c>
      <c r="W6022" s="8">
        <f t="shared" si="764"/>
        <v>92300.9</v>
      </c>
      <c r="X6022" s="8"/>
      <c r="Y6022" s="7">
        <f t="shared" si="763"/>
        <v>0</v>
      </c>
      <c r="Z6022" s="7"/>
      <c r="AA6022" s="8">
        <f t="shared" si="759"/>
        <v>92300.9</v>
      </c>
      <c r="AB6022" s="7">
        <f t="shared" si="760"/>
        <v>0</v>
      </c>
      <c r="AC6022" s="7">
        <f t="shared" si="761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2"/>
        <v>61.709999999999098</v>
      </c>
      <c r="W6023" s="8">
        <f t="shared" si="764"/>
        <v>0</v>
      </c>
      <c r="X6023" s="8"/>
      <c r="Y6023" s="7">
        <f t="shared" si="763"/>
        <v>0</v>
      </c>
      <c r="Z6023" s="7"/>
      <c r="AA6023" s="8">
        <f t="shared" si="759"/>
        <v>0</v>
      </c>
      <c r="AB6023" s="7">
        <f t="shared" si="760"/>
        <v>0</v>
      </c>
      <c r="AC6023" s="7">
        <f t="shared" si="761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2"/>
        <v>6.9999999992433004E-2</v>
      </c>
      <c r="W6024" s="8">
        <f t="shared" si="764"/>
        <v>0</v>
      </c>
      <c r="X6024" s="8"/>
      <c r="Y6024" s="7">
        <f t="shared" si="763"/>
        <v>0</v>
      </c>
      <c r="Z6024" s="7"/>
      <c r="AA6024" s="8">
        <f t="shared" si="759"/>
        <v>0</v>
      </c>
      <c r="AB6024" s="7">
        <f t="shared" si="760"/>
        <v>0</v>
      </c>
      <c r="AC6024" s="7">
        <f t="shared" si="761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2"/>
        <v>2.5599999999976699</v>
      </c>
      <c r="W6025" s="8">
        <f t="shared" si="764"/>
        <v>0</v>
      </c>
      <c r="X6025" s="8"/>
      <c r="Y6025" s="7">
        <f t="shared" si="763"/>
        <v>0</v>
      </c>
      <c r="Z6025" s="7"/>
      <c r="AA6025" s="8">
        <f t="shared" si="759"/>
        <v>0</v>
      </c>
      <c r="AB6025" s="7">
        <f t="shared" si="760"/>
        <v>0</v>
      </c>
      <c r="AC6025" s="7">
        <f t="shared" si="761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2"/>
        <v>0</v>
      </c>
      <c r="W6026" s="8">
        <f t="shared" si="764"/>
        <v>296.07843137254901</v>
      </c>
      <c r="X6026" s="8"/>
      <c r="Y6026" s="7">
        <f t="shared" si="763"/>
        <v>0</v>
      </c>
      <c r="Z6026" s="7"/>
      <c r="AA6026" s="8">
        <f t="shared" si="759"/>
        <v>296.07843137254901</v>
      </c>
      <c r="AB6026" s="7">
        <f t="shared" si="760"/>
        <v>5.9215686274509949</v>
      </c>
      <c r="AC6026" s="7">
        <f t="shared" si="761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2"/>
        <v>5518.78</v>
      </c>
      <c r="W6027" s="8">
        <f t="shared" si="764"/>
        <v>0</v>
      </c>
      <c r="X6027" s="8"/>
      <c r="Y6027" s="7">
        <f t="shared" si="763"/>
        <v>0</v>
      </c>
      <c r="Z6027" s="7"/>
      <c r="AA6027" s="8">
        <f t="shared" si="759"/>
        <v>0</v>
      </c>
      <c r="AB6027" s="7">
        <f t="shared" si="760"/>
        <v>0</v>
      </c>
      <c r="AC6027" s="7">
        <f t="shared" si="761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2"/>
        <v>461.29999999999899</v>
      </c>
      <c r="W6028" s="8">
        <f t="shared" si="764"/>
        <v>0</v>
      </c>
      <c r="X6028" s="8"/>
      <c r="Y6028" s="7">
        <f t="shared" si="763"/>
        <v>0</v>
      </c>
      <c r="Z6028" s="7"/>
      <c r="AA6028" s="8">
        <f t="shared" si="759"/>
        <v>0</v>
      </c>
      <c r="AB6028" s="7">
        <f t="shared" si="760"/>
        <v>0</v>
      </c>
      <c r="AC6028" s="7">
        <f t="shared" si="761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2"/>
        <v>472</v>
      </c>
      <c r="W6029" s="8">
        <f t="shared" si="764"/>
        <v>0</v>
      </c>
      <c r="X6029" s="8"/>
      <c r="Y6029" s="7">
        <f t="shared" si="763"/>
        <v>0</v>
      </c>
      <c r="Z6029" s="7"/>
      <c r="AA6029" s="8">
        <f t="shared" si="759"/>
        <v>0</v>
      </c>
      <c r="AB6029" s="7">
        <f t="shared" si="760"/>
        <v>0</v>
      </c>
      <c r="AC6029" s="7">
        <f t="shared" si="761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2"/>
        <v>0.40000000000145502</v>
      </c>
      <c r="W6030" s="8">
        <f t="shared" si="764"/>
        <v>0</v>
      </c>
      <c r="X6030" s="8"/>
      <c r="Y6030" s="7">
        <f t="shared" si="763"/>
        <v>0</v>
      </c>
      <c r="Z6030" s="7"/>
      <c r="AA6030" s="8">
        <f t="shared" si="759"/>
        <v>0</v>
      </c>
      <c r="AB6030" s="7">
        <f t="shared" si="760"/>
        <v>0</v>
      </c>
      <c r="AC6030" s="7">
        <f t="shared" si="761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2"/>
        <v>-198777.01693000004</v>
      </c>
      <c r="W6031" s="8">
        <f t="shared" si="764"/>
        <v>126280.20693000003</v>
      </c>
      <c r="X6031" s="8"/>
      <c r="Y6031" s="7">
        <f t="shared" si="763"/>
        <v>0</v>
      </c>
      <c r="Z6031" s="7"/>
      <c r="AA6031" s="8">
        <f t="shared" si="759"/>
        <v>126280.20693000003</v>
      </c>
      <c r="AB6031" s="7">
        <f t="shared" si="760"/>
        <v>0</v>
      </c>
      <c r="AC6031" s="7">
        <f t="shared" si="761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2"/>
        <v>-112903.62999999999</v>
      </c>
      <c r="W6032" s="8">
        <f t="shared" si="764"/>
        <v>65715.539999999994</v>
      </c>
      <c r="X6032" s="8"/>
      <c r="Y6032" s="7">
        <f t="shared" si="763"/>
        <v>0</v>
      </c>
      <c r="Z6032" s="7"/>
      <c r="AA6032" s="8">
        <f t="shared" si="759"/>
        <v>65715.539999999994</v>
      </c>
      <c r="AB6032" s="7">
        <f t="shared" si="760"/>
        <v>0</v>
      </c>
      <c r="AC6032" s="7">
        <f t="shared" si="761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2"/>
        <v>29740.7</v>
      </c>
      <c r="W6033" s="8">
        <f t="shared" si="764"/>
        <v>0</v>
      </c>
      <c r="X6033" s="8"/>
      <c r="Y6033" s="7">
        <f t="shared" si="763"/>
        <v>0</v>
      </c>
      <c r="Z6033" s="7"/>
      <c r="AA6033" s="7"/>
      <c r="AB6033" s="7">
        <f t="shared" si="760"/>
        <v>0</v>
      </c>
      <c r="AC6033" s="7">
        <f t="shared" si="761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2"/>
        <v>8914.1000000000095</v>
      </c>
      <c r="W6034" s="8">
        <f t="shared" si="764"/>
        <v>0</v>
      </c>
      <c r="X6034" s="8"/>
      <c r="Y6034" s="7">
        <f t="shared" si="763"/>
        <v>0</v>
      </c>
      <c r="Z6034" s="7"/>
      <c r="AA6034" s="8">
        <f t="shared" ref="AA6034:AA6042" si="765">W6034+X6034</f>
        <v>0</v>
      </c>
      <c r="AB6034" s="7">
        <f t="shared" si="760"/>
        <v>0</v>
      </c>
      <c r="AC6034" s="7">
        <f t="shared" si="761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2"/>
        <v>6.4</v>
      </c>
      <c r="W6035" s="8">
        <f t="shared" si="764"/>
        <v>0</v>
      </c>
      <c r="X6035" s="8"/>
      <c r="Y6035" s="7">
        <f t="shared" si="763"/>
        <v>0</v>
      </c>
      <c r="Z6035" s="7"/>
      <c r="AA6035" s="8">
        <f t="shared" si="765"/>
        <v>0</v>
      </c>
      <c r="AB6035" s="7">
        <f t="shared" si="760"/>
        <v>0</v>
      </c>
      <c r="AC6035" s="7">
        <f t="shared" si="761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2"/>
        <v>-9.9999999947613105E-3</v>
      </c>
      <c r="W6036" s="8">
        <f t="shared" si="764"/>
        <v>0</v>
      </c>
      <c r="X6036" s="8"/>
      <c r="Y6036" s="7">
        <f t="shared" si="763"/>
        <v>0</v>
      </c>
      <c r="Z6036" s="7"/>
      <c r="AA6036" s="8">
        <f t="shared" si="765"/>
        <v>0</v>
      </c>
      <c r="AB6036" s="7">
        <f t="shared" si="760"/>
        <v>0</v>
      </c>
      <c r="AC6036" s="7">
        <f t="shared" si="761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2"/>
        <v>24</v>
      </c>
      <c r="W6037" s="8">
        <f t="shared" si="764"/>
        <v>0</v>
      </c>
      <c r="X6037" s="8"/>
      <c r="Y6037" s="7">
        <f t="shared" si="763"/>
        <v>0</v>
      </c>
      <c r="Z6037" s="7"/>
      <c r="AA6037" s="8">
        <f t="shared" si="765"/>
        <v>0</v>
      </c>
      <c r="AB6037" s="7">
        <f t="shared" si="760"/>
        <v>0</v>
      </c>
      <c r="AC6037" s="7">
        <f t="shared" si="761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2"/>
        <v>6955.74</v>
      </c>
      <c r="W6038" s="8">
        <f t="shared" si="764"/>
        <v>0</v>
      </c>
      <c r="X6038" s="8"/>
      <c r="Y6038" s="7">
        <f t="shared" si="763"/>
        <v>0</v>
      </c>
      <c r="Z6038" s="7"/>
      <c r="AA6038" s="8">
        <f t="shared" si="765"/>
        <v>0</v>
      </c>
      <c r="AB6038" s="7">
        <f t="shared" si="760"/>
        <v>0</v>
      </c>
      <c r="AC6038" s="7">
        <f t="shared" si="761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2"/>
        <v>486.70000000000101</v>
      </c>
      <c r="W6039" s="8">
        <f t="shared" si="764"/>
        <v>0</v>
      </c>
      <c r="X6039" s="8"/>
      <c r="Y6039" s="7">
        <f t="shared" si="763"/>
        <v>0</v>
      </c>
      <c r="Z6039" s="7"/>
      <c r="AA6039" s="8">
        <f t="shared" si="765"/>
        <v>0</v>
      </c>
      <c r="AB6039" s="7">
        <f t="shared" si="760"/>
        <v>0</v>
      </c>
      <c r="AC6039" s="7">
        <f t="shared" si="761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2"/>
        <v>628.40999999999894</v>
      </c>
      <c r="W6040" s="8">
        <f t="shared" si="764"/>
        <v>0</v>
      </c>
      <c r="X6040" s="8"/>
      <c r="Y6040" s="7">
        <f t="shared" si="763"/>
        <v>0</v>
      </c>
      <c r="Z6040" s="7"/>
      <c r="AA6040" s="8">
        <f t="shared" si="765"/>
        <v>0</v>
      </c>
      <c r="AB6040" s="7">
        <f t="shared" si="760"/>
        <v>0</v>
      </c>
      <c r="AC6040" s="7">
        <f t="shared" si="761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2"/>
        <v>9481.92</v>
      </c>
      <c r="W6041" s="8">
        <f t="shared" si="764"/>
        <v>0</v>
      </c>
      <c r="X6041" s="8"/>
      <c r="Y6041" s="7">
        <f t="shared" si="763"/>
        <v>0</v>
      </c>
      <c r="Z6041" s="7"/>
      <c r="AA6041" s="8">
        <f t="shared" si="765"/>
        <v>0</v>
      </c>
      <c r="AB6041" s="7">
        <f t="shared" si="760"/>
        <v>0</v>
      </c>
      <c r="AC6041" s="7">
        <f t="shared" si="761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2"/>
        <v>10200</v>
      </c>
      <c r="W6042" s="8">
        <f t="shared" si="764"/>
        <v>0</v>
      </c>
      <c r="X6042" s="8"/>
      <c r="Y6042" s="7">
        <f t="shared" si="763"/>
        <v>0</v>
      </c>
      <c r="Z6042" s="7"/>
      <c r="AA6042" s="8">
        <f t="shared" si="765"/>
        <v>0</v>
      </c>
      <c r="AB6042" s="7">
        <f t="shared" si="760"/>
        <v>0</v>
      </c>
      <c r="AC6042" s="7">
        <f t="shared" si="761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2"/>
        <v>-13.5</v>
      </c>
      <c r="W6043" s="8">
        <f t="shared" si="764"/>
        <v>0</v>
      </c>
      <c r="X6043" s="8"/>
      <c r="Y6043" s="7">
        <f t="shared" si="763"/>
        <v>0</v>
      </c>
      <c r="Z6043" s="7"/>
      <c r="AA6043" s="7"/>
      <c r="AB6043" s="7">
        <f t="shared" si="760"/>
        <v>0</v>
      </c>
      <c r="AC6043" s="7">
        <f t="shared" si="761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2"/>
        <v>3.80000000000001</v>
      </c>
      <c r="W6044" s="8">
        <f t="shared" si="764"/>
        <v>0</v>
      </c>
      <c r="X6044" s="8"/>
      <c r="Y6044" s="7">
        <f t="shared" si="763"/>
        <v>0</v>
      </c>
      <c r="Z6044" s="7"/>
      <c r="AA6044" s="8">
        <f t="shared" ref="AA6044:AA6047" si="766">W6044+X6044</f>
        <v>0</v>
      </c>
      <c r="AB6044" s="7">
        <f t="shared" si="760"/>
        <v>0</v>
      </c>
      <c r="AC6044" s="7">
        <f t="shared" si="761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2"/>
        <v>49990.1</v>
      </c>
      <c r="W6045" s="8">
        <f t="shared" si="764"/>
        <v>0</v>
      </c>
      <c r="X6045" s="8"/>
      <c r="Y6045" s="7">
        <f t="shared" si="763"/>
        <v>0</v>
      </c>
      <c r="Z6045" s="7"/>
      <c r="AA6045" s="8">
        <f t="shared" si="766"/>
        <v>0</v>
      </c>
      <c r="AB6045" s="7">
        <f t="shared" si="760"/>
        <v>0</v>
      </c>
      <c r="AC6045" s="7">
        <f t="shared" si="761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2"/>
        <v>495.8</v>
      </c>
      <c r="W6046" s="8">
        <f t="shared" si="764"/>
        <v>0</v>
      </c>
      <c r="X6046" s="8"/>
      <c r="Y6046" s="7">
        <f t="shared" si="763"/>
        <v>0</v>
      </c>
      <c r="Z6046" s="7"/>
      <c r="AA6046" s="8">
        <f t="shared" si="766"/>
        <v>0</v>
      </c>
      <c r="AB6046" s="7">
        <f t="shared" si="760"/>
        <v>0</v>
      </c>
      <c r="AC6046" s="7">
        <f t="shared" si="761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2"/>
        <v>3704.22</v>
      </c>
      <c r="W6047" s="8">
        <f t="shared" si="764"/>
        <v>0</v>
      </c>
      <c r="X6047" s="8"/>
      <c r="Y6047" s="7">
        <f t="shared" si="763"/>
        <v>0</v>
      </c>
      <c r="Z6047" s="7"/>
      <c r="AA6047" s="8">
        <f t="shared" si="766"/>
        <v>0</v>
      </c>
      <c r="AB6047" s="7">
        <f t="shared" ref="AB6047:AB6110" si="767">U6047-W6047</f>
        <v>0</v>
      </c>
      <c r="AC6047" s="7">
        <f t="shared" si="761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2"/>
        <v>-9.5999999999767205</v>
      </c>
      <c r="W6048" s="8">
        <f t="shared" si="764"/>
        <v>0</v>
      </c>
      <c r="X6048" s="8"/>
      <c r="Y6048" s="7">
        <f t="shared" si="763"/>
        <v>0</v>
      </c>
      <c r="Z6048" s="7"/>
      <c r="AA6048" s="7"/>
      <c r="AB6048" s="7">
        <f t="shared" si="767"/>
        <v>0</v>
      </c>
      <c r="AC6048" s="7">
        <f t="shared" si="761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2"/>
        <v>2.93</v>
      </c>
      <c r="W6049" s="8">
        <f t="shared" si="764"/>
        <v>0</v>
      </c>
      <c r="X6049" s="8"/>
      <c r="Y6049" s="7">
        <f t="shared" si="763"/>
        <v>0</v>
      </c>
      <c r="Z6049" s="7"/>
      <c r="AA6049" s="8">
        <f t="shared" ref="AA6049:AA6087" si="768">W6049+X6049</f>
        <v>0</v>
      </c>
      <c r="AB6049" s="7">
        <f t="shared" si="767"/>
        <v>0</v>
      </c>
      <c r="AC6049" s="7">
        <f t="shared" si="761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2"/>
        <v>0</v>
      </c>
      <c r="W6050" s="8">
        <f t="shared" si="764"/>
        <v>12333.921568627451</v>
      </c>
      <c r="X6050" s="8"/>
      <c r="Y6050" s="7">
        <f t="shared" si="763"/>
        <v>0</v>
      </c>
      <c r="Z6050" s="7"/>
      <c r="AA6050" s="8">
        <f t="shared" si="768"/>
        <v>12333.921568627451</v>
      </c>
      <c r="AB6050" s="7">
        <f t="shared" si="767"/>
        <v>246.67843137254931</v>
      </c>
      <c r="AC6050" s="7">
        <f t="shared" si="761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2"/>
        <v>1166.5999999999999</v>
      </c>
      <c r="W6051" s="8">
        <f t="shared" si="764"/>
        <v>0</v>
      </c>
      <c r="X6051" s="8"/>
      <c r="Y6051" s="7">
        <f t="shared" si="763"/>
        <v>0</v>
      </c>
      <c r="Z6051" s="7"/>
      <c r="AA6051" s="8">
        <f t="shared" si="768"/>
        <v>0</v>
      </c>
      <c r="AB6051" s="7">
        <f t="shared" si="767"/>
        <v>0</v>
      </c>
      <c r="AC6051" s="7">
        <f t="shared" si="761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2"/>
        <v>4759</v>
      </c>
      <c r="W6052" s="8">
        <f t="shared" si="764"/>
        <v>0</v>
      </c>
      <c r="X6052" s="8"/>
      <c r="Y6052" s="7">
        <f t="shared" si="763"/>
        <v>0</v>
      </c>
      <c r="Z6052" s="7"/>
      <c r="AA6052" s="8">
        <f t="shared" si="768"/>
        <v>0</v>
      </c>
      <c r="AB6052" s="7">
        <f t="shared" si="767"/>
        <v>0</v>
      </c>
      <c r="AC6052" s="7">
        <f t="shared" si="761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2"/>
        <v>1</v>
      </c>
      <c r="W6053" s="8">
        <f t="shared" si="764"/>
        <v>0</v>
      </c>
      <c r="X6053" s="8"/>
      <c r="Y6053" s="7">
        <f t="shared" si="763"/>
        <v>0</v>
      </c>
      <c r="Z6053" s="7"/>
      <c r="AA6053" s="8">
        <f t="shared" si="768"/>
        <v>0</v>
      </c>
      <c r="AB6053" s="7">
        <f t="shared" si="767"/>
        <v>0</v>
      </c>
      <c r="AC6053" s="7">
        <f t="shared" si="761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2"/>
        <v>4940.3999999999996</v>
      </c>
      <c r="W6054" s="8">
        <f t="shared" si="764"/>
        <v>0</v>
      </c>
      <c r="X6054" s="8"/>
      <c r="Y6054" s="7">
        <f t="shared" si="763"/>
        <v>0</v>
      </c>
      <c r="Z6054" s="7"/>
      <c r="AA6054" s="8">
        <f t="shared" si="768"/>
        <v>0</v>
      </c>
      <c r="AB6054" s="7">
        <f t="shared" si="767"/>
        <v>0</v>
      </c>
      <c r="AC6054" s="7">
        <f t="shared" si="761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2"/>
        <v>7628.2999999999993</v>
      </c>
      <c r="W6055" s="8">
        <f t="shared" si="764"/>
        <v>769.11764705882354</v>
      </c>
      <c r="X6055" s="8"/>
      <c r="Y6055" s="7">
        <f t="shared" si="763"/>
        <v>0</v>
      </c>
      <c r="Z6055" s="7"/>
      <c r="AA6055" s="8">
        <f t="shared" si="768"/>
        <v>769.11764705882354</v>
      </c>
      <c r="AB6055" s="7">
        <f t="shared" si="767"/>
        <v>15.382352941176464</v>
      </c>
      <c r="AC6055" s="7">
        <f t="shared" si="761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2"/>
        <v>14338.3</v>
      </c>
      <c r="W6056" s="8">
        <f t="shared" si="764"/>
        <v>5340.6862745098042</v>
      </c>
      <c r="X6056" s="8"/>
      <c r="Y6056" s="7">
        <f t="shared" si="763"/>
        <v>0</v>
      </c>
      <c r="Z6056" s="7"/>
      <c r="AA6056" s="8">
        <f t="shared" si="768"/>
        <v>5340.6862745098042</v>
      </c>
      <c r="AB6056" s="7">
        <f t="shared" si="767"/>
        <v>106.81372549019579</v>
      </c>
      <c r="AC6056" s="7">
        <f t="shared" si="761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2"/>
        <v>-136580.73462</v>
      </c>
      <c r="W6057" s="8">
        <f t="shared" si="764"/>
        <v>6400.5346200000004</v>
      </c>
      <c r="X6057" s="8"/>
      <c r="Y6057" s="7">
        <f t="shared" si="763"/>
        <v>0</v>
      </c>
      <c r="Z6057" s="7"/>
      <c r="AA6057" s="8">
        <f t="shared" si="768"/>
        <v>6400.5346200000004</v>
      </c>
      <c r="AB6057" s="7">
        <f t="shared" si="767"/>
        <v>0</v>
      </c>
      <c r="AC6057" s="7">
        <f t="shared" si="761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2"/>
        <v>54.699999999999903</v>
      </c>
      <c r="W6058" s="8">
        <f t="shared" si="764"/>
        <v>0</v>
      </c>
      <c r="X6058" s="8"/>
      <c r="Y6058" s="7">
        <f t="shared" si="763"/>
        <v>0</v>
      </c>
      <c r="Z6058" s="7"/>
      <c r="AA6058" s="8">
        <f t="shared" si="768"/>
        <v>0</v>
      </c>
      <c r="AB6058" s="7">
        <f t="shared" si="767"/>
        <v>0</v>
      </c>
      <c r="AC6058" s="7">
        <f t="shared" si="761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2"/>
        <v>-594818.11</v>
      </c>
      <c r="W6059" s="8">
        <f t="shared" si="764"/>
        <v>0</v>
      </c>
      <c r="X6059" s="8"/>
      <c r="Y6059" s="7">
        <f t="shared" si="763"/>
        <v>0</v>
      </c>
      <c r="Z6059" s="7"/>
      <c r="AA6059" s="8">
        <f t="shared" si="768"/>
        <v>0</v>
      </c>
      <c r="AB6059" s="7">
        <f t="shared" si="767"/>
        <v>0</v>
      </c>
      <c r="AC6059" s="7">
        <f t="shared" si="761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2"/>
        <v>71639.259999999995</v>
      </c>
      <c r="W6060" s="8">
        <f t="shared" si="764"/>
        <v>0</v>
      </c>
      <c r="X6060" s="8"/>
      <c r="Y6060" s="7">
        <f t="shared" si="763"/>
        <v>0</v>
      </c>
      <c r="Z6060" s="7"/>
      <c r="AA6060" s="8">
        <f t="shared" si="768"/>
        <v>0</v>
      </c>
      <c r="AB6060" s="7">
        <f t="shared" si="767"/>
        <v>0</v>
      </c>
      <c r="AC6060" s="7">
        <f t="shared" si="761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2"/>
        <v>-98995.41</v>
      </c>
      <c r="W6061" s="8">
        <f t="shared" si="764"/>
        <v>0</v>
      </c>
      <c r="X6061" s="8"/>
      <c r="Y6061" s="7">
        <f t="shared" si="763"/>
        <v>0</v>
      </c>
      <c r="Z6061" s="7"/>
      <c r="AA6061" s="8">
        <f t="shared" si="768"/>
        <v>0</v>
      </c>
      <c r="AB6061" s="7">
        <f t="shared" si="767"/>
        <v>0</v>
      </c>
      <c r="AC6061" s="7">
        <f t="shared" si="761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2"/>
        <v>135026</v>
      </c>
      <c r="W6062" s="8">
        <f t="shared" si="764"/>
        <v>0</v>
      </c>
      <c r="X6062" s="8"/>
      <c r="Y6062" s="7">
        <f t="shared" si="763"/>
        <v>0</v>
      </c>
      <c r="Z6062" s="7"/>
      <c r="AA6062" s="8">
        <f t="shared" si="768"/>
        <v>0</v>
      </c>
      <c r="AB6062" s="7">
        <f t="shared" si="767"/>
        <v>0</v>
      </c>
      <c r="AC6062" s="7">
        <f t="shared" si="761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2"/>
        <v>3.0000001002918001E-2</v>
      </c>
      <c r="W6063" s="8">
        <f t="shared" si="764"/>
        <v>0</v>
      </c>
      <c r="X6063" s="8"/>
      <c r="Y6063" s="7">
        <f t="shared" si="763"/>
        <v>0</v>
      </c>
      <c r="Z6063" s="7"/>
      <c r="AA6063" s="8">
        <f t="shared" si="768"/>
        <v>0</v>
      </c>
      <c r="AB6063" s="7">
        <f t="shared" si="767"/>
        <v>0</v>
      </c>
      <c r="AC6063" s="7">
        <f t="shared" si="761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2"/>
        <v>5957.5</v>
      </c>
      <c r="W6064" s="8">
        <f t="shared" si="764"/>
        <v>0</v>
      </c>
      <c r="X6064" s="8"/>
      <c r="Y6064" s="7">
        <f t="shared" si="763"/>
        <v>0</v>
      </c>
      <c r="Z6064" s="7"/>
      <c r="AA6064" s="8">
        <f t="shared" si="768"/>
        <v>0</v>
      </c>
      <c r="AB6064" s="7">
        <f t="shared" si="767"/>
        <v>0</v>
      </c>
      <c r="AC6064" s="7">
        <f t="shared" si="761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2"/>
        <v>8603.76</v>
      </c>
      <c r="W6065" s="8">
        <f t="shared" si="764"/>
        <v>0</v>
      </c>
      <c r="X6065" s="8"/>
      <c r="Y6065" s="7">
        <f t="shared" si="763"/>
        <v>0</v>
      </c>
      <c r="Z6065" s="7"/>
      <c r="AA6065" s="8">
        <f t="shared" si="768"/>
        <v>0</v>
      </c>
      <c r="AB6065" s="7">
        <f t="shared" si="767"/>
        <v>0</v>
      </c>
      <c r="AC6065" s="7">
        <f t="shared" ref="AC6065:AC6128" si="769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2"/>
        <v>9.9500000000007294</v>
      </c>
      <c r="W6066" s="8">
        <f t="shared" si="764"/>
        <v>0</v>
      </c>
      <c r="X6066" s="8"/>
      <c r="Y6066" s="7">
        <f t="shared" si="763"/>
        <v>0</v>
      </c>
      <c r="Z6066" s="7"/>
      <c r="AA6066" s="8">
        <f t="shared" si="768"/>
        <v>0</v>
      </c>
      <c r="AB6066" s="7">
        <f t="shared" si="767"/>
        <v>0</v>
      </c>
      <c r="AC6066" s="7">
        <f t="shared" si="769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70">S6067+T6067-U6067</f>
        <v>5157.2</v>
      </c>
      <c r="W6067" s="8">
        <f t="shared" si="764"/>
        <v>0</v>
      </c>
      <c r="X6067" s="8"/>
      <c r="Y6067" s="7">
        <f t="shared" si="763"/>
        <v>0</v>
      </c>
      <c r="Z6067" s="7"/>
      <c r="AA6067" s="8">
        <f t="shared" si="768"/>
        <v>0</v>
      </c>
      <c r="AB6067" s="7">
        <f t="shared" si="767"/>
        <v>0</v>
      </c>
      <c r="AC6067" s="7">
        <f t="shared" si="769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70"/>
        <v>-780478.82638999994</v>
      </c>
      <c r="W6068" s="8">
        <f t="shared" si="764"/>
        <v>31258.54098019802</v>
      </c>
      <c r="X6068" s="8"/>
      <c r="Y6068" s="7">
        <f t="shared" si="763"/>
        <v>0</v>
      </c>
      <c r="Z6068" s="7"/>
      <c r="AA6068" s="8">
        <f t="shared" si="768"/>
        <v>31258.54098019802</v>
      </c>
      <c r="AB6068" s="7">
        <f t="shared" si="767"/>
        <v>312.58540980198086</v>
      </c>
      <c r="AC6068" s="7">
        <f t="shared" si="769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70"/>
        <v>-68514</v>
      </c>
      <c r="W6069" s="8">
        <f t="shared" si="764"/>
        <v>0</v>
      </c>
      <c r="X6069" s="8"/>
      <c r="Y6069" s="7">
        <f t="shared" si="763"/>
        <v>0</v>
      </c>
      <c r="Z6069" s="7"/>
      <c r="AA6069" s="8">
        <f t="shared" si="768"/>
        <v>0</v>
      </c>
      <c r="AB6069" s="7">
        <f t="shared" si="767"/>
        <v>0</v>
      </c>
      <c r="AC6069" s="7">
        <f t="shared" si="769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70"/>
        <v>13652.3</v>
      </c>
      <c r="W6070" s="8">
        <f t="shared" si="764"/>
        <v>0</v>
      </c>
      <c r="X6070" s="8"/>
      <c r="Y6070" s="7">
        <f t="shared" si="763"/>
        <v>0</v>
      </c>
      <c r="Z6070" s="7"/>
      <c r="AA6070" s="8">
        <f t="shared" si="768"/>
        <v>0</v>
      </c>
      <c r="AB6070" s="7">
        <f t="shared" si="767"/>
        <v>0</v>
      </c>
      <c r="AC6070" s="7">
        <f t="shared" si="769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70"/>
        <v>0</v>
      </c>
      <c r="W6071" s="8">
        <f t="shared" si="764"/>
        <v>8720.8823529411748</v>
      </c>
      <c r="X6071" s="8"/>
      <c r="Y6071" s="7">
        <f t="shared" si="763"/>
        <v>0</v>
      </c>
      <c r="Z6071" s="7"/>
      <c r="AA6071" s="8">
        <f t="shared" si="768"/>
        <v>8720.8823529411748</v>
      </c>
      <c r="AB6071" s="7">
        <f t="shared" si="767"/>
        <v>174.41764705882451</v>
      </c>
      <c r="AC6071" s="7">
        <f t="shared" si="769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70"/>
        <v>0</v>
      </c>
      <c r="W6072" s="8">
        <f t="shared" si="764"/>
        <v>18816.372549019608</v>
      </c>
      <c r="X6072" s="8"/>
      <c r="Y6072" s="7">
        <f t="shared" si="763"/>
        <v>0</v>
      </c>
      <c r="Z6072" s="7"/>
      <c r="AA6072" s="8">
        <f t="shared" si="768"/>
        <v>18816.372549019608</v>
      </c>
      <c r="AB6072" s="7">
        <f t="shared" si="767"/>
        <v>376.32745098039231</v>
      </c>
      <c r="AC6072" s="7">
        <f t="shared" si="769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70"/>
        <v>0.16000000000349199</v>
      </c>
      <c r="W6073" s="8">
        <f t="shared" si="764"/>
        <v>0</v>
      </c>
      <c r="X6073" s="8"/>
      <c r="Y6073" s="7">
        <f t="shared" si="763"/>
        <v>0</v>
      </c>
      <c r="Z6073" s="7"/>
      <c r="AA6073" s="8">
        <f t="shared" si="768"/>
        <v>0</v>
      </c>
      <c r="AB6073" s="7">
        <f t="shared" si="767"/>
        <v>0</v>
      </c>
      <c r="AC6073" s="7">
        <f t="shared" si="769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70"/>
        <v>5753.57</v>
      </c>
      <c r="W6074" s="8">
        <f t="shared" si="764"/>
        <v>0</v>
      </c>
      <c r="X6074" s="8"/>
      <c r="Y6074" s="7">
        <f t="shared" si="763"/>
        <v>0</v>
      </c>
      <c r="Z6074" s="7"/>
      <c r="AA6074" s="8">
        <f t="shared" si="768"/>
        <v>0</v>
      </c>
      <c r="AB6074" s="7">
        <f t="shared" si="767"/>
        <v>0</v>
      </c>
      <c r="AC6074" s="7">
        <f t="shared" si="769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70"/>
        <v>489.4</v>
      </c>
      <c r="W6075" s="8">
        <f t="shared" si="764"/>
        <v>0</v>
      </c>
      <c r="X6075" s="8"/>
      <c r="Y6075" s="7">
        <f t="shared" si="763"/>
        <v>0</v>
      </c>
      <c r="Z6075" s="7"/>
      <c r="AA6075" s="8">
        <f t="shared" si="768"/>
        <v>0</v>
      </c>
      <c r="AB6075" s="7">
        <f t="shared" si="767"/>
        <v>0</v>
      </c>
      <c r="AC6075" s="7">
        <f t="shared" si="769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70"/>
        <v>-37020.97</v>
      </c>
      <c r="W6076" s="8">
        <f t="shared" si="764"/>
        <v>0</v>
      </c>
      <c r="X6076" s="8"/>
      <c r="Y6076" s="7">
        <f t="shared" si="763"/>
        <v>0</v>
      </c>
      <c r="Z6076" s="7"/>
      <c r="AA6076" s="8">
        <f t="shared" si="768"/>
        <v>0</v>
      </c>
      <c r="AB6076" s="7">
        <f t="shared" si="767"/>
        <v>0</v>
      </c>
      <c r="AC6076" s="7">
        <f t="shared" si="769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70"/>
        <v>3640.2000000000098</v>
      </c>
      <c r="W6077" s="8">
        <f t="shared" si="764"/>
        <v>0</v>
      </c>
      <c r="X6077" s="8"/>
      <c r="Y6077" s="7">
        <f t="shared" si="763"/>
        <v>0</v>
      </c>
      <c r="Z6077" s="7"/>
      <c r="AA6077" s="8">
        <f t="shared" si="768"/>
        <v>0</v>
      </c>
      <c r="AB6077" s="7">
        <f t="shared" si="767"/>
        <v>0</v>
      </c>
      <c r="AC6077" s="7">
        <f t="shared" si="769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70"/>
        <v>318.45999999999998</v>
      </c>
      <c r="W6078" s="8">
        <f t="shared" si="764"/>
        <v>0</v>
      </c>
      <c r="X6078" s="8"/>
      <c r="Y6078" s="7">
        <f t="shared" si="763"/>
        <v>0</v>
      </c>
      <c r="Z6078" s="7"/>
      <c r="AA6078" s="8">
        <f t="shared" si="768"/>
        <v>0</v>
      </c>
      <c r="AB6078" s="7">
        <f t="shared" si="767"/>
        <v>0</v>
      </c>
      <c r="AC6078" s="7">
        <f t="shared" si="769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70"/>
        <v>7206.97</v>
      </c>
      <c r="W6079" s="8">
        <f t="shared" si="764"/>
        <v>0</v>
      </c>
      <c r="X6079" s="8"/>
      <c r="Y6079" s="7">
        <f t="shared" si="763"/>
        <v>0</v>
      </c>
      <c r="Z6079" s="7"/>
      <c r="AA6079" s="8">
        <f t="shared" si="768"/>
        <v>0</v>
      </c>
      <c r="AB6079" s="7">
        <f t="shared" si="767"/>
        <v>0</v>
      </c>
      <c r="AC6079" s="7">
        <f t="shared" si="769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70"/>
        <v>-6242</v>
      </c>
      <c r="W6080" s="8">
        <f t="shared" si="764"/>
        <v>0</v>
      </c>
      <c r="X6080" s="8"/>
      <c r="Y6080" s="7">
        <f t="shared" si="763"/>
        <v>0</v>
      </c>
      <c r="Z6080" s="7"/>
      <c r="AA6080" s="8">
        <f t="shared" si="768"/>
        <v>0</v>
      </c>
      <c r="AB6080" s="7">
        <f t="shared" si="767"/>
        <v>0</v>
      </c>
      <c r="AC6080" s="7">
        <f t="shared" si="769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70"/>
        <v>-513.77</v>
      </c>
      <c r="W6081" s="8">
        <f t="shared" si="764"/>
        <v>0</v>
      </c>
      <c r="X6081" s="8"/>
      <c r="Y6081" s="7">
        <f t="shared" si="763"/>
        <v>0</v>
      </c>
      <c r="Z6081" s="7"/>
      <c r="AA6081" s="8">
        <f t="shared" si="768"/>
        <v>0</v>
      </c>
      <c r="AB6081" s="7">
        <f t="shared" si="767"/>
        <v>0</v>
      </c>
      <c r="AC6081" s="7">
        <f t="shared" si="769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70"/>
        <v>-4.5</v>
      </c>
      <c r="W6082" s="8">
        <f t="shared" si="764"/>
        <v>0</v>
      </c>
      <c r="X6082" s="8"/>
      <c r="Y6082" s="7">
        <f t="shared" si="763"/>
        <v>0</v>
      </c>
      <c r="Z6082" s="7"/>
      <c r="AA6082" s="8">
        <f t="shared" si="768"/>
        <v>0</v>
      </c>
      <c r="AB6082" s="7">
        <f t="shared" si="767"/>
        <v>0</v>
      </c>
      <c r="AC6082" s="7">
        <f t="shared" si="769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70"/>
        <v>0.229999999999563</v>
      </c>
      <c r="W6083" s="8">
        <f t="shared" si="764"/>
        <v>0</v>
      </c>
      <c r="X6083" s="8"/>
      <c r="Y6083" s="7">
        <f t="shared" ref="Y6083:Y6146" si="771">IF(W6083-AC6083&lt;=0,0,IF(O6083="返现",MAX(W6083-AB6083-AC6083,0),MAX(W6083-AC6083,0)))</f>
        <v>0</v>
      </c>
      <c r="Z6083" s="7"/>
      <c r="AA6083" s="8">
        <f t="shared" si="768"/>
        <v>0</v>
      </c>
      <c r="AB6083" s="7">
        <f t="shared" si="767"/>
        <v>0</v>
      </c>
      <c r="AC6083" s="7">
        <f t="shared" si="769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2">IF(O6084="返货",U6084/(1+P6084),IF(O6084="返现",U6084,IF(O6084="折扣",U6084*P6084,IF(O6084="无",U6084))))</f>
        <v>0</v>
      </c>
      <c r="X6084" s="8"/>
      <c r="Y6084" s="7">
        <f t="shared" si="771"/>
        <v>0</v>
      </c>
      <c r="Z6084" s="7"/>
      <c r="AA6084" s="8">
        <f t="shared" si="768"/>
        <v>0</v>
      </c>
      <c r="AB6084" s="7">
        <f t="shared" si="767"/>
        <v>0</v>
      </c>
      <c r="AC6084" s="7">
        <f t="shared" si="769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70"/>
        <v>3632.3</v>
      </c>
      <c r="W6085" s="8">
        <f t="shared" si="772"/>
        <v>0</v>
      </c>
      <c r="X6085" s="8"/>
      <c r="Y6085" s="7">
        <f t="shared" si="771"/>
        <v>0</v>
      </c>
      <c r="Z6085" s="7"/>
      <c r="AA6085" s="8">
        <f t="shared" si="768"/>
        <v>0</v>
      </c>
      <c r="AB6085" s="7">
        <f t="shared" si="767"/>
        <v>0</v>
      </c>
      <c r="AC6085" s="7">
        <f t="shared" si="769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70"/>
        <v>10000</v>
      </c>
      <c r="W6086" s="8">
        <f t="shared" si="772"/>
        <v>0</v>
      </c>
      <c r="X6086" s="8"/>
      <c r="Y6086" s="7">
        <f t="shared" si="771"/>
        <v>0</v>
      </c>
      <c r="Z6086" s="7"/>
      <c r="AA6086" s="8">
        <f t="shared" si="768"/>
        <v>0</v>
      </c>
      <c r="AB6086" s="7">
        <f t="shared" si="767"/>
        <v>0</v>
      </c>
      <c r="AC6086" s="7">
        <f t="shared" si="769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70"/>
        <v>-6228.89</v>
      </c>
      <c r="W6087" s="8">
        <f t="shared" si="772"/>
        <v>0</v>
      </c>
      <c r="X6087" s="8"/>
      <c r="Y6087" s="7">
        <f t="shared" si="771"/>
        <v>0</v>
      </c>
      <c r="Z6087" s="7"/>
      <c r="AA6087" s="8">
        <f t="shared" si="768"/>
        <v>0</v>
      </c>
      <c r="AB6087" s="7">
        <f t="shared" si="767"/>
        <v>0</v>
      </c>
      <c r="AC6087" s="7">
        <f t="shared" si="769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70"/>
        <v>9924.5900000000092</v>
      </c>
      <c r="W6088" s="8">
        <f t="shared" si="772"/>
        <v>0</v>
      </c>
      <c r="X6088" s="8"/>
      <c r="Y6088" s="7">
        <f t="shared" si="771"/>
        <v>0</v>
      </c>
      <c r="Z6088" s="7"/>
      <c r="AA6088" s="7"/>
      <c r="AB6088" s="7">
        <f t="shared" si="767"/>
        <v>0</v>
      </c>
      <c r="AC6088" s="7">
        <f t="shared" si="769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70"/>
        <v>8.7400000000006894</v>
      </c>
      <c r="W6089" s="8">
        <f t="shared" si="772"/>
        <v>0</v>
      </c>
      <c r="X6089" s="8"/>
      <c r="Y6089" s="7">
        <f t="shared" si="771"/>
        <v>0</v>
      </c>
      <c r="Z6089" s="7"/>
      <c r="AA6089" s="8">
        <f t="shared" ref="AA6089:AA6101" si="773">W6089+X6089</f>
        <v>0</v>
      </c>
      <c r="AB6089" s="7">
        <f t="shared" si="767"/>
        <v>0</v>
      </c>
      <c r="AC6089" s="7">
        <f t="shared" si="769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70"/>
        <v>0.5</v>
      </c>
      <c r="W6090" s="8">
        <f t="shared" si="772"/>
        <v>0</v>
      </c>
      <c r="X6090" s="8"/>
      <c r="Y6090" s="7">
        <f t="shared" si="771"/>
        <v>0</v>
      </c>
      <c r="Z6090" s="7"/>
      <c r="AA6090" s="8">
        <f t="shared" si="773"/>
        <v>0</v>
      </c>
      <c r="AB6090" s="7">
        <f t="shared" si="767"/>
        <v>0</v>
      </c>
      <c r="AC6090" s="7">
        <f t="shared" si="769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70"/>
        <v>84.229999999999606</v>
      </c>
      <c r="W6091" s="8">
        <f t="shared" si="772"/>
        <v>0</v>
      </c>
      <c r="X6091" s="8"/>
      <c r="Y6091" s="7">
        <f t="shared" si="771"/>
        <v>0</v>
      </c>
      <c r="Z6091" s="7"/>
      <c r="AA6091" s="8">
        <f t="shared" si="773"/>
        <v>0</v>
      </c>
      <c r="AB6091" s="7">
        <f t="shared" si="767"/>
        <v>0</v>
      </c>
      <c r="AC6091" s="7">
        <f t="shared" si="769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70"/>
        <v>-353724.61979999999</v>
      </c>
      <c r="W6092" s="8">
        <f t="shared" si="772"/>
        <v>26435.979800000001</v>
      </c>
      <c r="X6092" s="8">
        <f t="shared" ref="X6092:X6099" si="774">W6092*R6092/(1-R6092)</f>
        <v>539.50979183673473</v>
      </c>
      <c r="Y6092" s="7">
        <f t="shared" si="771"/>
        <v>0</v>
      </c>
      <c r="Z6092" s="7"/>
      <c r="AA6092" s="8">
        <f t="shared" si="773"/>
        <v>26975.489591836737</v>
      </c>
      <c r="AB6092" s="7">
        <f t="shared" si="767"/>
        <v>0</v>
      </c>
      <c r="AC6092" s="7">
        <f t="shared" si="769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70"/>
        <v>-685889.37</v>
      </c>
      <c r="W6093" s="8">
        <f t="shared" si="772"/>
        <v>0</v>
      </c>
      <c r="X6093" s="8">
        <f t="shared" si="774"/>
        <v>0</v>
      </c>
      <c r="Y6093" s="7">
        <f t="shared" si="771"/>
        <v>0</v>
      </c>
      <c r="Z6093" s="7"/>
      <c r="AA6093" s="8">
        <f t="shared" si="773"/>
        <v>0</v>
      </c>
      <c r="AB6093" s="7">
        <f t="shared" si="767"/>
        <v>0</v>
      </c>
      <c r="AC6093" s="7">
        <f t="shared" si="769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70"/>
        <v>383308.79999999999</v>
      </c>
      <c r="W6094" s="8">
        <f t="shared" si="772"/>
        <v>0</v>
      </c>
      <c r="X6094" s="8">
        <f t="shared" si="774"/>
        <v>0</v>
      </c>
      <c r="Y6094" s="7">
        <f t="shared" si="771"/>
        <v>0</v>
      </c>
      <c r="Z6094" s="7"/>
      <c r="AA6094" s="8">
        <f t="shared" si="773"/>
        <v>0</v>
      </c>
      <c r="AB6094" s="7">
        <f t="shared" si="767"/>
        <v>0</v>
      </c>
      <c r="AC6094" s="7">
        <f t="shared" si="769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70"/>
        <v>-829257.56986000005</v>
      </c>
      <c r="W6095" s="8">
        <f t="shared" si="772"/>
        <v>91012.049860000014</v>
      </c>
      <c r="X6095" s="8">
        <f t="shared" si="774"/>
        <v>1857.3887726530616</v>
      </c>
      <c r="Y6095" s="7">
        <f t="shared" si="771"/>
        <v>0</v>
      </c>
      <c r="Z6095" s="7"/>
      <c r="AA6095" s="8">
        <f t="shared" si="773"/>
        <v>92869.43863265308</v>
      </c>
      <c r="AB6095" s="7">
        <f t="shared" si="767"/>
        <v>0</v>
      </c>
      <c r="AC6095" s="7">
        <f t="shared" si="769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70"/>
        <v>-60204.99</v>
      </c>
      <c r="W6096" s="8">
        <f t="shared" si="772"/>
        <v>0</v>
      </c>
      <c r="X6096" s="8">
        <f t="shared" si="774"/>
        <v>0</v>
      </c>
      <c r="Y6096" s="7">
        <f t="shared" si="771"/>
        <v>0</v>
      </c>
      <c r="Z6096" s="7"/>
      <c r="AA6096" s="8">
        <f t="shared" si="773"/>
        <v>0</v>
      </c>
      <c r="AB6096" s="7">
        <f t="shared" si="767"/>
        <v>0</v>
      </c>
      <c r="AC6096" s="7">
        <f t="shared" si="769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70"/>
        <v>-112616.54</v>
      </c>
      <c r="W6097" s="8">
        <f t="shared" si="772"/>
        <v>0</v>
      </c>
      <c r="X6097" s="8">
        <f t="shared" si="774"/>
        <v>0</v>
      </c>
      <c r="Y6097" s="7">
        <f t="shared" si="771"/>
        <v>0</v>
      </c>
      <c r="Z6097" s="7"/>
      <c r="AA6097" s="8">
        <f t="shared" si="773"/>
        <v>0</v>
      </c>
      <c r="AB6097" s="7">
        <f t="shared" si="767"/>
        <v>0</v>
      </c>
      <c r="AC6097" s="7">
        <f t="shared" si="769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2"/>
        <v>2890.9165499999999</v>
      </c>
      <c r="X6098" s="8">
        <f t="shared" si="774"/>
        <v>58.998296938775511</v>
      </c>
      <c r="Y6098" s="7">
        <f t="shared" si="771"/>
        <v>0</v>
      </c>
      <c r="Z6098" s="7"/>
      <c r="AA6098" s="8">
        <f t="shared" si="773"/>
        <v>2949.9148469387756</v>
      </c>
      <c r="AB6098" s="7">
        <f t="shared" si="767"/>
        <v>0</v>
      </c>
      <c r="AC6098" s="7">
        <f t="shared" si="769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70"/>
        <v>9.9999999993087806E-3</v>
      </c>
      <c r="W6099" s="8">
        <f t="shared" si="772"/>
        <v>0</v>
      </c>
      <c r="X6099" s="8">
        <f t="shared" si="774"/>
        <v>0</v>
      </c>
      <c r="Y6099" s="7">
        <f t="shared" si="771"/>
        <v>0</v>
      </c>
      <c r="Z6099" s="7"/>
      <c r="AA6099" s="8">
        <f t="shared" si="773"/>
        <v>0</v>
      </c>
      <c r="AB6099" s="7">
        <f t="shared" si="767"/>
        <v>0</v>
      </c>
      <c r="AC6099" s="7">
        <f t="shared" si="769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70"/>
        <v>-2.0000000004074502E-2</v>
      </c>
      <c r="W6100" s="8">
        <f t="shared" si="772"/>
        <v>0</v>
      </c>
      <c r="X6100" s="8"/>
      <c r="Y6100" s="7">
        <f t="shared" si="771"/>
        <v>0</v>
      </c>
      <c r="Z6100" s="7"/>
      <c r="AA6100" s="8">
        <f t="shared" si="773"/>
        <v>0</v>
      </c>
      <c r="AB6100" s="7">
        <f t="shared" si="767"/>
        <v>0</v>
      </c>
      <c r="AC6100" s="7">
        <f t="shared" si="769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70"/>
        <v>15465.78</v>
      </c>
      <c r="W6101" s="8">
        <f t="shared" si="772"/>
        <v>0</v>
      </c>
      <c r="X6101" s="8"/>
      <c r="Y6101" s="7">
        <f t="shared" si="771"/>
        <v>0</v>
      </c>
      <c r="Z6101" s="7"/>
      <c r="AA6101" s="8">
        <f t="shared" si="773"/>
        <v>0</v>
      </c>
      <c r="AB6101" s="7">
        <f t="shared" si="767"/>
        <v>0</v>
      </c>
      <c r="AC6101" s="7">
        <f t="shared" si="769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2"/>
        <v>0</v>
      </c>
      <c r="X6102" s="8"/>
      <c r="Y6102" s="7">
        <f t="shared" si="771"/>
        <v>0</v>
      </c>
      <c r="Z6102" s="7"/>
      <c r="AA6102" s="7"/>
      <c r="AB6102" s="7">
        <f t="shared" si="767"/>
        <v>0</v>
      </c>
      <c r="AC6102" s="7">
        <f t="shared" si="769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70"/>
        <v>5801</v>
      </c>
      <c r="W6103" s="8">
        <f t="shared" si="772"/>
        <v>0</v>
      </c>
      <c r="X6103" s="8"/>
      <c r="Y6103" s="7">
        <f t="shared" si="771"/>
        <v>0</v>
      </c>
      <c r="Z6103" s="7"/>
      <c r="AA6103" s="8">
        <f t="shared" ref="AA6103:AA6120" si="775">W6103+X6103</f>
        <v>0</v>
      </c>
      <c r="AB6103" s="7">
        <f t="shared" si="767"/>
        <v>0</v>
      </c>
      <c r="AC6103" s="7">
        <f t="shared" si="769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70"/>
        <v>489.46</v>
      </c>
      <c r="W6104" s="8">
        <f t="shared" si="772"/>
        <v>0</v>
      </c>
      <c r="X6104" s="8"/>
      <c r="Y6104" s="7">
        <f t="shared" si="771"/>
        <v>0</v>
      </c>
      <c r="Z6104" s="7"/>
      <c r="AA6104" s="8">
        <f t="shared" si="775"/>
        <v>0</v>
      </c>
      <c r="AB6104" s="7">
        <f t="shared" si="767"/>
        <v>0</v>
      </c>
      <c r="AC6104" s="7">
        <f t="shared" si="769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70"/>
        <v>-24.400000000001</v>
      </c>
      <c r="W6105" s="8">
        <f t="shared" si="772"/>
        <v>0</v>
      </c>
      <c r="X6105" s="8"/>
      <c r="Y6105" s="7">
        <f t="shared" si="771"/>
        <v>0</v>
      </c>
      <c r="Z6105" s="7"/>
      <c r="AA6105" s="8">
        <f t="shared" si="775"/>
        <v>0</v>
      </c>
      <c r="AB6105" s="7">
        <f t="shared" si="767"/>
        <v>0</v>
      </c>
      <c r="AC6105" s="7">
        <f t="shared" si="769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70"/>
        <v>457</v>
      </c>
      <c r="W6106" s="8">
        <f t="shared" si="772"/>
        <v>0</v>
      </c>
      <c r="X6106" s="8"/>
      <c r="Y6106" s="7">
        <f t="shared" si="771"/>
        <v>0</v>
      </c>
      <c r="Z6106" s="7"/>
      <c r="AA6106" s="8">
        <f t="shared" si="775"/>
        <v>0</v>
      </c>
      <c r="AB6106" s="7">
        <f t="shared" si="767"/>
        <v>0</v>
      </c>
      <c r="AC6106" s="7">
        <f t="shared" si="769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70"/>
        <v>31601.200000000001</v>
      </c>
      <c r="W6107" s="8">
        <f t="shared" si="772"/>
        <v>0</v>
      </c>
      <c r="X6107" s="8"/>
      <c r="Y6107" s="7">
        <f t="shared" si="771"/>
        <v>0</v>
      </c>
      <c r="Z6107" s="7"/>
      <c r="AA6107" s="8">
        <f t="shared" si="775"/>
        <v>0</v>
      </c>
      <c r="AB6107" s="7">
        <f t="shared" si="767"/>
        <v>0</v>
      </c>
      <c r="AC6107" s="7">
        <f t="shared" si="769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70"/>
        <v>302.09999999999098</v>
      </c>
      <c r="W6108" s="8">
        <f t="shared" si="772"/>
        <v>0</v>
      </c>
      <c r="X6108" s="8"/>
      <c r="Y6108" s="7">
        <f t="shared" si="771"/>
        <v>0</v>
      </c>
      <c r="Z6108" s="7"/>
      <c r="AA6108" s="8">
        <f t="shared" si="775"/>
        <v>0</v>
      </c>
      <c r="AB6108" s="7">
        <f t="shared" si="767"/>
        <v>0</v>
      </c>
      <c r="AC6108" s="7">
        <f t="shared" si="769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70"/>
        <v>13176</v>
      </c>
      <c r="W6109" s="8">
        <f t="shared" si="772"/>
        <v>0</v>
      </c>
      <c r="X6109" s="8"/>
      <c r="Y6109" s="7">
        <f t="shared" si="771"/>
        <v>0</v>
      </c>
      <c r="Z6109" s="7"/>
      <c r="AA6109" s="8">
        <f t="shared" si="775"/>
        <v>0</v>
      </c>
      <c r="AB6109" s="7">
        <f t="shared" si="767"/>
        <v>0</v>
      </c>
      <c r="AC6109" s="7">
        <f t="shared" si="769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70"/>
        <v>10708.31</v>
      </c>
      <c r="W6110" s="8">
        <f t="shared" si="772"/>
        <v>0</v>
      </c>
      <c r="X6110" s="8"/>
      <c r="Y6110" s="7">
        <f t="shared" si="771"/>
        <v>0</v>
      </c>
      <c r="Z6110" s="7"/>
      <c r="AA6110" s="8">
        <f t="shared" si="775"/>
        <v>0</v>
      </c>
      <c r="AB6110" s="7">
        <f t="shared" si="767"/>
        <v>0</v>
      </c>
      <c r="AC6110" s="7">
        <f t="shared" si="769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70"/>
        <v>7428.92</v>
      </c>
      <c r="W6111" s="8">
        <f t="shared" si="772"/>
        <v>0</v>
      </c>
      <c r="X6111" s="8"/>
      <c r="Y6111" s="7">
        <f t="shared" si="771"/>
        <v>0</v>
      </c>
      <c r="Z6111" s="7"/>
      <c r="AA6111" s="8">
        <f t="shared" si="775"/>
        <v>0</v>
      </c>
      <c r="AB6111" s="7">
        <f t="shared" ref="AB6111:AB6141" si="776">U6111-W6111</f>
        <v>0</v>
      </c>
      <c r="AC6111" s="7">
        <f t="shared" si="769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70"/>
        <v>9.9999999997635296E-3</v>
      </c>
      <c r="W6112" s="8">
        <f t="shared" si="772"/>
        <v>0</v>
      </c>
      <c r="X6112" s="8"/>
      <c r="Y6112" s="7">
        <f t="shared" si="771"/>
        <v>0</v>
      </c>
      <c r="Z6112" s="7"/>
      <c r="AA6112" s="8">
        <f t="shared" si="775"/>
        <v>0</v>
      </c>
      <c r="AB6112" s="7">
        <f t="shared" si="776"/>
        <v>0</v>
      </c>
      <c r="AC6112" s="7">
        <f t="shared" si="769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70"/>
        <v>487.4</v>
      </c>
      <c r="W6113" s="8">
        <f t="shared" si="772"/>
        <v>0</v>
      </c>
      <c r="X6113" s="8"/>
      <c r="Y6113" s="7">
        <f t="shared" si="771"/>
        <v>0</v>
      </c>
      <c r="Z6113" s="7"/>
      <c r="AA6113" s="8">
        <f t="shared" si="775"/>
        <v>0</v>
      </c>
      <c r="AB6113" s="7">
        <f t="shared" si="776"/>
        <v>0</v>
      </c>
      <c r="AC6113" s="7">
        <f t="shared" si="769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70"/>
        <v>5.9999999999490697E-2</v>
      </c>
      <c r="W6114" s="8">
        <f t="shared" si="772"/>
        <v>0</v>
      </c>
      <c r="X6114" s="8"/>
      <c r="Y6114" s="7">
        <f t="shared" si="771"/>
        <v>0</v>
      </c>
      <c r="Z6114" s="7"/>
      <c r="AA6114" s="8">
        <f t="shared" si="775"/>
        <v>0</v>
      </c>
      <c r="AB6114" s="7">
        <f t="shared" si="776"/>
        <v>0</v>
      </c>
      <c r="AC6114" s="7">
        <f t="shared" si="769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70"/>
        <v>6189.5</v>
      </c>
      <c r="W6115" s="8">
        <f t="shared" si="772"/>
        <v>0</v>
      </c>
      <c r="X6115" s="8"/>
      <c r="Y6115" s="7">
        <f t="shared" si="771"/>
        <v>0</v>
      </c>
      <c r="Z6115" s="7"/>
      <c r="AA6115" s="8">
        <f t="shared" si="775"/>
        <v>0</v>
      </c>
      <c r="AB6115" s="7">
        <f t="shared" si="776"/>
        <v>0</v>
      </c>
      <c r="AC6115" s="7">
        <f t="shared" si="769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70"/>
        <v>1.8599999999900101</v>
      </c>
      <c r="W6116" s="8">
        <f t="shared" si="772"/>
        <v>0</v>
      </c>
      <c r="X6116" s="8"/>
      <c r="Y6116" s="7">
        <f t="shared" si="771"/>
        <v>0</v>
      </c>
      <c r="Z6116" s="7"/>
      <c r="AA6116" s="8">
        <f t="shared" si="775"/>
        <v>0</v>
      </c>
      <c r="AB6116" s="7">
        <f t="shared" si="776"/>
        <v>0</v>
      </c>
      <c r="AC6116" s="7">
        <f t="shared" si="769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70"/>
        <v>484</v>
      </c>
      <c r="W6117" s="8">
        <f t="shared" si="772"/>
        <v>0</v>
      </c>
      <c r="X6117" s="8"/>
      <c r="Y6117" s="7">
        <f t="shared" si="771"/>
        <v>0</v>
      </c>
      <c r="Z6117" s="7"/>
      <c r="AA6117" s="8">
        <f t="shared" si="775"/>
        <v>0</v>
      </c>
      <c r="AB6117" s="7">
        <f t="shared" si="776"/>
        <v>0</v>
      </c>
      <c r="AC6117" s="7">
        <f t="shared" si="769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70"/>
        <v>1902.1</v>
      </c>
      <c r="W6118" s="8">
        <f t="shared" si="772"/>
        <v>0</v>
      </c>
      <c r="X6118" s="8"/>
      <c r="Y6118" s="7">
        <f t="shared" si="771"/>
        <v>0</v>
      </c>
      <c r="Z6118" s="7"/>
      <c r="AA6118" s="8">
        <f t="shared" si="775"/>
        <v>0</v>
      </c>
      <c r="AB6118" s="7">
        <f t="shared" si="776"/>
        <v>0</v>
      </c>
      <c r="AC6118" s="7">
        <f t="shared" si="769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70"/>
        <v>142.44999999999999</v>
      </c>
      <c r="W6119" s="8">
        <f t="shared" si="772"/>
        <v>0</v>
      </c>
      <c r="X6119" s="8"/>
      <c r="Y6119" s="7">
        <f t="shared" si="771"/>
        <v>0</v>
      </c>
      <c r="Z6119" s="7"/>
      <c r="AA6119" s="8">
        <f t="shared" si="775"/>
        <v>0</v>
      </c>
      <c r="AB6119" s="7">
        <f t="shared" si="776"/>
        <v>0</v>
      </c>
      <c r="AC6119" s="7">
        <f t="shared" si="769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70"/>
        <v>3.1000000000003598</v>
      </c>
      <c r="W6120" s="8">
        <f t="shared" si="772"/>
        <v>0</v>
      </c>
      <c r="X6120" s="8"/>
      <c r="Y6120" s="7">
        <f t="shared" si="771"/>
        <v>0</v>
      </c>
      <c r="Z6120" s="7"/>
      <c r="AA6120" s="8">
        <f t="shared" si="775"/>
        <v>0</v>
      </c>
      <c r="AB6120" s="7">
        <f t="shared" si="776"/>
        <v>0</v>
      </c>
      <c r="AC6120" s="7">
        <f t="shared" si="769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70"/>
        <v>464.88000000000102</v>
      </c>
      <c r="W6121" s="8">
        <f t="shared" si="772"/>
        <v>0</v>
      </c>
      <c r="X6121" s="8"/>
      <c r="Y6121" s="7">
        <f t="shared" si="771"/>
        <v>0</v>
      </c>
      <c r="Z6121" s="7"/>
      <c r="AA6121" s="7"/>
      <c r="AB6121" s="7">
        <f t="shared" si="776"/>
        <v>0</v>
      </c>
      <c r="AC6121" s="7">
        <f t="shared" si="769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70"/>
        <v>347.59000000002601</v>
      </c>
      <c r="W6122" s="8">
        <f t="shared" si="772"/>
        <v>0</v>
      </c>
      <c r="X6122" s="8"/>
      <c r="Y6122" s="7">
        <f t="shared" si="771"/>
        <v>0</v>
      </c>
      <c r="Z6122" s="7"/>
      <c r="AA6122" s="7"/>
      <c r="AB6122" s="7">
        <f t="shared" si="776"/>
        <v>0</v>
      </c>
      <c r="AC6122" s="7">
        <f t="shared" si="769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70"/>
        <v>9103.4</v>
      </c>
      <c r="W6123" s="8">
        <f t="shared" si="772"/>
        <v>0</v>
      </c>
      <c r="X6123" s="8"/>
      <c r="Y6123" s="7">
        <f t="shared" si="771"/>
        <v>0</v>
      </c>
      <c r="Z6123" s="7"/>
      <c r="AA6123" s="8">
        <f t="shared" ref="AA6123:AA6186" si="777">W6123+X6123</f>
        <v>0</v>
      </c>
      <c r="AB6123" s="7">
        <f t="shared" si="776"/>
        <v>0</v>
      </c>
      <c r="AC6123" s="7">
        <f t="shared" si="769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70"/>
        <v>2374.2600000000002</v>
      </c>
      <c r="W6124" s="8">
        <f t="shared" si="772"/>
        <v>0</v>
      </c>
      <c r="X6124" s="8"/>
      <c r="Y6124" s="7">
        <f t="shared" si="771"/>
        <v>0</v>
      </c>
      <c r="Z6124" s="7"/>
      <c r="AA6124" s="8">
        <f t="shared" si="777"/>
        <v>0</v>
      </c>
      <c r="AB6124" s="7">
        <f t="shared" si="776"/>
        <v>0</v>
      </c>
      <c r="AC6124" s="7">
        <f t="shared" si="769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70"/>
        <v>1959.5</v>
      </c>
      <c r="W6125" s="8">
        <f t="shared" si="772"/>
        <v>0</v>
      </c>
      <c r="X6125" s="8"/>
      <c r="Y6125" s="7">
        <f t="shared" si="771"/>
        <v>0</v>
      </c>
      <c r="Z6125" s="7"/>
      <c r="AA6125" s="8">
        <f t="shared" si="777"/>
        <v>0</v>
      </c>
      <c r="AB6125" s="7">
        <f t="shared" si="776"/>
        <v>0</v>
      </c>
      <c r="AC6125" s="7">
        <f t="shared" si="769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70"/>
        <v>-31310.400000000001</v>
      </c>
      <c r="W6126" s="8">
        <f t="shared" si="772"/>
        <v>0</v>
      </c>
      <c r="X6126" s="8"/>
      <c r="Y6126" s="7">
        <f t="shared" si="771"/>
        <v>0</v>
      </c>
      <c r="Z6126" s="7"/>
      <c r="AA6126" s="8">
        <f t="shared" si="777"/>
        <v>0</v>
      </c>
      <c r="AB6126" s="7">
        <f t="shared" si="776"/>
        <v>0</v>
      </c>
      <c r="AC6126" s="7">
        <f t="shared" si="769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70"/>
        <v>338.3</v>
      </c>
      <c r="W6127" s="8">
        <f t="shared" si="772"/>
        <v>0</v>
      </c>
      <c r="X6127" s="8"/>
      <c r="Y6127" s="7">
        <f t="shared" si="771"/>
        <v>0</v>
      </c>
      <c r="Z6127" s="7"/>
      <c r="AA6127" s="8">
        <f t="shared" si="777"/>
        <v>0</v>
      </c>
      <c r="AB6127" s="7">
        <f t="shared" si="776"/>
        <v>0</v>
      </c>
      <c r="AC6127" s="7">
        <f t="shared" si="769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70"/>
        <v>9993</v>
      </c>
      <c r="W6128" s="8">
        <f t="shared" si="772"/>
        <v>0</v>
      </c>
      <c r="X6128" s="8"/>
      <c r="Y6128" s="7">
        <f t="shared" si="771"/>
        <v>0</v>
      </c>
      <c r="Z6128" s="7"/>
      <c r="AA6128" s="8">
        <f t="shared" si="777"/>
        <v>0</v>
      </c>
      <c r="AB6128" s="7">
        <f t="shared" si="776"/>
        <v>0</v>
      </c>
      <c r="AC6128" s="7">
        <f t="shared" si="769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2"/>
        <v>0</v>
      </c>
      <c r="X6129" s="8"/>
      <c r="Y6129" s="7">
        <f t="shared" si="771"/>
        <v>0</v>
      </c>
      <c r="Z6129" s="7"/>
      <c r="AA6129" s="8">
        <f t="shared" si="777"/>
        <v>0</v>
      </c>
      <c r="AB6129" s="7">
        <f t="shared" si="776"/>
        <v>0</v>
      </c>
      <c r="AC6129" s="7">
        <f t="shared" ref="AC6129:AC6150" si="778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70"/>
        <v>495.7</v>
      </c>
      <c r="W6130" s="8">
        <f t="shared" si="772"/>
        <v>0</v>
      </c>
      <c r="X6130" s="8"/>
      <c r="Y6130" s="7">
        <f t="shared" si="771"/>
        <v>0</v>
      </c>
      <c r="Z6130" s="7"/>
      <c r="AA6130" s="8">
        <f t="shared" si="777"/>
        <v>0</v>
      </c>
      <c r="AB6130" s="7">
        <f t="shared" si="776"/>
        <v>0</v>
      </c>
      <c r="AC6130" s="7">
        <f t="shared" si="778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1"/>
        <v>0</v>
      </c>
      <c r="Z6131" s="7"/>
      <c r="AA6131" s="8">
        <f t="shared" si="777"/>
        <v>3081.0576923076924</v>
      </c>
      <c r="AB6131" s="7">
        <f t="shared" si="776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9">S6132+T6132-U6132</f>
        <v>3.0000000000654801E-2</v>
      </c>
      <c r="W6132" s="8">
        <f t="shared" si="772"/>
        <v>0</v>
      </c>
      <c r="X6132" s="8"/>
      <c r="Y6132" s="7">
        <f t="shared" si="771"/>
        <v>0</v>
      </c>
      <c r="Z6132" s="7"/>
      <c r="AA6132" s="8">
        <f t="shared" si="777"/>
        <v>0</v>
      </c>
      <c r="AB6132" s="7">
        <f t="shared" si="776"/>
        <v>0</v>
      </c>
      <c r="AC6132" s="7">
        <f t="shared" si="778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9"/>
        <v>169.4</v>
      </c>
      <c r="W6133" s="8">
        <f t="shared" si="772"/>
        <v>0</v>
      </c>
      <c r="X6133" s="8"/>
      <c r="Y6133" s="7">
        <f t="shared" si="771"/>
        <v>0</v>
      </c>
      <c r="Z6133" s="7"/>
      <c r="AA6133" s="8">
        <f t="shared" si="777"/>
        <v>0</v>
      </c>
      <c r="AB6133" s="7">
        <f t="shared" si="776"/>
        <v>0</v>
      </c>
      <c r="AC6133" s="7">
        <f t="shared" si="778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9"/>
        <v>1.0000000002037299E-2</v>
      </c>
      <c r="W6134" s="8">
        <f t="shared" si="772"/>
        <v>0</v>
      </c>
      <c r="X6134" s="8"/>
      <c r="Y6134" s="7">
        <f t="shared" si="771"/>
        <v>0</v>
      </c>
      <c r="Z6134" s="7"/>
      <c r="AA6134" s="8">
        <f t="shared" si="777"/>
        <v>0</v>
      </c>
      <c r="AB6134" s="7">
        <f t="shared" si="776"/>
        <v>0</v>
      </c>
      <c r="AC6134" s="7">
        <f t="shared" si="778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9"/>
        <v>1.00000000093132E-2</v>
      </c>
      <c r="W6135" s="8">
        <f t="shared" si="772"/>
        <v>0</v>
      </c>
      <c r="X6135" s="8"/>
      <c r="Y6135" s="7">
        <f t="shared" si="771"/>
        <v>0</v>
      </c>
      <c r="Z6135" s="7"/>
      <c r="AA6135" s="8">
        <f t="shared" si="777"/>
        <v>0</v>
      </c>
      <c r="AB6135" s="7">
        <f t="shared" si="776"/>
        <v>0</v>
      </c>
      <c r="AC6135" s="7">
        <f t="shared" si="778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9"/>
        <v>-11218.59</v>
      </c>
      <c r="W6136" s="8">
        <f t="shared" si="772"/>
        <v>0</v>
      </c>
      <c r="X6136" s="8"/>
      <c r="Y6136" s="7">
        <f t="shared" si="771"/>
        <v>0</v>
      </c>
      <c r="Z6136" s="7"/>
      <c r="AA6136" s="8">
        <f t="shared" si="777"/>
        <v>0</v>
      </c>
      <c r="AB6136" s="7">
        <f t="shared" si="776"/>
        <v>0</v>
      </c>
      <c r="AC6136" s="7">
        <f t="shared" si="778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9"/>
        <v>42529.49</v>
      </c>
      <c r="W6137" s="8">
        <f t="shared" si="772"/>
        <v>0</v>
      </c>
      <c r="X6137" s="8"/>
      <c r="Y6137" s="7">
        <f t="shared" si="771"/>
        <v>0</v>
      </c>
      <c r="Z6137" s="7"/>
      <c r="AA6137" s="8">
        <f t="shared" si="777"/>
        <v>0</v>
      </c>
      <c r="AB6137" s="7">
        <f t="shared" si="776"/>
        <v>0</v>
      </c>
      <c r="AC6137" s="7">
        <f t="shared" si="778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9"/>
        <v>-31825.729039999998</v>
      </c>
      <c r="W6138" s="8">
        <f t="shared" si="772"/>
        <v>14441.749039999999</v>
      </c>
      <c r="X6138" s="8"/>
      <c r="Y6138" s="7">
        <f t="shared" si="771"/>
        <v>0</v>
      </c>
      <c r="Z6138" s="7"/>
      <c r="AA6138" s="8">
        <f t="shared" si="777"/>
        <v>14441.749039999999</v>
      </c>
      <c r="AB6138" s="7">
        <f t="shared" si="776"/>
        <v>0</v>
      </c>
      <c r="AC6138" s="7">
        <f t="shared" si="778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2"/>
        <v>0</v>
      </c>
      <c r="X6139" s="8"/>
      <c r="Y6139" s="7">
        <f t="shared" si="771"/>
        <v>0</v>
      </c>
      <c r="Z6139" s="7"/>
      <c r="AA6139" s="8">
        <f t="shared" si="777"/>
        <v>0</v>
      </c>
      <c r="AB6139" s="7">
        <f t="shared" si="776"/>
        <v>0</v>
      </c>
      <c r="AC6139" s="7">
        <f t="shared" si="778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9"/>
        <v>-377486.98</v>
      </c>
      <c r="W6140" s="8">
        <f t="shared" si="772"/>
        <v>170525.0693069307</v>
      </c>
      <c r="X6140" s="8"/>
      <c r="Y6140" s="7">
        <f t="shared" si="771"/>
        <v>0</v>
      </c>
      <c r="Z6140" s="7"/>
      <c r="AA6140" s="8">
        <f t="shared" si="777"/>
        <v>170525.0693069307</v>
      </c>
      <c r="AB6140" s="7">
        <f t="shared" si="776"/>
        <v>1705.2506930693053</v>
      </c>
      <c r="AC6140" s="7">
        <f t="shared" si="778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9"/>
        <v>-45241</v>
      </c>
      <c r="W6141" s="8">
        <f t="shared" si="772"/>
        <v>13920.1</v>
      </c>
      <c r="X6141" s="8">
        <f>W6141*R6141/(1-R6141)</f>
        <v>284.08367346938775</v>
      </c>
      <c r="Y6141" s="7">
        <f t="shared" si="771"/>
        <v>0</v>
      </c>
      <c r="Z6141" s="7"/>
      <c r="AA6141" s="8">
        <f t="shared" si="777"/>
        <v>14204.183673469388</v>
      </c>
      <c r="AB6141" s="7">
        <f t="shared" si="776"/>
        <v>0</v>
      </c>
      <c r="AC6141" s="7">
        <f t="shared" si="778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2"/>
        <v>0</v>
      </c>
      <c r="X6142" s="8"/>
      <c r="Y6142" s="7">
        <f t="shared" si="771"/>
        <v>0</v>
      </c>
      <c r="Z6142" s="7"/>
      <c r="AA6142" s="8">
        <f t="shared" si="777"/>
        <v>0</v>
      </c>
      <c r="AB6142" s="7">
        <f>U6142-W6142</f>
        <v>0</v>
      </c>
      <c r="AC6142" s="7">
        <f t="shared" si="778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9"/>
        <v>1.1000000000000001</v>
      </c>
      <c r="W6143" s="8">
        <f t="shared" si="772"/>
        <v>0</v>
      </c>
      <c r="X6143" s="8"/>
      <c r="Y6143" s="7">
        <f t="shared" si="771"/>
        <v>0</v>
      </c>
      <c r="Z6143" s="7"/>
      <c r="AA6143" s="8">
        <f t="shared" si="777"/>
        <v>0</v>
      </c>
      <c r="AB6143" s="7">
        <f>U6143-W6143</f>
        <v>0</v>
      </c>
      <c r="AC6143" s="7">
        <f t="shared" si="778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2"/>
        <v>41322.788461538454</v>
      </c>
      <c r="X6144" s="8"/>
      <c r="Y6144" s="7">
        <f t="shared" si="771"/>
        <v>0</v>
      </c>
      <c r="Z6144" s="7"/>
      <c r="AA6144" s="8">
        <f t="shared" si="777"/>
        <v>41322.788461538454</v>
      </c>
      <c r="AB6144" s="7">
        <f t="shared" ref="AB6144:AB6147" si="780">U6144-W6144</f>
        <v>1652.9115384615434</v>
      </c>
      <c r="AC6144" s="7">
        <f t="shared" si="778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9"/>
        <v>-4118.41</v>
      </c>
      <c r="W6145" s="8">
        <f t="shared" si="772"/>
        <v>4118.41</v>
      </c>
      <c r="X6145" s="8"/>
      <c r="Y6145" s="7">
        <f t="shared" si="771"/>
        <v>0</v>
      </c>
      <c r="Z6145" s="7"/>
      <c r="AA6145" s="8">
        <f t="shared" si="777"/>
        <v>4118.41</v>
      </c>
      <c r="AB6145" s="7">
        <f t="shared" si="780"/>
        <v>0</v>
      </c>
      <c r="AC6145" s="7">
        <f t="shared" si="778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9"/>
        <v>-1275.45</v>
      </c>
      <c r="W6146" s="8">
        <f t="shared" si="772"/>
        <v>1275.45</v>
      </c>
      <c r="X6146" s="8"/>
      <c r="Y6146" s="7">
        <f t="shared" si="771"/>
        <v>0</v>
      </c>
      <c r="Z6146" s="7"/>
      <c r="AA6146" s="8">
        <f t="shared" si="777"/>
        <v>1275.45</v>
      </c>
      <c r="AB6146" s="7">
        <f t="shared" si="780"/>
        <v>0</v>
      </c>
      <c r="AC6146" s="7">
        <f t="shared" si="778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9"/>
        <v>-313.8</v>
      </c>
      <c r="W6147" s="8">
        <f t="shared" si="772"/>
        <v>307.64705882352939</v>
      </c>
      <c r="X6147" s="8"/>
      <c r="Y6147" s="7">
        <f t="shared" ref="Y6147:Y6210" si="781">IF(W6147-AC6147&lt;=0,0,IF(O6147="返现",MAX(W6147-AB6147-AC6147,0),MAX(W6147-AC6147,0)))</f>
        <v>0</v>
      </c>
      <c r="Z6147" s="7"/>
      <c r="AA6147" s="8">
        <f t="shared" si="777"/>
        <v>307.64705882352939</v>
      </c>
      <c r="AB6147" s="7">
        <f t="shared" si="780"/>
        <v>6.1529411764706197</v>
      </c>
      <c r="AC6147" s="7">
        <f t="shared" si="778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18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9"/>
        <v>-6104.8</v>
      </c>
      <c r="W6148" s="8">
        <f t="shared" si="772"/>
        <v>6104.8</v>
      </c>
      <c r="X6148" s="8"/>
      <c r="Y6148" s="7">
        <f t="shared" si="781"/>
        <v>0</v>
      </c>
      <c r="Z6148" s="7"/>
      <c r="AA6148" s="8">
        <f t="shared" si="777"/>
        <v>6104.8</v>
      </c>
      <c r="AB6148" s="95">
        <f>W6148*P6148</f>
        <v>244.19200000000001</v>
      </c>
      <c r="AC6148" s="7">
        <f t="shared" si="778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9"/>
        <v>-37662.28</v>
      </c>
      <c r="W6149" s="8">
        <f t="shared" si="772"/>
        <v>37662.28</v>
      </c>
      <c r="X6149" s="8"/>
      <c r="Y6149" s="7">
        <f t="shared" si="781"/>
        <v>0</v>
      </c>
      <c r="Z6149" s="7"/>
      <c r="AA6149" s="8">
        <f t="shared" si="777"/>
        <v>37662.28</v>
      </c>
      <c r="AB6149" s="7">
        <f t="shared" ref="AB6149:AB6151" si="782">U6149-W6149</f>
        <v>0</v>
      </c>
      <c r="AC6149" s="7">
        <f t="shared" si="778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9"/>
        <v>-129063.84</v>
      </c>
      <c r="W6150" s="8">
        <f t="shared" si="772"/>
        <v>129063.84</v>
      </c>
      <c r="X6150" s="8"/>
      <c r="Y6150" s="7">
        <f t="shared" si="781"/>
        <v>0</v>
      </c>
      <c r="Z6150" s="7"/>
      <c r="AA6150" s="8">
        <f t="shared" si="777"/>
        <v>129063.84</v>
      </c>
      <c r="AB6150" s="7">
        <f t="shared" si="782"/>
        <v>0</v>
      </c>
      <c r="AC6150" s="7">
        <f t="shared" si="778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9"/>
        <v>0</v>
      </c>
      <c r="W6151" s="8">
        <v>0</v>
      </c>
      <c r="X6151" s="8"/>
      <c r="Y6151" s="7">
        <f t="shared" si="781"/>
        <v>0</v>
      </c>
      <c r="Z6151" s="7"/>
      <c r="AA6151" s="8">
        <f t="shared" si="777"/>
        <v>0</v>
      </c>
      <c r="AB6151" s="7">
        <f t="shared" si="782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9"/>
        <v>0</v>
      </c>
      <c r="W6152" s="8">
        <v>0</v>
      </c>
      <c r="X6152" s="8"/>
      <c r="Y6152" s="7">
        <f t="shared" si="781"/>
        <v>0</v>
      </c>
      <c r="Z6152" s="7"/>
      <c r="AA6152" s="8">
        <f t="shared" si="777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9"/>
        <v>463.2</v>
      </c>
      <c r="W6153" s="8">
        <v>0</v>
      </c>
      <c r="X6153" s="8"/>
      <c r="Y6153" s="7">
        <f t="shared" si="781"/>
        <v>0</v>
      </c>
      <c r="Z6153" s="7"/>
      <c r="AA6153" s="8">
        <f t="shared" si="777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9"/>
        <v>287214.77</v>
      </c>
      <c r="W6154" s="8">
        <f t="shared" ref="W6154:W6217" si="783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1"/>
        <v>62987.919999999984</v>
      </c>
      <c r="Z6154" s="7"/>
      <c r="AA6154" s="8">
        <f t="shared" si="777"/>
        <v>295817.11719999998</v>
      </c>
      <c r="AB6154" s="7">
        <f t="shared" ref="AB6154:AB6217" si="784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9"/>
        <v>10791.63</v>
      </c>
      <c r="W6155" s="8">
        <f t="shared" si="783"/>
        <v>11777.17</v>
      </c>
      <c r="X6155" s="8"/>
      <c r="Y6155" s="7">
        <f t="shared" si="781"/>
        <v>0</v>
      </c>
      <c r="Z6155" s="7"/>
      <c r="AA6155" s="8">
        <f t="shared" si="777"/>
        <v>11777.17</v>
      </c>
      <c r="AB6155" s="7">
        <f t="shared" si="784"/>
        <v>0</v>
      </c>
      <c r="AC6155" s="7">
        <f t="shared" ref="AC6155:AC6218" si="785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9"/>
        <v>8289.4500000000007</v>
      </c>
      <c r="W6156" s="8">
        <f t="shared" si="783"/>
        <v>15027.96</v>
      </c>
      <c r="X6156" s="8"/>
      <c r="Y6156" s="7">
        <f t="shared" si="781"/>
        <v>13043.49</v>
      </c>
      <c r="Z6156" s="7"/>
      <c r="AA6156" s="8">
        <f t="shared" si="777"/>
        <v>15027.96</v>
      </c>
      <c r="AB6156" s="7">
        <f t="shared" si="784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9"/>
        <v>3471839.3799999994</v>
      </c>
      <c r="W6157" s="8">
        <f t="shared" si="783"/>
        <v>2312988.81</v>
      </c>
      <c r="X6157" s="8"/>
      <c r="Y6157" s="7">
        <f t="shared" si="781"/>
        <v>0</v>
      </c>
      <c r="Z6157" s="7"/>
      <c r="AA6157" s="8">
        <f t="shared" si="777"/>
        <v>2312988.81</v>
      </c>
      <c r="AB6157" s="7">
        <f t="shared" si="784"/>
        <v>0</v>
      </c>
      <c r="AC6157" s="7">
        <f t="shared" si="785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9"/>
        <v>-1135040.31</v>
      </c>
      <c r="W6158" s="8">
        <f t="shared" si="783"/>
        <v>0</v>
      </c>
      <c r="X6158" s="8"/>
      <c r="Y6158" s="7">
        <f t="shared" si="781"/>
        <v>0</v>
      </c>
      <c r="Z6158" s="7"/>
      <c r="AA6158" s="8">
        <f t="shared" si="777"/>
        <v>0</v>
      </c>
      <c r="AB6158" s="7">
        <f t="shared" si="784"/>
        <v>0</v>
      </c>
      <c r="AC6158" s="7">
        <f t="shared" si="785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5087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9"/>
        <v>1085188.7000000002</v>
      </c>
      <c r="W6159" s="8">
        <f t="shared" si="783"/>
        <v>1521053.69</v>
      </c>
      <c r="X6159" s="8"/>
      <c r="Y6159" s="7">
        <f t="shared" si="781"/>
        <v>0</v>
      </c>
      <c r="Z6159" s="7"/>
      <c r="AA6159" s="8">
        <f t="shared" si="777"/>
        <v>1521053.69</v>
      </c>
      <c r="AB6159" s="7">
        <f t="shared" si="784"/>
        <v>0</v>
      </c>
      <c r="AC6159" s="7">
        <f t="shared" si="785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9"/>
        <v>0</v>
      </c>
      <c r="W6160" s="8">
        <f t="shared" si="783"/>
        <v>0</v>
      </c>
      <c r="X6160" s="8">
        <v>94.67</v>
      </c>
      <c r="Y6160" s="7">
        <f t="shared" si="781"/>
        <v>0</v>
      </c>
      <c r="Z6160" s="7"/>
      <c r="AA6160" s="8">
        <f t="shared" si="777"/>
        <v>94.67</v>
      </c>
      <c r="AB6160" s="7">
        <f t="shared" si="784"/>
        <v>0</v>
      </c>
      <c r="AC6160" s="7">
        <f t="shared" si="785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9"/>
        <v>98374.98000000001</v>
      </c>
      <c r="W6161" s="8">
        <f t="shared" si="783"/>
        <v>84602.1</v>
      </c>
      <c r="X6161" s="8">
        <f>W6161*R6161</f>
        <v>2538.0630000000001</v>
      </c>
      <c r="Y6161" s="7">
        <f t="shared" si="781"/>
        <v>0</v>
      </c>
      <c r="Z6161" s="7"/>
      <c r="AA6161" s="8">
        <f t="shared" si="777"/>
        <v>87140.163</v>
      </c>
      <c r="AB6161" s="7">
        <f t="shared" si="784"/>
        <v>0</v>
      </c>
      <c r="AC6161" s="7">
        <f t="shared" si="785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9"/>
        <v>3900.380000000001</v>
      </c>
      <c r="W6162" s="8">
        <f t="shared" si="783"/>
        <v>13595</v>
      </c>
      <c r="X6162" s="8">
        <f>W6162*R6162</f>
        <v>407.84999999999997</v>
      </c>
      <c r="Y6162" s="7">
        <f t="shared" si="781"/>
        <v>0</v>
      </c>
      <c r="Z6162" s="7"/>
      <c r="AA6162" s="8">
        <f t="shared" si="777"/>
        <v>14002.85</v>
      </c>
      <c r="AB6162" s="7">
        <f t="shared" si="784"/>
        <v>0</v>
      </c>
      <c r="AC6162" s="7">
        <f t="shared" si="785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9"/>
        <v>21927.150000000009</v>
      </c>
      <c r="W6163" s="8">
        <f t="shared" si="783"/>
        <v>33233.199999999997</v>
      </c>
      <c r="X6163" s="8">
        <f>W6163*R6163</f>
        <v>996.99599999999987</v>
      </c>
      <c r="Y6163" s="7">
        <f t="shared" si="781"/>
        <v>0</v>
      </c>
      <c r="Z6163" s="7"/>
      <c r="AA6163" s="8">
        <f t="shared" si="777"/>
        <v>34230.195999999996</v>
      </c>
      <c r="AB6163" s="7">
        <f t="shared" si="784"/>
        <v>0</v>
      </c>
      <c r="AC6163" s="7">
        <f t="shared" si="785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9"/>
        <v>0</v>
      </c>
      <c r="W6164" s="8">
        <f t="shared" si="783"/>
        <v>30126.2</v>
      </c>
      <c r="X6164" s="8">
        <f>W6164*R6164</f>
        <v>903.78599999999994</v>
      </c>
      <c r="Y6164" s="7">
        <f t="shared" si="781"/>
        <v>0</v>
      </c>
      <c r="Z6164" s="7"/>
      <c r="AA6164" s="8">
        <f t="shared" si="777"/>
        <v>31029.986000000001</v>
      </c>
      <c r="AB6164" s="7">
        <f t="shared" si="784"/>
        <v>0</v>
      </c>
      <c r="AC6164" s="7">
        <f t="shared" si="785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9"/>
        <v>136.32999999999447</v>
      </c>
      <c r="W6165" s="8">
        <f t="shared" si="783"/>
        <v>37915.9</v>
      </c>
      <c r="X6165" s="8">
        <f t="shared" ref="X6165:X6166" si="786">W6165*R6165</f>
        <v>1137.4770000000001</v>
      </c>
      <c r="Y6165" s="7">
        <f t="shared" si="781"/>
        <v>0</v>
      </c>
      <c r="Z6165" s="7"/>
      <c r="AA6165" s="8">
        <f t="shared" si="777"/>
        <v>39053.377</v>
      </c>
      <c r="AB6165" s="7">
        <f t="shared" si="784"/>
        <v>0</v>
      </c>
      <c r="AC6165" s="7">
        <f t="shared" si="785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9"/>
        <v>0</v>
      </c>
      <c r="W6166" s="8">
        <f t="shared" si="783"/>
        <v>110</v>
      </c>
      <c r="X6166" s="8">
        <f t="shared" si="786"/>
        <v>3.3</v>
      </c>
      <c r="Y6166" s="7">
        <f t="shared" si="781"/>
        <v>0</v>
      </c>
      <c r="Z6166" s="7"/>
      <c r="AA6166" s="8">
        <f t="shared" si="777"/>
        <v>113.3</v>
      </c>
      <c r="AB6166" s="7">
        <f t="shared" si="784"/>
        <v>0</v>
      </c>
      <c r="AC6166" s="7">
        <f t="shared" si="785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9"/>
        <v>306102.08999999997</v>
      </c>
      <c r="W6167" s="8">
        <f t="shared" si="783"/>
        <v>83290.100000000006</v>
      </c>
      <c r="X6167" s="8">
        <f>W6167*R6167</f>
        <v>2498.703</v>
      </c>
      <c r="Y6167" s="7">
        <f t="shared" si="781"/>
        <v>0</v>
      </c>
      <c r="Z6167" s="7"/>
      <c r="AA6167" s="8">
        <f t="shared" si="777"/>
        <v>85788.803</v>
      </c>
      <c r="AB6167" s="7">
        <f t="shared" si="784"/>
        <v>0</v>
      </c>
      <c r="AC6167" s="7">
        <f t="shared" si="785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9"/>
        <v>11743.980000000003</v>
      </c>
      <c r="W6168" s="8">
        <f t="shared" si="783"/>
        <v>41805.839999999997</v>
      </c>
      <c r="X6168" s="8"/>
      <c r="Y6168" s="7">
        <f t="shared" si="781"/>
        <v>0</v>
      </c>
      <c r="Z6168" s="7"/>
      <c r="AA6168" s="8">
        <f t="shared" si="777"/>
        <v>41805.839999999997</v>
      </c>
      <c r="AB6168" s="7">
        <f t="shared" si="784"/>
        <v>0</v>
      </c>
      <c r="AC6168" s="7">
        <f t="shared" si="785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9"/>
        <v>276850.1399999999</v>
      </c>
      <c r="W6169" s="8">
        <f t="shared" si="783"/>
        <v>1196668.47</v>
      </c>
      <c r="X6169" s="8"/>
      <c r="Y6169" s="7">
        <f t="shared" si="781"/>
        <v>0</v>
      </c>
      <c r="Z6169" s="7"/>
      <c r="AA6169" s="8">
        <f t="shared" si="777"/>
        <v>1196668.47</v>
      </c>
      <c r="AB6169" s="7">
        <f t="shared" si="784"/>
        <v>0</v>
      </c>
      <c r="AC6169" s="7">
        <f t="shared" si="785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9"/>
        <v>548781.38</v>
      </c>
      <c r="W6170" s="74">
        <f t="shared" si="783"/>
        <v>0</v>
      </c>
      <c r="X6170" s="74"/>
      <c r="Y6170" s="7">
        <f t="shared" si="781"/>
        <v>0</v>
      </c>
      <c r="Z6170" s="7"/>
      <c r="AA6170" s="8">
        <f t="shared" si="777"/>
        <v>0</v>
      </c>
      <c r="AB6170" s="75">
        <f t="shared" si="784"/>
        <v>0</v>
      </c>
      <c r="AC6170" s="75">
        <f t="shared" si="785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9"/>
        <v>100000</v>
      </c>
      <c r="W6171" s="74">
        <f t="shared" si="783"/>
        <v>0</v>
      </c>
      <c r="X6171" s="74"/>
      <c r="Y6171" s="7">
        <f t="shared" si="781"/>
        <v>0</v>
      </c>
      <c r="Z6171" s="7"/>
      <c r="AA6171" s="8">
        <f t="shared" si="777"/>
        <v>0</v>
      </c>
      <c r="AB6171" s="75">
        <f t="shared" si="784"/>
        <v>0</v>
      </c>
      <c r="AC6171" s="75">
        <f t="shared" si="785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9"/>
        <v>265916.11</v>
      </c>
      <c r="W6172" s="8">
        <f t="shared" si="783"/>
        <v>535606.11</v>
      </c>
      <c r="X6172" s="8">
        <f>W6172*R6172</f>
        <v>16068.183299999999</v>
      </c>
      <c r="Y6172" s="7">
        <f t="shared" si="781"/>
        <v>0</v>
      </c>
      <c r="Z6172" s="7"/>
      <c r="AA6172" s="8">
        <f t="shared" si="777"/>
        <v>551674.29330000002</v>
      </c>
      <c r="AB6172" s="7">
        <f t="shared" si="784"/>
        <v>0</v>
      </c>
      <c r="AC6172" s="7">
        <f t="shared" si="785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9"/>
        <v>1396742.6199999999</v>
      </c>
      <c r="W6173" s="8">
        <f t="shared" si="783"/>
        <v>1271519.47</v>
      </c>
      <c r="X6173" s="8"/>
      <c r="Y6173" s="7">
        <f t="shared" si="781"/>
        <v>0</v>
      </c>
      <c r="Z6173" s="7"/>
      <c r="AA6173" s="8">
        <f t="shared" si="777"/>
        <v>1271519.47</v>
      </c>
      <c r="AB6173" s="7">
        <f t="shared" si="784"/>
        <v>0</v>
      </c>
      <c r="AC6173" s="7">
        <f t="shared" si="785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9"/>
        <v>562674.31000000006</v>
      </c>
      <c r="W6174" s="8">
        <f t="shared" si="783"/>
        <v>1087930.6000000001</v>
      </c>
      <c r="X6174" s="8"/>
      <c r="Y6174" s="7">
        <f t="shared" si="781"/>
        <v>0</v>
      </c>
      <c r="Z6174" s="7"/>
      <c r="AA6174" s="8">
        <f t="shared" si="777"/>
        <v>1087930.6000000001</v>
      </c>
      <c r="AB6174" s="7">
        <f t="shared" si="784"/>
        <v>0</v>
      </c>
      <c r="AC6174" s="7">
        <f t="shared" si="785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9"/>
        <v>46040.28</v>
      </c>
      <c r="W6175" s="8">
        <f t="shared" si="783"/>
        <v>3959.72</v>
      </c>
      <c r="X6175" s="8">
        <f>W6175*R6175</f>
        <v>118.79159999999999</v>
      </c>
      <c r="Y6175" s="7">
        <f t="shared" si="781"/>
        <v>0</v>
      </c>
      <c r="Z6175" s="7"/>
      <c r="AA6175" s="8">
        <f t="shared" si="777"/>
        <v>4078.5115999999998</v>
      </c>
      <c r="AB6175" s="7">
        <f t="shared" si="784"/>
        <v>0</v>
      </c>
      <c r="AC6175" s="7">
        <f t="shared" si="785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9"/>
        <v>79758.81</v>
      </c>
      <c r="W6176" s="8">
        <f t="shared" si="783"/>
        <v>147895.37</v>
      </c>
      <c r="X6176" s="8"/>
      <c r="Y6176" s="7">
        <f t="shared" si="781"/>
        <v>0</v>
      </c>
      <c r="Z6176" s="7"/>
      <c r="AA6176" s="8">
        <f t="shared" si="777"/>
        <v>147895.37</v>
      </c>
      <c r="AB6176" s="7">
        <f t="shared" si="784"/>
        <v>0</v>
      </c>
      <c r="AC6176" s="7">
        <f t="shared" si="785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9"/>
        <v>32725.040000000001</v>
      </c>
      <c r="W6177" s="8">
        <f t="shared" si="783"/>
        <v>17274.96</v>
      </c>
      <c r="X6177" s="8"/>
      <c r="Y6177" s="7">
        <f t="shared" si="781"/>
        <v>0</v>
      </c>
      <c r="Z6177" s="7"/>
      <c r="AA6177" s="8">
        <f t="shared" si="777"/>
        <v>17274.96</v>
      </c>
      <c r="AB6177" s="7">
        <f t="shared" si="784"/>
        <v>0</v>
      </c>
      <c r="AC6177" s="7">
        <f t="shared" si="785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9"/>
        <v>48918.240000000005</v>
      </c>
      <c r="W6178" s="8">
        <f t="shared" si="783"/>
        <v>63286.039999999994</v>
      </c>
      <c r="X6178" s="8"/>
      <c r="Y6178" s="7">
        <f t="shared" si="781"/>
        <v>2326.6999999999971</v>
      </c>
      <c r="Z6178" s="7"/>
      <c r="AA6178" s="8">
        <f t="shared" si="777"/>
        <v>63286.039999999994</v>
      </c>
      <c r="AB6178" s="7">
        <f t="shared" si="784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9"/>
        <v>0</v>
      </c>
      <c r="W6179" s="8">
        <f t="shared" si="783"/>
        <v>12438.8</v>
      </c>
      <c r="X6179" s="8"/>
      <c r="Y6179" s="7">
        <f t="shared" si="781"/>
        <v>0</v>
      </c>
      <c r="Z6179" s="7"/>
      <c r="AA6179" s="8">
        <f t="shared" si="777"/>
        <v>12438.8</v>
      </c>
      <c r="AB6179" s="7">
        <f t="shared" si="784"/>
        <v>0</v>
      </c>
      <c r="AC6179" s="7">
        <f t="shared" si="785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9"/>
        <v>0</v>
      </c>
      <c r="W6180" s="8">
        <f t="shared" si="783"/>
        <v>0</v>
      </c>
      <c r="X6180" s="8"/>
      <c r="Y6180" s="7">
        <f t="shared" si="781"/>
        <v>0</v>
      </c>
      <c r="Z6180" s="7"/>
      <c r="AA6180" s="8">
        <f t="shared" si="777"/>
        <v>0</v>
      </c>
      <c r="AB6180" s="7">
        <f t="shared" si="784"/>
        <v>0</v>
      </c>
      <c r="AC6180" s="7">
        <f t="shared" si="785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9"/>
        <v>207607.55000000028</v>
      </c>
      <c r="W6181" s="8">
        <f t="shared" si="783"/>
        <v>3153603.69</v>
      </c>
      <c r="X6181" s="8">
        <f>W6181*R6181</f>
        <v>157680.1845</v>
      </c>
      <c r="Y6181" s="7">
        <f t="shared" si="781"/>
        <v>0</v>
      </c>
      <c r="Z6181" s="7"/>
      <c r="AA6181" s="8">
        <f t="shared" si="777"/>
        <v>3311283.8744999999</v>
      </c>
      <c r="AB6181" s="7">
        <f t="shared" si="784"/>
        <v>0</v>
      </c>
      <c r="AC6181" s="7">
        <f t="shared" si="785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9"/>
        <v>601185.86999999918</v>
      </c>
      <c r="W6182" s="8">
        <f t="shared" si="783"/>
        <v>8189325.1699999999</v>
      </c>
      <c r="X6182" s="8">
        <f>W6182*R6182</f>
        <v>409466.2585</v>
      </c>
      <c r="Y6182" s="7">
        <f t="shared" si="781"/>
        <v>0</v>
      </c>
      <c r="Z6182" s="7"/>
      <c r="AA6182" s="8">
        <f t="shared" si="777"/>
        <v>8598791.4285000004</v>
      </c>
      <c r="AB6182" s="7">
        <f t="shared" si="784"/>
        <v>0</v>
      </c>
      <c r="AC6182" s="7">
        <f t="shared" si="785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9"/>
        <v>23371.599999999991</v>
      </c>
      <c r="W6183" s="8">
        <f t="shared" si="783"/>
        <v>48831.8</v>
      </c>
      <c r="X6183" s="8"/>
      <c r="Y6183" s="7">
        <f t="shared" si="781"/>
        <v>0</v>
      </c>
      <c r="Z6183" s="7"/>
      <c r="AA6183" s="8">
        <f t="shared" si="777"/>
        <v>48831.8</v>
      </c>
      <c r="AB6183" s="7">
        <f t="shared" si="784"/>
        <v>0</v>
      </c>
      <c r="AC6183" s="7">
        <f t="shared" si="785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9"/>
        <v>0</v>
      </c>
      <c r="W6184" s="8">
        <f t="shared" si="783"/>
        <v>33188.51</v>
      </c>
      <c r="X6184" s="8">
        <f>W6184*R6184/(1-R6184)</f>
        <v>1746.7636842105267</v>
      </c>
      <c r="Y6184" s="7">
        <f t="shared" si="781"/>
        <v>0</v>
      </c>
      <c r="Z6184" s="7"/>
      <c r="AA6184" s="8">
        <f t="shared" si="777"/>
        <v>34935.27368421053</v>
      </c>
      <c r="AB6184" s="7">
        <f t="shared" si="784"/>
        <v>0</v>
      </c>
      <c r="AC6184" s="7">
        <f t="shared" si="785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9"/>
        <v>16700.789999999997</v>
      </c>
      <c r="W6185" s="8">
        <f t="shared" si="783"/>
        <v>28768.880000000001</v>
      </c>
      <c r="X6185" s="8"/>
      <c r="Y6185" s="7">
        <f t="shared" si="781"/>
        <v>0</v>
      </c>
      <c r="Z6185" s="7"/>
      <c r="AA6185" s="8">
        <f t="shared" si="777"/>
        <v>28768.880000000001</v>
      </c>
      <c r="AB6185" s="7">
        <f t="shared" si="784"/>
        <v>0</v>
      </c>
      <c r="AC6185" s="7">
        <f t="shared" si="785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9"/>
        <v>78908.752730000007</v>
      </c>
      <c r="W6186" s="8">
        <f t="shared" si="783"/>
        <v>111903.63</v>
      </c>
      <c r="X6186" s="8"/>
      <c r="Y6186" s="7">
        <f t="shared" si="781"/>
        <v>0</v>
      </c>
      <c r="Z6186" s="7"/>
      <c r="AA6186" s="8">
        <f t="shared" si="777"/>
        <v>111903.63</v>
      </c>
      <c r="AB6186" s="7">
        <f t="shared" si="784"/>
        <v>0</v>
      </c>
      <c r="AC6186" s="7">
        <f t="shared" si="785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9"/>
        <v>48214.390000000014</v>
      </c>
      <c r="W6187" s="8">
        <f t="shared" si="783"/>
        <v>150230.39999999999</v>
      </c>
      <c r="X6187" s="8"/>
      <c r="Y6187" s="7">
        <f t="shared" si="781"/>
        <v>0</v>
      </c>
      <c r="Z6187" s="7"/>
      <c r="AA6187" s="8">
        <f t="shared" ref="AA6187:AA6250" si="787">W6187+X6187</f>
        <v>150230.39999999999</v>
      </c>
      <c r="AB6187" s="7">
        <f t="shared" si="784"/>
        <v>0</v>
      </c>
      <c r="AC6187" s="7">
        <f t="shared" si="785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9"/>
        <v>145.4</v>
      </c>
      <c r="W6188" s="8">
        <f t="shared" si="783"/>
        <v>0</v>
      </c>
      <c r="X6188" s="8"/>
      <c r="Y6188" s="7">
        <f t="shared" si="781"/>
        <v>0</v>
      </c>
      <c r="Z6188" s="7"/>
      <c r="AA6188" s="8">
        <f t="shared" si="787"/>
        <v>0</v>
      </c>
      <c r="AB6188" s="7">
        <f t="shared" si="784"/>
        <v>0</v>
      </c>
      <c r="AC6188" s="7">
        <f t="shared" si="785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9"/>
        <v>95141.77</v>
      </c>
      <c r="W6189" s="8">
        <f t="shared" si="783"/>
        <v>3858.23</v>
      </c>
      <c r="X6189" s="8">
        <f>W6189*R6189/(1-R6189)</f>
        <v>38.972020202020204</v>
      </c>
      <c r="Y6189" s="7">
        <f t="shared" si="781"/>
        <v>0</v>
      </c>
      <c r="Z6189" s="7"/>
      <c r="AA6189" s="8">
        <f t="shared" si="787"/>
        <v>3897.2020202020203</v>
      </c>
      <c r="AB6189" s="7">
        <f t="shared" si="784"/>
        <v>0</v>
      </c>
      <c r="AC6189" s="7">
        <f t="shared" si="785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9"/>
        <v>0</v>
      </c>
      <c r="W6190" s="8">
        <f t="shared" si="783"/>
        <v>37353.71</v>
      </c>
      <c r="X6190" s="8"/>
      <c r="Y6190" s="7">
        <f t="shared" si="781"/>
        <v>0</v>
      </c>
      <c r="Z6190" s="7"/>
      <c r="AA6190" s="8">
        <f t="shared" si="787"/>
        <v>37353.71</v>
      </c>
      <c r="AB6190" s="7">
        <f t="shared" si="784"/>
        <v>0</v>
      </c>
      <c r="AC6190" s="7">
        <f t="shared" si="785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9"/>
        <v>-114.40000000000873</v>
      </c>
      <c r="W6191" s="8">
        <f t="shared" si="783"/>
        <v>116949.41</v>
      </c>
      <c r="X6191" s="8"/>
      <c r="Y6191" s="7">
        <f t="shared" si="781"/>
        <v>0</v>
      </c>
      <c r="Z6191" s="7"/>
      <c r="AA6191" s="8">
        <f t="shared" si="787"/>
        <v>116949.41</v>
      </c>
      <c r="AB6191" s="7">
        <f t="shared" si="784"/>
        <v>0</v>
      </c>
      <c r="AC6191" s="7">
        <f t="shared" si="785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9"/>
        <v>15000</v>
      </c>
      <c r="W6192" s="8">
        <f t="shared" si="783"/>
        <v>0</v>
      </c>
      <c r="X6192" s="8"/>
      <c r="Y6192" s="7">
        <f t="shared" si="781"/>
        <v>0</v>
      </c>
      <c r="Z6192" s="7"/>
      <c r="AA6192" s="8">
        <f t="shared" si="787"/>
        <v>0</v>
      </c>
      <c r="AB6192" s="7">
        <f t="shared" si="784"/>
        <v>0</v>
      </c>
      <c r="AC6192" s="7">
        <f t="shared" si="785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9"/>
        <v>17796.740000000002</v>
      </c>
      <c r="W6193" s="8">
        <f t="shared" si="783"/>
        <v>0</v>
      </c>
      <c r="X6193" s="8"/>
      <c r="Y6193" s="7">
        <f t="shared" si="781"/>
        <v>0</v>
      </c>
      <c r="Z6193" s="7"/>
      <c r="AA6193" s="8">
        <f t="shared" si="787"/>
        <v>0</v>
      </c>
      <c r="AB6193" s="7">
        <f t="shared" si="784"/>
        <v>0</v>
      </c>
      <c r="AC6193" s="7">
        <f t="shared" si="785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9"/>
        <v>25818.397659999999</v>
      </c>
      <c r="W6194" s="8">
        <f t="shared" si="783"/>
        <v>0</v>
      </c>
      <c r="X6194" s="8"/>
      <c r="Y6194" s="7">
        <f t="shared" si="781"/>
        <v>0</v>
      </c>
      <c r="Z6194" s="7"/>
      <c r="AA6194" s="8">
        <f t="shared" si="787"/>
        <v>0</v>
      </c>
      <c r="AB6194" s="7">
        <f t="shared" si="784"/>
        <v>0</v>
      </c>
      <c r="AC6194" s="7">
        <f t="shared" si="785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8">S6195+T6195-U6195</f>
        <v>1137087.5482300001</v>
      </c>
      <c r="W6195" s="8">
        <f t="shared" si="783"/>
        <v>0</v>
      </c>
      <c r="X6195" s="8"/>
      <c r="Y6195" s="7">
        <f t="shared" si="781"/>
        <v>0</v>
      </c>
      <c r="Z6195" s="7"/>
      <c r="AA6195" s="8">
        <f t="shared" si="787"/>
        <v>0</v>
      </c>
      <c r="AB6195" s="7">
        <f t="shared" si="784"/>
        <v>0</v>
      </c>
      <c r="AC6195" s="7">
        <f t="shared" si="785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8"/>
        <v>-3000.0434500000001</v>
      </c>
      <c r="W6196" s="8">
        <f t="shared" si="783"/>
        <v>0</v>
      </c>
      <c r="X6196" s="8"/>
      <c r="Y6196" s="7">
        <f t="shared" si="781"/>
        <v>0</v>
      </c>
      <c r="Z6196" s="7"/>
      <c r="AA6196" s="8">
        <f t="shared" si="787"/>
        <v>0</v>
      </c>
      <c r="AB6196" s="7">
        <f t="shared" si="784"/>
        <v>0</v>
      </c>
      <c r="AC6196" s="7">
        <f t="shared" si="785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8"/>
        <v>-1697896.06</v>
      </c>
      <c r="W6197" s="8">
        <f t="shared" si="783"/>
        <v>0</v>
      </c>
      <c r="X6197" s="8"/>
      <c r="Y6197" s="7">
        <f t="shared" si="781"/>
        <v>0</v>
      </c>
      <c r="Z6197" s="7"/>
      <c r="AA6197" s="8">
        <f t="shared" si="787"/>
        <v>0</v>
      </c>
      <c r="AB6197" s="7">
        <f t="shared" si="784"/>
        <v>0</v>
      </c>
      <c r="AC6197" s="7">
        <f t="shared" si="785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8"/>
        <v>1776030.75229</v>
      </c>
      <c r="W6198" s="8">
        <f t="shared" si="783"/>
        <v>0</v>
      </c>
      <c r="X6198" s="8"/>
      <c r="Y6198" s="7">
        <f t="shared" si="781"/>
        <v>0</v>
      </c>
      <c r="Z6198" s="7"/>
      <c r="AA6198" s="8">
        <f t="shared" si="787"/>
        <v>0</v>
      </c>
      <c r="AB6198" s="7">
        <f t="shared" si="784"/>
        <v>0</v>
      </c>
      <c r="AC6198" s="7">
        <f t="shared" si="785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8"/>
        <v>986.86000000000104</v>
      </c>
      <c r="W6199" s="8">
        <f t="shared" si="783"/>
        <v>0</v>
      </c>
      <c r="X6199" s="8"/>
      <c r="Y6199" s="7">
        <f t="shared" si="781"/>
        <v>0</v>
      </c>
      <c r="Z6199" s="7"/>
      <c r="AA6199" s="8">
        <f t="shared" si="787"/>
        <v>0</v>
      </c>
      <c r="AB6199" s="7">
        <f t="shared" si="784"/>
        <v>0</v>
      </c>
      <c r="AC6199" s="7">
        <f t="shared" si="785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8"/>
        <v>184139.5</v>
      </c>
      <c r="W6200" s="8">
        <f t="shared" si="783"/>
        <v>0</v>
      </c>
      <c r="X6200" s="8"/>
      <c r="Y6200" s="7">
        <f t="shared" si="781"/>
        <v>0</v>
      </c>
      <c r="Z6200" s="7"/>
      <c r="AA6200" s="8">
        <f t="shared" si="787"/>
        <v>0</v>
      </c>
      <c r="AB6200" s="7">
        <f t="shared" si="784"/>
        <v>0</v>
      </c>
      <c r="AC6200" s="7">
        <f t="shared" si="785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8"/>
        <v>15.5599999999995</v>
      </c>
      <c r="W6201" s="8">
        <f t="shared" si="783"/>
        <v>0</v>
      </c>
      <c r="X6201" s="8"/>
      <c r="Y6201" s="7">
        <f t="shared" si="781"/>
        <v>0</v>
      </c>
      <c r="Z6201" s="7"/>
      <c r="AA6201" s="8">
        <f t="shared" si="787"/>
        <v>0</v>
      </c>
      <c r="AB6201" s="7">
        <f t="shared" si="784"/>
        <v>0</v>
      </c>
      <c r="AC6201" s="7">
        <f t="shared" si="785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8"/>
        <v>2547.13</v>
      </c>
      <c r="W6202" s="8">
        <f t="shared" si="783"/>
        <v>0</v>
      </c>
      <c r="X6202" s="8"/>
      <c r="Y6202" s="7">
        <f t="shared" si="781"/>
        <v>0</v>
      </c>
      <c r="Z6202" s="7"/>
      <c r="AA6202" s="8">
        <f t="shared" si="787"/>
        <v>0</v>
      </c>
      <c r="AB6202" s="7">
        <f t="shared" si="784"/>
        <v>0</v>
      </c>
      <c r="AC6202" s="7">
        <f t="shared" si="785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8"/>
        <v>42175.8</v>
      </c>
      <c r="W6203" s="8">
        <f t="shared" si="783"/>
        <v>0</v>
      </c>
      <c r="X6203" s="8">
        <f t="shared" ref="X6203:X6205" si="789">W6203*R6203</f>
        <v>0</v>
      </c>
      <c r="Y6203" s="7">
        <f t="shared" si="781"/>
        <v>0</v>
      </c>
      <c r="Z6203" s="7"/>
      <c r="AA6203" s="8">
        <f t="shared" si="787"/>
        <v>0</v>
      </c>
      <c r="AB6203" s="7">
        <f t="shared" si="784"/>
        <v>0</v>
      </c>
      <c r="AC6203" s="7">
        <f t="shared" si="785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8"/>
        <v>-9357.2999999999993</v>
      </c>
      <c r="W6204" s="8">
        <f t="shared" si="783"/>
        <v>0</v>
      </c>
      <c r="X6204" s="8">
        <f t="shared" si="789"/>
        <v>0</v>
      </c>
      <c r="Y6204" s="7">
        <f t="shared" si="781"/>
        <v>0</v>
      </c>
      <c r="Z6204" s="7"/>
      <c r="AA6204" s="8">
        <f t="shared" si="787"/>
        <v>0</v>
      </c>
      <c r="AB6204" s="7">
        <f t="shared" si="784"/>
        <v>0</v>
      </c>
      <c r="AC6204" s="7">
        <f t="shared" si="785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8"/>
        <v>24538.199999999997</v>
      </c>
      <c r="W6205" s="8">
        <f t="shared" si="783"/>
        <v>75461.8</v>
      </c>
      <c r="X6205" s="8">
        <f t="shared" si="789"/>
        <v>3773.09</v>
      </c>
      <c r="Y6205" s="7">
        <f t="shared" si="781"/>
        <v>0</v>
      </c>
      <c r="Z6205" s="7"/>
      <c r="AA6205" s="8">
        <f t="shared" si="787"/>
        <v>79234.89</v>
      </c>
      <c r="AB6205" s="7">
        <f t="shared" si="784"/>
        <v>0</v>
      </c>
      <c r="AC6205" s="7">
        <f t="shared" si="785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8"/>
        <v>102329.60999999999</v>
      </c>
      <c r="W6206" s="8">
        <f t="shared" si="783"/>
        <v>21455.4</v>
      </c>
      <c r="X6206" s="8"/>
      <c r="Y6206" s="7">
        <f t="shared" si="781"/>
        <v>0</v>
      </c>
      <c r="Z6206" s="7"/>
      <c r="AA6206" s="8">
        <f t="shared" si="787"/>
        <v>21455.4</v>
      </c>
      <c r="AB6206" s="7">
        <f t="shared" si="784"/>
        <v>0</v>
      </c>
      <c r="AC6206" s="7">
        <f t="shared" si="785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8"/>
        <v>12099.5</v>
      </c>
      <c r="W6207" s="8">
        <f t="shared" si="783"/>
        <v>0</v>
      </c>
      <c r="X6207" s="8"/>
      <c r="Y6207" s="7">
        <f t="shared" si="781"/>
        <v>0</v>
      </c>
      <c r="Z6207" s="7"/>
      <c r="AA6207" s="8">
        <f t="shared" si="787"/>
        <v>0</v>
      </c>
      <c r="AB6207" s="7">
        <f t="shared" si="784"/>
        <v>0</v>
      </c>
      <c r="AC6207" s="7">
        <f t="shared" si="785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8"/>
        <v>451</v>
      </c>
      <c r="W6208" s="8">
        <f t="shared" si="783"/>
        <v>0</v>
      </c>
      <c r="X6208" s="8"/>
      <c r="Y6208" s="7">
        <f t="shared" si="781"/>
        <v>0</v>
      </c>
      <c r="Z6208" s="7"/>
      <c r="AA6208" s="8">
        <f t="shared" si="787"/>
        <v>0</v>
      </c>
      <c r="AB6208" s="7">
        <f t="shared" si="784"/>
        <v>0</v>
      </c>
      <c r="AC6208" s="7">
        <f t="shared" si="785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8"/>
        <v>10988.1</v>
      </c>
      <c r="W6209" s="8">
        <f t="shared" si="783"/>
        <v>0</v>
      </c>
      <c r="X6209" s="8"/>
      <c r="Y6209" s="7">
        <f t="shared" si="781"/>
        <v>0</v>
      </c>
      <c r="Z6209" s="7"/>
      <c r="AA6209" s="8">
        <f t="shared" si="787"/>
        <v>0</v>
      </c>
      <c r="AB6209" s="7">
        <f t="shared" si="784"/>
        <v>0</v>
      </c>
      <c r="AC6209" s="7">
        <f t="shared" si="785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8"/>
        <v>144.20000000000201</v>
      </c>
      <c r="W6210" s="8">
        <f t="shared" si="783"/>
        <v>0</v>
      </c>
      <c r="X6210" s="8"/>
      <c r="Y6210" s="7">
        <f t="shared" si="781"/>
        <v>0</v>
      </c>
      <c r="Z6210" s="7"/>
      <c r="AA6210" s="8">
        <f t="shared" si="787"/>
        <v>0</v>
      </c>
      <c r="AB6210" s="7">
        <f t="shared" si="784"/>
        <v>0</v>
      </c>
      <c r="AC6210" s="7">
        <f t="shared" si="785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8"/>
        <v>32397.650000000009</v>
      </c>
      <c r="W6211" s="8">
        <f t="shared" si="783"/>
        <v>64366.67</v>
      </c>
      <c r="X6211" s="8"/>
      <c r="Y6211" s="7">
        <f t="shared" ref="Y6211:Y6274" si="790">IF(W6211-AC6211&lt;=0,0,IF(O6211="返现",MAX(W6211-AB6211-AC6211,0),MAX(W6211-AC6211,0)))</f>
        <v>0</v>
      </c>
      <c r="Z6211" s="7"/>
      <c r="AA6211" s="8">
        <f t="shared" si="787"/>
        <v>64366.67</v>
      </c>
      <c r="AB6211" s="7">
        <f t="shared" si="784"/>
        <v>0</v>
      </c>
      <c r="AC6211" s="7">
        <f t="shared" si="785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8"/>
        <v>20003.5</v>
      </c>
      <c r="W6212" s="8">
        <f t="shared" si="783"/>
        <v>0</v>
      </c>
      <c r="X6212" s="8"/>
      <c r="Y6212" s="7">
        <f t="shared" si="790"/>
        <v>0</v>
      </c>
      <c r="Z6212" s="7"/>
      <c r="AA6212" s="8">
        <f t="shared" si="787"/>
        <v>0</v>
      </c>
      <c r="AB6212" s="7">
        <f t="shared" si="784"/>
        <v>0</v>
      </c>
      <c r="AC6212" s="7">
        <f t="shared" si="785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8"/>
        <v>74654.09</v>
      </c>
      <c r="W6213" s="8">
        <f t="shared" si="783"/>
        <v>0</v>
      </c>
      <c r="X6213" s="8"/>
      <c r="Y6213" s="7">
        <f t="shared" si="790"/>
        <v>0</v>
      </c>
      <c r="Z6213" s="7"/>
      <c r="AA6213" s="8">
        <f t="shared" si="787"/>
        <v>0</v>
      </c>
      <c r="AB6213" s="7">
        <f t="shared" si="784"/>
        <v>0</v>
      </c>
      <c r="AC6213" s="7">
        <f t="shared" si="785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8"/>
        <v>-62.87</v>
      </c>
      <c r="W6214" s="8">
        <f t="shared" si="783"/>
        <v>0</v>
      </c>
      <c r="X6214" s="8"/>
      <c r="Y6214" s="7">
        <f t="shared" si="790"/>
        <v>0</v>
      </c>
      <c r="Z6214" s="7"/>
      <c r="AA6214" s="8">
        <f t="shared" si="787"/>
        <v>0</v>
      </c>
      <c r="AB6214" s="7">
        <f t="shared" si="784"/>
        <v>0</v>
      </c>
      <c r="AC6214" s="7">
        <f t="shared" si="785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8"/>
        <v>145.67999999999901</v>
      </c>
      <c r="W6215" s="8">
        <f t="shared" si="783"/>
        <v>0</v>
      </c>
      <c r="X6215" s="8"/>
      <c r="Y6215" s="7">
        <f t="shared" si="790"/>
        <v>0</v>
      </c>
      <c r="Z6215" s="7"/>
      <c r="AA6215" s="8">
        <f t="shared" si="787"/>
        <v>0</v>
      </c>
      <c r="AB6215" s="7">
        <f t="shared" si="784"/>
        <v>0</v>
      </c>
      <c r="AC6215" s="7">
        <f t="shared" si="785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8"/>
        <v>-81.099999999976703</v>
      </c>
      <c r="W6216" s="8">
        <f t="shared" si="783"/>
        <v>0</v>
      </c>
      <c r="X6216" s="8"/>
      <c r="Y6216" s="7">
        <f t="shared" si="790"/>
        <v>0</v>
      </c>
      <c r="Z6216" s="7"/>
      <c r="AA6216" s="8">
        <f t="shared" si="787"/>
        <v>0</v>
      </c>
      <c r="AB6216" s="7">
        <f t="shared" si="784"/>
        <v>0</v>
      </c>
      <c r="AC6216" s="7">
        <f t="shared" si="785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8"/>
        <v>43216.85</v>
      </c>
      <c r="W6217" s="8">
        <f t="shared" si="783"/>
        <v>0</v>
      </c>
      <c r="X6217" s="8"/>
      <c r="Y6217" s="7">
        <f t="shared" si="790"/>
        <v>0</v>
      </c>
      <c r="Z6217" s="7"/>
      <c r="AA6217" s="8">
        <f t="shared" si="787"/>
        <v>0</v>
      </c>
      <c r="AB6217" s="7">
        <f t="shared" si="784"/>
        <v>0</v>
      </c>
      <c r="AC6217" s="7">
        <f t="shared" si="785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8"/>
        <v>47853.4</v>
      </c>
      <c r="W6218" s="8">
        <f t="shared" ref="W6218:W6281" si="791">IF(O6218="返货",U6218/(1+P6218),IF(O6218="返现",U6218,IF(O6218="折扣",U6218*P6218,IF(O6218="无",U6218))))</f>
        <v>0</v>
      </c>
      <c r="X6218" s="8"/>
      <c r="Y6218" s="7">
        <f t="shared" si="790"/>
        <v>0</v>
      </c>
      <c r="Z6218" s="7"/>
      <c r="AA6218" s="8">
        <f t="shared" si="787"/>
        <v>0</v>
      </c>
      <c r="AB6218" s="7">
        <f t="shared" ref="AB6218:AB6281" si="792">U6218-W6218</f>
        <v>0</v>
      </c>
      <c r="AC6218" s="7">
        <f t="shared" si="785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8"/>
        <v>199.9</v>
      </c>
      <c r="W6219" s="8">
        <f t="shared" si="791"/>
        <v>0</v>
      </c>
      <c r="X6219" s="8"/>
      <c r="Y6219" s="7">
        <f t="shared" si="790"/>
        <v>0</v>
      </c>
      <c r="Z6219" s="7"/>
      <c r="AA6219" s="8">
        <f t="shared" si="787"/>
        <v>0</v>
      </c>
      <c r="AB6219" s="7">
        <f t="shared" si="792"/>
        <v>0</v>
      </c>
      <c r="AC6219" s="7">
        <f t="shared" ref="AC6219:AC6282" si="793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8"/>
        <v>4.5</v>
      </c>
      <c r="W6220" s="8">
        <f t="shared" si="791"/>
        <v>0</v>
      </c>
      <c r="X6220" s="8"/>
      <c r="Y6220" s="7">
        <f t="shared" si="790"/>
        <v>0</v>
      </c>
      <c r="Z6220" s="7"/>
      <c r="AA6220" s="8">
        <f t="shared" si="787"/>
        <v>0</v>
      </c>
      <c r="AB6220" s="7">
        <f t="shared" si="792"/>
        <v>0</v>
      </c>
      <c r="AC6220" s="7">
        <f t="shared" si="793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8"/>
        <v>10000</v>
      </c>
      <c r="W6221" s="8">
        <f t="shared" si="791"/>
        <v>0</v>
      </c>
      <c r="X6221" s="8"/>
      <c r="Y6221" s="7">
        <f t="shared" si="790"/>
        <v>0</v>
      </c>
      <c r="Z6221" s="7"/>
      <c r="AA6221" s="8">
        <f t="shared" si="787"/>
        <v>0</v>
      </c>
      <c r="AB6221" s="7">
        <f t="shared" si="792"/>
        <v>0</v>
      </c>
      <c r="AC6221" s="7">
        <f t="shared" si="793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8"/>
        <v>150.11000000000101</v>
      </c>
      <c r="W6222" s="8">
        <f t="shared" si="791"/>
        <v>0</v>
      </c>
      <c r="X6222" s="8"/>
      <c r="Y6222" s="7">
        <f t="shared" si="790"/>
        <v>0</v>
      </c>
      <c r="Z6222" s="7"/>
      <c r="AA6222" s="8">
        <f t="shared" si="787"/>
        <v>0</v>
      </c>
      <c r="AB6222" s="7">
        <f t="shared" si="792"/>
        <v>0</v>
      </c>
      <c r="AC6222" s="7">
        <f t="shared" si="793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8"/>
        <v>0.22999999999999701</v>
      </c>
      <c r="W6223" s="8">
        <f t="shared" si="791"/>
        <v>0</v>
      </c>
      <c r="X6223" s="8"/>
      <c r="Y6223" s="7">
        <f t="shared" si="790"/>
        <v>0</v>
      </c>
      <c r="Z6223" s="7"/>
      <c r="AA6223" s="8">
        <f t="shared" si="787"/>
        <v>0</v>
      </c>
      <c r="AB6223" s="7">
        <f t="shared" si="792"/>
        <v>0</v>
      </c>
      <c r="AC6223" s="7">
        <f t="shared" si="793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8"/>
        <v>-13.600000000002201</v>
      </c>
      <c r="W6224" s="8">
        <f t="shared" si="791"/>
        <v>0</v>
      </c>
      <c r="X6224" s="8"/>
      <c r="Y6224" s="7">
        <f t="shared" si="790"/>
        <v>0</v>
      </c>
      <c r="Z6224" s="7"/>
      <c r="AA6224" s="8">
        <f t="shared" si="787"/>
        <v>0</v>
      </c>
      <c r="AB6224" s="7">
        <f t="shared" si="792"/>
        <v>0</v>
      </c>
      <c r="AC6224" s="7">
        <f t="shared" si="793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8"/>
        <v>-13.100000000000399</v>
      </c>
      <c r="W6225" s="8">
        <f t="shared" si="791"/>
        <v>0</v>
      </c>
      <c r="X6225" s="8"/>
      <c r="Y6225" s="7">
        <f t="shared" si="790"/>
        <v>0</v>
      </c>
      <c r="Z6225" s="7"/>
      <c r="AA6225" s="8">
        <f t="shared" si="787"/>
        <v>0</v>
      </c>
      <c r="AB6225" s="7">
        <f t="shared" si="792"/>
        <v>0</v>
      </c>
      <c r="AC6225" s="7">
        <f t="shared" si="793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8"/>
        <v>5.7</v>
      </c>
      <c r="W6226" s="8">
        <f t="shared" si="791"/>
        <v>0</v>
      </c>
      <c r="X6226" s="8"/>
      <c r="Y6226" s="7">
        <f t="shared" si="790"/>
        <v>0</v>
      </c>
      <c r="Z6226" s="7"/>
      <c r="AA6226" s="8">
        <f t="shared" si="787"/>
        <v>0</v>
      </c>
      <c r="AB6226" s="7">
        <f t="shared" si="792"/>
        <v>0</v>
      </c>
      <c r="AC6226" s="7">
        <f t="shared" si="793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8"/>
        <v>-72.400000000000006</v>
      </c>
      <c r="W6227" s="8">
        <f t="shared" si="791"/>
        <v>0</v>
      </c>
      <c r="X6227" s="8"/>
      <c r="Y6227" s="7">
        <f t="shared" si="790"/>
        <v>0</v>
      </c>
      <c r="Z6227" s="7"/>
      <c r="AA6227" s="8">
        <f t="shared" si="787"/>
        <v>0</v>
      </c>
      <c r="AB6227" s="7">
        <f t="shared" si="792"/>
        <v>0</v>
      </c>
      <c r="AC6227" s="7">
        <f t="shared" si="793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8"/>
        <v>23417.32</v>
      </c>
      <c r="W6228" s="8">
        <f t="shared" si="791"/>
        <v>5</v>
      </c>
      <c r="X6228" s="8">
        <f>W6228*R6228</f>
        <v>0.1</v>
      </c>
      <c r="Y6228" s="7">
        <f t="shared" si="790"/>
        <v>0</v>
      </c>
      <c r="Z6228" s="7"/>
      <c r="AA6228" s="8">
        <f t="shared" si="787"/>
        <v>5.0999999999999996</v>
      </c>
      <c r="AB6228" s="7">
        <f t="shared" si="792"/>
        <v>0</v>
      </c>
      <c r="AC6228" s="7">
        <f t="shared" si="793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8"/>
        <v>2303176.19</v>
      </c>
      <c r="W6229" s="8">
        <f t="shared" si="791"/>
        <v>0</v>
      </c>
      <c r="X6229" s="8"/>
      <c r="Y6229" s="7">
        <f t="shared" si="790"/>
        <v>0</v>
      </c>
      <c r="Z6229" s="7"/>
      <c r="AA6229" s="8">
        <f t="shared" si="787"/>
        <v>0</v>
      </c>
      <c r="AB6229" s="7">
        <f t="shared" si="792"/>
        <v>0</v>
      </c>
      <c r="AC6229" s="7">
        <f t="shared" si="793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8"/>
        <v>449422.6</v>
      </c>
      <c r="W6230" s="8">
        <f t="shared" si="791"/>
        <v>0</v>
      </c>
      <c r="X6230" s="8"/>
      <c r="Y6230" s="7">
        <f t="shared" si="790"/>
        <v>0</v>
      </c>
      <c r="Z6230" s="7"/>
      <c r="AA6230" s="8">
        <f t="shared" si="787"/>
        <v>0</v>
      </c>
      <c r="AB6230" s="7">
        <f t="shared" si="792"/>
        <v>0</v>
      </c>
      <c r="AC6230" s="7">
        <f t="shared" si="793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8"/>
        <v>17948.7</v>
      </c>
      <c r="W6231" s="8">
        <f t="shared" si="791"/>
        <v>0</v>
      </c>
      <c r="X6231" s="8"/>
      <c r="Y6231" s="7">
        <f t="shared" si="790"/>
        <v>0</v>
      </c>
      <c r="Z6231" s="7"/>
      <c r="AA6231" s="8">
        <f t="shared" si="787"/>
        <v>0</v>
      </c>
      <c r="AB6231" s="7">
        <f t="shared" si="792"/>
        <v>0</v>
      </c>
      <c r="AC6231" s="7">
        <f t="shared" si="793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8"/>
        <v>99918.34</v>
      </c>
      <c r="W6232" s="8">
        <f t="shared" si="791"/>
        <v>0</v>
      </c>
      <c r="X6232" s="8"/>
      <c r="Y6232" s="7">
        <f t="shared" si="790"/>
        <v>0</v>
      </c>
      <c r="Z6232" s="7"/>
      <c r="AA6232" s="8">
        <f t="shared" si="787"/>
        <v>0</v>
      </c>
      <c r="AB6232" s="7">
        <f t="shared" si="792"/>
        <v>0</v>
      </c>
      <c r="AC6232" s="7">
        <f t="shared" si="793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8"/>
        <v>99116.210000000196</v>
      </c>
      <c r="W6233" s="8">
        <f t="shared" si="791"/>
        <v>0</v>
      </c>
      <c r="X6233" s="8"/>
      <c r="Y6233" s="7">
        <f t="shared" si="790"/>
        <v>0</v>
      </c>
      <c r="Z6233" s="7"/>
      <c r="AA6233" s="8">
        <f t="shared" si="787"/>
        <v>0</v>
      </c>
      <c r="AB6233" s="7">
        <f t="shared" si="792"/>
        <v>0</v>
      </c>
      <c r="AC6233" s="7">
        <f t="shared" si="793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8"/>
        <v>1041368.76</v>
      </c>
      <c r="W6234" s="8">
        <f t="shared" si="791"/>
        <v>0</v>
      </c>
      <c r="X6234" s="8">
        <v>11.4</v>
      </c>
      <c r="Y6234" s="7">
        <f t="shared" si="790"/>
        <v>0</v>
      </c>
      <c r="Z6234" s="7"/>
      <c r="AA6234" s="8">
        <f t="shared" si="787"/>
        <v>11.4</v>
      </c>
      <c r="AB6234" s="7">
        <f t="shared" si="792"/>
        <v>0</v>
      </c>
      <c r="AC6234" s="7">
        <f t="shared" si="793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8"/>
        <v>-273.16000000000003</v>
      </c>
      <c r="W6235" s="8">
        <f t="shared" si="791"/>
        <v>0</v>
      </c>
      <c r="X6235" s="8"/>
      <c r="Y6235" s="7">
        <f t="shared" si="790"/>
        <v>0</v>
      </c>
      <c r="Z6235" s="7"/>
      <c r="AA6235" s="8">
        <f t="shared" si="787"/>
        <v>0</v>
      </c>
      <c r="AB6235" s="7">
        <f t="shared" si="792"/>
        <v>0</v>
      </c>
      <c r="AC6235" s="7">
        <f t="shared" si="793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1"/>
        <v>0</v>
      </c>
      <c r="X6236" s="8"/>
      <c r="Y6236" s="7">
        <f t="shared" si="790"/>
        <v>0</v>
      </c>
      <c r="Z6236" s="7"/>
      <c r="AA6236" s="8">
        <f t="shared" si="787"/>
        <v>0</v>
      </c>
      <c r="AB6236" s="7">
        <f t="shared" si="792"/>
        <v>0</v>
      </c>
      <c r="AC6236" s="7">
        <f t="shared" si="793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8"/>
        <v>-99.199999999998894</v>
      </c>
      <c r="W6237" s="8">
        <f t="shared" si="791"/>
        <v>0</v>
      </c>
      <c r="X6237" s="8"/>
      <c r="Y6237" s="7">
        <f t="shared" si="790"/>
        <v>0</v>
      </c>
      <c r="Z6237" s="7"/>
      <c r="AA6237" s="8">
        <f t="shared" si="787"/>
        <v>0</v>
      </c>
      <c r="AB6237" s="7">
        <f t="shared" si="792"/>
        <v>0</v>
      </c>
      <c r="AC6237" s="7">
        <f t="shared" si="793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8"/>
        <v>-46.4</v>
      </c>
      <c r="W6238" s="8">
        <f t="shared" si="791"/>
        <v>0</v>
      </c>
      <c r="X6238" s="8"/>
      <c r="Y6238" s="7">
        <f t="shared" si="790"/>
        <v>0</v>
      </c>
      <c r="Z6238" s="7"/>
      <c r="AA6238" s="8">
        <f t="shared" si="787"/>
        <v>0</v>
      </c>
      <c r="AB6238" s="7">
        <f t="shared" si="792"/>
        <v>0</v>
      </c>
      <c r="AC6238" s="7">
        <f t="shared" si="793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8"/>
        <v>5449.5</v>
      </c>
      <c r="W6239" s="8">
        <f t="shared" si="791"/>
        <v>2135.6</v>
      </c>
      <c r="X6239" s="8">
        <v>0</v>
      </c>
      <c r="Y6239" s="7">
        <f t="shared" si="790"/>
        <v>0</v>
      </c>
      <c r="Z6239" s="7"/>
      <c r="AA6239" s="8">
        <f t="shared" si="787"/>
        <v>2135.6</v>
      </c>
      <c r="AB6239" s="7">
        <f t="shared" si="792"/>
        <v>0</v>
      </c>
      <c r="AC6239" s="7">
        <f t="shared" si="793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8"/>
        <v>-13.999999999994801</v>
      </c>
      <c r="W6240" s="8">
        <f t="shared" si="791"/>
        <v>0</v>
      </c>
      <c r="X6240" s="8"/>
      <c r="Y6240" s="7">
        <f t="shared" si="790"/>
        <v>0</v>
      </c>
      <c r="Z6240" s="7"/>
      <c r="AA6240" s="8">
        <f t="shared" si="787"/>
        <v>0</v>
      </c>
      <c r="AB6240" s="7">
        <f t="shared" si="792"/>
        <v>0</v>
      </c>
      <c r="AC6240" s="7">
        <f t="shared" si="793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8"/>
        <v>138354.20000000001</v>
      </c>
      <c r="W6241" s="8">
        <f t="shared" si="791"/>
        <v>0</v>
      </c>
      <c r="X6241" s="8"/>
      <c r="Y6241" s="7">
        <f t="shared" si="790"/>
        <v>0</v>
      </c>
      <c r="Z6241" s="7"/>
      <c r="AA6241" s="8">
        <f t="shared" si="787"/>
        <v>0</v>
      </c>
      <c r="AB6241" s="7">
        <f t="shared" si="792"/>
        <v>0</v>
      </c>
      <c r="AC6241" s="7">
        <f t="shared" si="793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1"/>
        <v>0.68</v>
      </c>
      <c r="X6242" s="8">
        <f>W6242*R6242</f>
        <v>2.0400000000000001E-2</v>
      </c>
      <c r="Y6242" s="7">
        <f t="shared" si="790"/>
        <v>0</v>
      </c>
      <c r="Z6242" s="7"/>
      <c r="AA6242" s="8">
        <f t="shared" si="787"/>
        <v>0.70040000000000002</v>
      </c>
      <c r="AB6242" s="7">
        <f t="shared" si="792"/>
        <v>0</v>
      </c>
      <c r="AC6242" s="7">
        <f t="shared" si="793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8"/>
        <v>7660.8</v>
      </c>
      <c r="W6243" s="8">
        <f t="shared" si="791"/>
        <v>0</v>
      </c>
      <c r="X6243" s="8"/>
      <c r="Y6243" s="7">
        <f t="shared" si="790"/>
        <v>0</v>
      </c>
      <c r="Z6243" s="7"/>
      <c r="AA6243" s="8">
        <f t="shared" si="787"/>
        <v>0</v>
      </c>
      <c r="AB6243" s="7">
        <f t="shared" si="792"/>
        <v>0</v>
      </c>
      <c r="AC6243" s="7">
        <f t="shared" si="793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8"/>
        <v>1050.71</v>
      </c>
      <c r="W6244" s="8">
        <f t="shared" si="791"/>
        <v>0</v>
      </c>
      <c r="X6244" s="8"/>
      <c r="Y6244" s="7">
        <f t="shared" si="790"/>
        <v>0</v>
      </c>
      <c r="Z6244" s="7"/>
      <c r="AA6244" s="8">
        <f t="shared" si="787"/>
        <v>0</v>
      </c>
      <c r="AB6244" s="7">
        <f t="shared" si="792"/>
        <v>0</v>
      </c>
      <c r="AC6244" s="7">
        <f t="shared" si="793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8"/>
        <v>91.4699999999998</v>
      </c>
      <c r="W6245" s="8">
        <f t="shared" si="791"/>
        <v>2383.09</v>
      </c>
      <c r="X6245" s="8"/>
      <c r="Y6245" s="7">
        <f t="shared" si="790"/>
        <v>0</v>
      </c>
      <c r="Z6245" s="7"/>
      <c r="AA6245" s="8">
        <f t="shared" si="787"/>
        <v>2383.09</v>
      </c>
      <c r="AB6245" s="7">
        <f t="shared" si="792"/>
        <v>0</v>
      </c>
      <c r="AC6245" s="7">
        <f t="shared" si="793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8"/>
        <v>126473.12</v>
      </c>
      <c r="W6246" s="8">
        <f t="shared" si="791"/>
        <v>0</v>
      </c>
      <c r="X6246" s="8"/>
      <c r="Y6246" s="7">
        <f t="shared" si="790"/>
        <v>0</v>
      </c>
      <c r="Z6246" s="7"/>
      <c r="AA6246" s="8">
        <f t="shared" si="787"/>
        <v>0</v>
      </c>
      <c r="AB6246" s="7">
        <f t="shared" si="792"/>
        <v>0</v>
      </c>
      <c r="AC6246" s="7">
        <f t="shared" si="793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8"/>
        <v>61.2</v>
      </c>
      <c r="W6247" s="8">
        <f t="shared" si="791"/>
        <v>0</v>
      </c>
      <c r="X6247" s="8"/>
      <c r="Y6247" s="7">
        <f t="shared" si="790"/>
        <v>0</v>
      </c>
      <c r="Z6247" s="7"/>
      <c r="AA6247" s="8">
        <f t="shared" si="787"/>
        <v>0</v>
      </c>
      <c r="AB6247" s="7">
        <f t="shared" si="792"/>
        <v>0</v>
      </c>
      <c r="AC6247" s="7">
        <f t="shared" si="793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8"/>
        <v>996</v>
      </c>
      <c r="W6248" s="8">
        <f t="shared" si="791"/>
        <v>0</v>
      </c>
      <c r="X6248" s="8"/>
      <c r="Y6248" s="7">
        <f t="shared" si="790"/>
        <v>0</v>
      </c>
      <c r="Z6248" s="7"/>
      <c r="AA6248" s="8">
        <f t="shared" si="787"/>
        <v>0</v>
      </c>
      <c r="AB6248" s="7">
        <f t="shared" si="792"/>
        <v>0</v>
      </c>
      <c r="AC6248" s="7">
        <f t="shared" si="793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8"/>
        <v>92388.24</v>
      </c>
      <c r="W6249" s="8">
        <f t="shared" si="791"/>
        <v>0</v>
      </c>
      <c r="X6249" s="8"/>
      <c r="Y6249" s="7">
        <f t="shared" si="790"/>
        <v>0</v>
      </c>
      <c r="Z6249" s="7"/>
      <c r="AA6249" s="8">
        <f t="shared" si="787"/>
        <v>0</v>
      </c>
      <c r="AB6249" s="7">
        <f t="shared" si="792"/>
        <v>0</v>
      </c>
      <c r="AC6249" s="7">
        <f t="shared" si="793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8"/>
        <v>7124.8</v>
      </c>
      <c r="W6250" s="8">
        <f t="shared" si="791"/>
        <v>0</v>
      </c>
      <c r="X6250" s="8"/>
      <c r="Y6250" s="7">
        <f t="shared" si="790"/>
        <v>0</v>
      </c>
      <c r="Z6250" s="7"/>
      <c r="AA6250" s="8">
        <f t="shared" si="787"/>
        <v>0</v>
      </c>
      <c r="AB6250" s="7">
        <f t="shared" si="792"/>
        <v>0</v>
      </c>
      <c r="AC6250" s="7">
        <f t="shared" si="793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8"/>
        <v>184.29999999999899</v>
      </c>
      <c r="W6251" s="8">
        <f t="shared" si="791"/>
        <v>0</v>
      </c>
      <c r="X6251" s="8"/>
      <c r="Y6251" s="7">
        <f t="shared" si="790"/>
        <v>0</v>
      </c>
      <c r="Z6251" s="7"/>
      <c r="AA6251" s="8">
        <f t="shared" ref="AA6251:AA6261" si="794">W6251+X6251</f>
        <v>0</v>
      </c>
      <c r="AB6251" s="7">
        <f t="shared" si="792"/>
        <v>0</v>
      </c>
      <c r="AC6251" s="7">
        <f t="shared" si="793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8"/>
        <v>21.840000000000099</v>
      </c>
      <c r="W6252" s="8">
        <f t="shared" si="791"/>
        <v>0</v>
      </c>
      <c r="X6252" s="8"/>
      <c r="Y6252" s="7">
        <f t="shared" si="790"/>
        <v>0</v>
      </c>
      <c r="Z6252" s="7"/>
      <c r="AA6252" s="8">
        <f t="shared" si="794"/>
        <v>0</v>
      </c>
      <c r="AB6252" s="7">
        <f t="shared" si="792"/>
        <v>0</v>
      </c>
      <c r="AC6252" s="7">
        <f t="shared" si="793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8"/>
        <v>-18.219999999999299</v>
      </c>
      <c r="W6253" s="8">
        <f t="shared" si="791"/>
        <v>0</v>
      </c>
      <c r="X6253" s="8"/>
      <c r="Y6253" s="7">
        <f t="shared" si="790"/>
        <v>0</v>
      </c>
      <c r="Z6253" s="7"/>
      <c r="AA6253" s="8">
        <f t="shared" si="794"/>
        <v>0</v>
      </c>
      <c r="AB6253" s="7">
        <f t="shared" si="792"/>
        <v>0</v>
      </c>
      <c r="AC6253" s="7">
        <f t="shared" si="793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8"/>
        <v>-11.5199999998986</v>
      </c>
      <c r="W6254" s="8">
        <f t="shared" si="791"/>
        <v>0</v>
      </c>
      <c r="X6254" s="8"/>
      <c r="Y6254" s="7">
        <f t="shared" si="790"/>
        <v>0</v>
      </c>
      <c r="Z6254" s="7"/>
      <c r="AA6254" s="8">
        <f t="shared" si="794"/>
        <v>0</v>
      </c>
      <c r="AB6254" s="7">
        <f t="shared" si="792"/>
        <v>0</v>
      </c>
      <c r="AC6254" s="7">
        <f t="shared" si="793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8"/>
        <v>-102.17</v>
      </c>
      <c r="W6255" s="8">
        <f t="shared" si="791"/>
        <v>0</v>
      </c>
      <c r="X6255" s="8"/>
      <c r="Y6255" s="7">
        <f t="shared" si="790"/>
        <v>0</v>
      </c>
      <c r="Z6255" s="7"/>
      <c r="AA6255" s="8">
        <f t="shared" si="794"/>
        <v>0</v>
      </c>
      <c r="AB6255" s="7">
        <f t="shared" si="792"/>
        <v>0</v>
      </c>
      <c r="AC6255" s="7">
        <f t="shared" si="793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8"/>
        <v>19624.8</v>
      </c>
      <c r="W6256" s="8">
        <f t="shared" si="791"/>
        <v>0</v>
      </c>
      <c r="X6256" s="8"/>
      <c r="Y6256" s="7">
        <f t="shared" si="790"/>
        <v>0</v>
      </c>
      <c r="Z6256" s="7"/>
      <c r="AA6256" s="8">
        <f t="shared" si="794"/>
        <v>0</v>
      </c>
      <c r="AB6256" s="7">
        <f t="shared" si="792"/>
        <v>0</v>
      </c>
      <c r="AC6256" s="7">
        <f t="shared" si="793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8"/>
        <v>-11.9000000000015</v>
      </c>
      <c r="W6257" s="8">
        <f t="shared" si="791"/>
        <v>0</v>
      </c>
      <c r="X6257" s="8"/>
      <c r="Y6257" s="7">
        <f t="shared" si="790"/>
        <v>0</v>
      </c>
      <c r="Z6257" s="7"/>
      <c r="AA6257" s="8">
        <f t="shared" si="794"/>
        <v>0</v>
      </c>
      <c r="AB6257" s="7">
        <f t="shared" si="792"/>
        <v>0</v>
      </c>
      <c r="AC6257" s="7">
        <f t="shared" si="793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8"/>
        <v>348530</v>
      </c>
      <c r="W6258" s="8">
        <f t="shared" si="791"/>
        <v>168</v>
      </c>
      <c r="X6258" s="8"/>
      <c r="Y6258" s="7">
        <f t="shared" si="790"/>
        <v>0</v>
      </c>
      <c r="Z6258" s="7"/>
      <c r="AA6258" s="8">
        <f t="shared" si="794"/>
        <v>168</v>
      </c>
      <c r="AB6258" s="7">
        <f t="shared" si="792"/>
        <v>0</v>
      </c>
      <c r="AC6258" s="7">
        <f t="shared" si="793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5">S6259+T6259-U6259</f>
        <v>1633.6</v>
      </c>
      <c r="W6259" s="8">
        <f t="shared" si="791"/>
        <v>0</v>
      </c>
      <c r="X6259" s="8"/>
      <c r="Y6259" s="7">
        <f t="shared" si="790"/>
        <v>0</v>
      </c>
      <c r="Z6259" s="7"/>
      <c r="AA6259" s="8">
        <f t="shared" si="794"/>
        <v>0</v>
      </c>
      <c r="AB6259" s="7">
        <f t="shared" si="792"/>
        <v>0</v>
      </c>
      <c r="AC6259" s="7">
        <f t="shared" si="793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5"/>
        <v>4858.3</v>
      </c>
      <c r="W6260" s="8">
        <f t="shared" si="791"/>
        <v>0</v>
      </c>
      <c r="X6260" s="8"/>
      <c r="Y6260" s="7">
        <f t="shared" si="790"/>
        <v>0</v>
      </c>
      <c r="Z6260" s="7"/>
      <c r="AA6260" s="8">
        <f t="shared" si="794"/>
        <v>0</v>
      </c>
      <c r="AB6260" s="7">
        <f t="shared" si="792"/>
        <v>0</v>
      </c>
      <c r="AC6260" s="7">
        <f t="shared" si="793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5"/>
        <v>2639.8</v>
      </c>
      <c r="W6261" s="8">
        <f t="shared" si="791"/>
        <v>0</v>
      </c>
      <c r="X6261" s="8"/>
      <c r="Y6261" s="7">
        <f t="shared" si="790"/>
        <v>0</v>
      </c>
      <c r="Z6261" s="7"/>
      <c r="AA6261" s="8">
        <f t="shared" si="794"/>
        <v>0</v>
      </c>
      <c r="AB6261" s="7">
        <f t="shared" si="792"/>
        <v>0</v>
      </c>
      <c r="AC6261" s="7">
        <f t="shared" si="793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5"/>
        <v>7.0000000000000298E-2</v>
      </c>
      <c r="W6262" s="8">
        <f t="shared" si="791"/>
        <v>0</v>
      </c>
      <c r="X6262" s="8"/>
      <c r="Y6262" s="7">
        <f t="shared" si="790"/>
        <v>0</v>
      </c>
      <c r="Z6262" s="7"/>
      <c r="AA6262" s="7"/>
      <c r="AB6262" s="7">
        <f t="shared" si="792"/>
        <v>0</v>
      </c>
      <c r="AC6262" s="7">
        <f t="shared" si="793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5"/>
        <v>136.5</v>
      </c>
      <c r="W6263" s="8">
        <f t="shared" si="791"/>
        <v>0</v>
      </c>
      <c r="X6263" s="8"/>
      <c r="Y6263" s="7">
        <f t="shared" si="790"/>
        <v>0</v>
      </c>
      <c r="Z6263" s="7"/>
      <c r="AA6263" s="8">
        <f t="shared" ref="AA6263:AA6286" si="796">W6263+X6263</f>
        <v>0</v>
      </c>
      <c r="AB6263" s="7">
        <f t="shared" si="792"/>
        <v>0</v>
      </c>
      <c r="AC6263" s="7">
        <f t="shared" si="793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5"/>
        <v>0</v>
      </c>
      <c r="W6264" s="8">
        <f t="shared" si="791"/>
        <v>3603.83</v>
      </c>
      <c r="X6264" s="8">
        <f>W6264*R6264</f>
        <v>72.076599999999999</v>
      </c>
      <c r="Y6264" s="7">
        <f t="shared" si="790"/>
        <v>0</v>
      </c>
      <c r="Z6264" s="7"/>
      <c r="AA6264" s="8">
        <f t="shared" si="796"/>
        <v>3675.9065999999998</v>
      </c>
      <c r="AB6264" s="7">
        <f t="shared" si="792"/>
        <v>0</v>
      </c>
      <c r="AC6264" s="7">
        <f t="shared" si="793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5"/>
        <v>6500.6</v>
      </c>
      <c r="W6265" s="8">
        <f t="shared" si="791"/>
        <v>0</v>
      </c>
      <c r="X6265" s="8"/>
      <c r="Y6265" s="7">
        <f t="shared" si="790"/>
        <v>0</v>
      </c>
      <c r="Z6265" s="7"/>
      <c r="AA6265" s="8">
        <f t="shared" si="796"/>
        <v>0</v>
      </c>
      <c r="AB6265" s="7">
        <f t="shared" si="792"/>
        <v>0</v>
      </c>
      <c r="AC6265" s="7">
        <f t="shared" si="793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5"/>
        <v>3770</v>
      </c>
      <c r="W6266" s="8">
        <f t="shared" si="791"/>
        <v>4410.5</v>
      </c>
      <c r="X6266" s="8">
        <f>W6266*R6266</f>
        <v>132.315</v>
      </c>
      <c r="Y6266" s="7">
        <f t="shared" si="790"/>
        <v>0</v>
      </c>
      <c r="Z6266" s="7"/>
      <c r="AA6266" s="8">
        <f t="shared" si="796"/>
        <v>4542.8149999999996</v>
      </c>
      <c r="AB6266" s="7">
        <f t="shared" si="792"/>
        <v>0</v>
      </c>
      <c r="AC6266" s="7">
        <f t="shared" si="793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5"/>
        <v>-4</v>
      </c>
      <c r="W6267" s="8">
        <f t="shared" si="791"/>
        <v>0</v>
      </c>
      <c r="X6267" s="8"/>
      <c r="Y6267" s="7">
        <f t="shared" si="790"/>
        <v>0</v>
      </c>
      <c r="Z6267" s="7"/>
      <c r="AA6267" s="8">
        <f t="shared" si="796"/>
        <v>0</v>
      </c>
      <c r="AB6267" s="7">
        <f t="shared" si="792"/>
        <v>0</v>
      </c>
      <c r="AC6267" s="7">
        <f t="shared" si="793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5"/>
        <v>-23.1999999999998</v>
      </c>
      <c r="W6268" s="8">
        <f t="shared" si="791"/>
        <v>0</v>
      </c>
      <c r="X6268" s="8"/>
      <c r="Y6268" s="7">
        <f t="shared" si="790"/>
        <v>0</v>
      </c>
      <c r="Z6268" s="7"/>
      <c r="AA6268" s="8">
        <f t="shared" si="796"/>
        <v>0</v>
      </c>
      <c r="AB6268" s="7">
        <f t="shared" si="792"/>
        <v>0</v>
      </c>
      <c r="AC6268" s="7">
        <f t="shared" si="793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5"/>
        <v>5.4</v>
      </c>
      <c r="W6269" s="8">
        <f t="shared" si="791"/>
        <v>0</v>
      </c>
      <c r="X6269" s="8"/>
      <c r="Y6269" s="7">
        <f t="shared" si="790"/>
        <v>0</v>
      </c>
      <c r="Z6269" s="7"/>
      <c r="AA6269" s="8">
        <f t="shared" si="796"/>
        <v>0</v>
      </c>
      <c r="AB6269" s="7">
        <f t="shared" si="792"/>
        <v>0</v>
      </c>
      <c r="AC6269" s="7">
        <f t="shared" si="793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5"/>
        <v>4259.26</v>
      </c>
      <c r="W6270" s="8">
        <f t="shared" si="791"/>
        <v>2719.95</v>
      </c>
      <c r="X6270" s="8"/>
      <c r="Y6270" s="7">
        <f t="shared" si="790"/>
        <v>0</v>
      </c>
      <c r="Z6270" s="7"/>
      <c r="AA6270" s="8">
        <f t="shared" si="796"/>
        <v>2719.95</v>
      </c>
      <c r="AB6270" s="7">
        <f t="shared" si="792"/>
        <v>0</v>
      </c>
      <c r="AC6270" s="7">
        <f t="shared" si="793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5"/>
        <v>60975.98</v>
      </c>
      <c r="W6271" s="8">
        <f t="shared" si="791"/>
        <v>0</v>
      </c>
      <c r="X6271" s="8"/>
      <c r="Y6271" s="7">
        <f t="shared" si="790"/>
        <v>0</v>
      </c>
      <c r="Z6271" s="7"/>
      <c r="AA6271" s="8">
        <f t="shared" si="796"/>
        <v>0</v>
      </c>
      <c r="AB6271" s="7">
        <f t="shared" si="792"/>
        <v>0</v>
      </c>
      <c r="AC6271" s="7">
        <f t="shared" si="793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5"/>
        <v>7992.7</v>
      </c>
      <c r="W6272" s="8">
        <f t="shared" si="791"/>
        <v>0</v>
      </c>
      <c r="X6272" s="8"/>
      <c r="Y6272" s="7">
        <f t="shared" si="790"/>
        <v>0</v>
      </c>
      <c r="Z6272" s="7"/>
      <c r="AA6272" s="8">
        <f t="shared" si="796"/>
        <v>0</v>
      </c>
      <c r="AB6272" s="7">
        <f t="shared" si="792"/>
        <v>0</v>
      </c>
      <c r="AC6272" s="7">
        <f t="shared" si="793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5"/>
        <v>-5</v>
      </c>
      <c r="W6273" s="8">
        <f t="shared" si="791"/>
        <v>0</v>
      </c>
      <c r="X6273" s="8"/>
      <c r="Y6273" s="7">
        <f t="shared" si="790"/>
        <v>0</v>
      </c>
      <c r="Z6273" s="7"/>
      <c r="AA6273" s="8">
        <f t="shared" si="796"/>
        <v>0</v>
      </c>
      <c r="AB6273" s="7">
        <f t="shared" si="792"/>
        <v>0</v>
      </c>
      <c r="AC6273" s="7">
        <f t="shared" si="793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5"/>
        <v>676.6</v>
      </c>
      <c r="W6274" s="8">
        <f t="shared" si="791"/>
        <v>0</v>
      </c>
      <c r="X6274" s="8"/>
      <c r="Y6274" s="7">
        <f t="shared" si="790"/>
        <v>0</v>
      </c>
      <c r="Z6274" s="7"/>
      <c r="AA6274" s="8">
        <f t="shared" si="796"/>
        <v>0</v>
      </c>
      <c r="AB6274" s="7">
        <f t="shared" si="792"/>
        <v>0</v>
      </c>
      <c r="AC6274" s="7">
        <f t="shared" si="793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5"/>
        <v>46.04</v>
      </c>
      <c r="W6275" s="8">
        <f t="shared" si="791"/>
        <v>0</v>
      </c>
      <c r="X6275" s="8"/>
      <c r="Y6275" s="7">
        <f t="shared" ref="Y6275:Y6338" si="797">IF(W6275-AC6275&lt;=0,0,IF(O6275="返现",MAX(W6275-AB6275-AC6275,0),MAX(W6275-AC6275,0)))</f>
        <v>0</v>
      </c>
      <c r="Z6275" s="7"/>
      <c r="AA6275" s="8">
        <f t="shared" si="796"/>
        <v>0</v>
      </c>
      <c r="AB6275" s="7">
        <f t="shared" si="792"/>
        <v>0</v>
      </c>
      <c r="AC6275" s="7">
        <f t="shared" si="793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5"/>
        <v>15624.1</v>
      </c>
      <c r="W6276" s="8">
        <f t="shared" si="791"/>
        <v>0</v>
      </c>
      <c r="X6276" s="8"/>
      <c r="Y6276" s="7">
        <f t="shared" si="797"/>
        <v>0</v>
      </c>
      <c r="Z6276" s="7"/>
      <c r="AA6276" s="8">
        <f t="shared" si="796"/>
        <v>0</v>
      </c>
      <c r="AB6276" s="7">
        <f t="shared" si="792"/>
        <v>0</v>
      </c>
      <c r="AC6276" s="7">
        <f t="shared" si="793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5"/>
        <v>7477.2299999999896</v>
      </c>
      <c r="W6277" s="8">
        <f t="shared" si="791"/>
        <v>0</v>
      </c>
      <c r="X6277" s="8"/>
      <c r="Y6277" s="7">
        <f t="shared" si="797"/>
        <v>0</v>
      </c>
      <c r="Z6277" s="7"/>
      <c r="AA6277" s="8">
        <f t="shared" si="796"/>
        <v>0</v>
      </c>
      <c r="AB6277" s="7">
        <f t="shared" si="792"/>
        <v>0</v>
      </c>
      <c r="AC6277" s="7">
        <f t="shared" si="793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5"/>
        <v>105.94999999999982</v>
      </c>
      <c r="W6278" s="8">
        <f t="shared" si="791"/>
        <v>8168.45</v>
      </c>
      <c r="X6278" s="8"/>
      <c r="Y6278" s="7">
        <f t="shared" si="797"/>
        <v>0</v>
      </c>
      <c r="Z6278" s="7"/>
      <c r="AA6278" s="8">
        <f t="shared" si="796"/>
        <v>8168.45</v>
      </c>
      <c r="AB6278" s="7">
        <f t="shared" si="792"/>
        <v>0</v>
      </c>
      <c r="AC6278" s="7">
        <f t="shared" si="793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5"/>
        <v>2013.1999999999998</v>
      </c>
      <c r="W6279" s="8">
        <f t="shared" si="791"/>
        <v>2363</v>
      </c>
      <c r="X6279" s="8">
        <f>W6279*R6279</f>
        <v>118.15</v>
      </c>
      <c r="Y6279" s="7">
        <f t="shared" si="797"/>
        <v>0</v>
      </c>
      <c r="Z6279" s="7"/>
      <c r="AA6279" s="8">
        <f t="shared" si="796"/>
        <v>2481.15</v>
      </c>
      <c r="AB6279" s="7">
        <f t="shared" si="792"/>
        <v>0</v>
      </c>
      <c r="AC6279" s="7">
        <f t="shared" si="793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5"/>
        <v>20000</v>
      </c>
      <c r="W6280" s="8">
        <f t="shared" si="791"/>
        <v>0</v>
      </c>
      <c r="X6280" s="8"/>
      <c r="Y6280" s="7">
        <f t="shared" si="797"/>
        <v>0</v>
      </c>
      <c r="Z6280" s="7"/>
      <c r="AA6280" s="8">
        <f t="shared" si="796"/>
        <v>0</v>
      </c>
      <c r="AB6280" s="7">
        <f t="shared" si="792"/>
        <v>0</v>
      </c>
      <c r="AC6280" s="7">
        <f t="shared" si="793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5"/>
        <v>12</v>
      </c>
      <c r="W6281" s="8">
        <f t="shared" si="791"/>
        <v>0</v>
      </c>
      <c r="X6281" s="8"/>
      <c r="Y6281" s="7">
        <f t="shared" si="797"/>
        <v>0</v>
      </c>
      <c r="Z6281" s="7"/>
      <c r="AA6281" s="8">
        <f t="shared" si="796"/>
        <v>0</v>
      </c>
      <c r="AB6281" s="7">
        <f t="shared" si="792"/>
        <v>0</v>
      </c>
      <c r="AC6281" s="7">
        <f t="shared" si="793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5"/>
        <v>-32</v>
      </c>
      <c r="W6282" s="8">
        <f t="shared" ref="W6282:W6319" si="798">IF(O6282="返货",U6282/(1+P6282),IF(O6282="返现",U6282,IF(O6282="折扣",U6282*P6282,IF(O6282="无",U6282))))</f>
        <v>0</v>
      </c>
      <c r="X6282" s="8"/>
      <c r="Y6282" s="7">
        <f t="shared" si="797"/>
        <v>0</v>
      </c>
      <c r="Z6282" s="7"/>
      <c r="AA6282" s="8">
        <f t="shared" si="796"/>
        <v>0</v>
      </c>
      <c r="AB6282" s="7">
        <f t="shared" ref="AB6282:AB6345" si="799">U6282-W6282</f>
        <v>0</v>
      </c>
      <c r="AC6282" s="7">
        <f t="shared" si="793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5"/>
        <v>43.76</v>
      </c>
      <c r="W6283" s="8">
        <f t="shared" si="798"/>
        <v>0</v>
      </c>
      <c r="X6283" s="8"/>
      <c r="Y6283" s="7">
        <f t="shared" si="797"/>
        <v>0</v>
      </c>
      <c r="Z6283" s="7"/>
      <c r="AA6283" s="8">
        <f t="shared" si="796"/>
        <v>0</v>
      </c>
      <c r="AB6283" s="7">
        <f t="shared" si="799"/>
        <v>0</v>
      </c>
      <c r="AC6283" s="7">
        <f t="shared" ref="AC6283:AC6295" si="800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5"/>
        <v>18769.63</v>
      </c>
      <c r="W6284" s="8">
        <f t="shared" si="798"/>
        <v>0</v>
      </c>
      <c r="X6284" s="8"/>
      <c r="Y6284" s="7">
        <f t="shared" si="797"/>
        <v>0</v>
      </c>
      <c r="Z6284" s="7"/>
      <c r="AA6284" s="8">
        <f t="shared" si="796"/>
        <v>0</v>
      </c>
      <c r="AB6284" s="7">
        <f t="shared" si="799"/>
        <v>0</v>
      </c>
      <c r="AC6284" s="7">
        <f t="shared" si="800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5"/>
        <v>-32.350000000005799</v>
      </c>
      <c r="W6285" s="8">
        <f t="shared" si="798"/>
        <v>0</v>
      </c>
      <c r="X6285" s="8"/>
      <c r="Y6285" s="7">
        <f t="shared" si="797"/>
        <v>0</v>
      </c>
      <c r="Z6285" s="7"/>
      <c r="AA6285" s="8">
        <f t="shared" si="796"/>
        <v>0</v>
      </c>
      <c r="AB6285" s="7">
        <f t="shared" si="799"/>
        <v>0</v>
      </c>
      <c r="AC6285" s="7">
        <f t="shared" si="800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5"/>
        <v>28038</v>
      </c>
      <c r="W6286" s="8">
        <f t="shared" si="798"/>
        <v>0</v>
      </c>
      <c r="X6286" s="8">
        <f>W6286*R6286</f>
        <v>0</v>
      </c>
      <c r="Y6286" s="7">
        <f t="shared" si="797"/>
        <v>0</v>
      </c>
      <c r="Z6286" s="7"/>
      <c r="AA6286" s="8">
        <f t="shared" si="796"/>
        <v>0</v>
      </c>
      <c r="AB6286" s="7">
        <f t="shared" si="799"/>
        <v>0</v>
      </c>
      <c r="AC6286" s="7">
        <f t="shared" si="800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5"/>
        <v>8610</v>
      </c>
      <c r="W6287" s="8">
        <f t="shared" si="798"/>
        <v>1170</v>
      </c>
      <c r="X6287" s="8"/>
      <c r="Y6287" s="7">
        <f t="shared" si="797"/>
        <v>0</v>
      </c>
      <c r="Z6287" s="7"/>
      <c r="AA6287" s="7"/>
      <c r="AB6287" s="7">
        <f t="shared" si="799"/>
        <v>0</v>
      </c>
      <c r="AC6287" s="7">
        <f t="shared" si="800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5"/>
        <v>6846.43</v>
      </c>
      <c r="W6288" s="8">
        <f t="shared" si="798"/>
        <v>0</v>
      </c>
      <c r="X6288" s="8"/>
      <c r="Y6288" s="7">
        <f t="shared" si="797"/>
        <v>0</v>
      </c>
      <c r="Z6288" s="7"/>
      <c r="AA6288" s="8">
        <f t="shared" ref="AA6288:AA6314" si="801">W6288+X6288</f>
        <v>0</v>
      </c>
      <c r="AB6288" s="7">
        <f t="shared" si="799"/>
        <v>0</v>
      </c>
      <c r="AC6288" s="7">
        <f t="shared" si="800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5"/>
        <v>7726</v>
      </c>
      <c r="W6289" s="8">
        <f t="shared" si="798"/>
        <v>0</v>
      </c>
      <c r="X6289" s="8"/>
      <c r="Y6289" s="7">
        <f t="shared" si="797"/>
        <v>0</v>
      </c>
      <c r="Z6289" s="7"/>
      <c r="AA6289" s="8">
        <f t="shared" si="801"/>
        <v>0</v>
      </c>
      <c r="AB6289" s="7">
        <f t="shared" si="799"/>
        <v>0</v>
      </c>
      <c r="AC6289" s="7">
        <f t="shared" si="800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5"/>
        <v>10000</v>
      </c>
      <c r="W6290" s="8">
        <f t="shared" si="798"/>
        <v>0</v>
      </c>
      <c r="X6290" s="8"/>
      <c r="Y6290" s="7">
        <f t="shared" si="797"/>
        <v>0</v>
      </c>
      <c r="Z6290" s="7"/>
      <c r="AA6290" s="8">
        <f t="shared" si="801"/>
        <v>0</v>
      </c>
      <c r="AB6290" s="7">
        <f t="shared" si="799"/>
        <v>0</v>
      </c>
      <c r="AC6290" s="7">
        <f t="shared" si="800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5"/>
        <v>35484</v>
      </c>
      <c r="W6291" s="8">
        <f t="shared" si="798"/>
        <v>0</v>
      </c>
      <c r="X6291" s="8"/>
      <c r="Y6291" s="7">
        <f t="shared" si="797"/>
        <v>0</v>
      </c>
      <c r="Z6291" s="7"/>
      <c r="AA6291" s="8">
        <f t="shared" si="801"/>
        <v>0</v>
      </c>
      <c r="AB6291" s="7">
        <f t="shared" si="799"/>
        <v>0</v>
      </c>
      <c r="AC6291" s="7">
        <f t="shared" si="800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5"/>
        <v>400000</v>
      </c>
      <c r="W6292" s="8">
        <f t="shared" si="798"/>
        <v>0</v>
      </c>
      <c r="X6292" s="8"/>
      <c r="Y6292" s="7">
        <f t="shared" si="797"/>
        <v>0</v>
      </c>
      <c r="Z6292" s="7"/>
      <c r="AA6292" s="8">
        <f t="shared" si="801"/>
        <v>0</v>
      </c>
      <c r="AB6292" s="7">
        <f t="shared" si="799"/>
        <v>0</v>
      </c>
      <c r="AC6292" s="7">
        <f t="shared" si="800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5"/>
        <v>13552</v>
      </c>
      <c r="W6293" s="8">
        <f t="shared" si="798"/>
        <v>0</v>
      </c>
      <c r="X6293" s="8"/>
      <c r="Y6293" s="7">
        <f t="shared" si="797"/>
        <v>0</v>
      </c>
      <c r="Z6293" s="7"/>
      <c r="AA6293" s="8">
        <f t="shared" si="801"/>
        <v>0</v>
      </c>
      <c r="AB6293" s="7">
        <f t="shared" si="799"/>
        <v>0</v>
      </c>
      <c r="AC6293" s="7">
        <f t="shared" si="800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5"/>
        <v>10</v>
      </c>
      <c r="W6294" s="8">
        <f t="shared" si="798"/>
        <v>0</v>
      </c>
      <c r="X6294" s="8"/>
      <c r="Y6294" s="7">
        <f t="shared" si="797"/>
        <v>0</v>
      </c>
      <c r="Z6294" s="7"/>
      <c r="AA6294" s="8">
        <f t="shared" si="801"/>
        <v>0</v>
      </c>
      <c r="AB6294" s="7">
        <f t="shared" si="799"/>
        <v>0</v>
      </c>
      <c r="AC6294" s="7">
        <f t="shared" si="800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5"/>
        <v>148.93</v>
      </c>
      <c r="W6295" s="8">
        <f t="shared" si="798"/>
        <v>0</v>
      </c>
      <c r="X6295" s="8"/>
      <c r="Y6295" s="7">
        <f t="shared" si="797"/>
        <v>0</v>
      </c>
      <c r="Z6295" s="7"/>
      <c r="AA6295" s="8">
        <f t="shared" si="801"/>
        <v>0</v>
      </c>
      <c r="AB6295" s="7">
        <f t="shared" si="799"/>
        <v>0</v>
      </c>
      <c r="AC6295" s="7">
        <f t="shared" si="800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5"/>
        <v>50000</v>
      </c>
      <c r="W6296" s="74">
        <f t="shared" si="798"/>
        <v>0</v>
      </c>
      <c r="X6296" s="74"/>
      <c r="Y6296" s="7">
        <f t="shared" si="797"/>
        <v>0</v>
      </c>
      <c r="Z6296" s="7"/>
      <c r="AA6296" s="8">
        <f t="shared" si="801"/>
        <v>0</v>
      </c>
      <c r="AB6296" s="75">
        <f t="shared" si="799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5"/>
        <v>2032499.0000000009</v>
      </c>
      <c r="W6297" s="74">
        <f t="shared" si="798"/>
        <v>2929033.3071999988</v>
      </c>
      <c r="X6297" s="74"/>
      <c r="Y6297" s="7">
        <f t="shared" si="797"/>
        <v>0</v>
      </c>
      <c r="Z6297" s="7"/>
      <c r="AA6297" s="8">
        <f t="shared" si="801"/>
        <v>2929033.3071999988</v>
      </c>
      <c r="AB6297" s="75">
        <f t="shared" si="799"/>
        <v>186959.5728000002</v>
      </c>
      <c r="AC6297" s="75">
        <f t="shared" ref="AC6297:AC6360" si="802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5"/>
        <v>0</v>
      </c>
      <c r="W6298" s="8">
        <f t="shared" si="798"/>
        <v>233228.06</v>
      </c>
      <c r="X6298" s="8"/>
      <c r="Y6298" s="7">
        <f t="shared" si="797"/>
        <v>0</v>
      </c>
      <c r="Z6298" s="7"/>
      <c r="AA6298" s="8">
        <f t="shared" si="801"/>
        <v>233228.06</v>
      </c>
      <c r="AB6298" s="7">
        <f t="shared" si="799"/>
        <v>0</v>
      </c>
      <c r="AC6298" s="7">
        <f t="shared" si="802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5"/>
        <v>28000</v>
      </c>
      <c r="W6299" s="8">
        <f t="shared" si="798"/>
        <v>87300</v>
      </c>
      <c r="X6299" s="8"/>
      <c r="Y6299" s="7">
        <f t="shared" si="797"/>
        <v>0</v>
      </c>
      <c r="Z6299" s="7"/>
      <c r="AA6299" s="8">
        <f t="shared" si="801"/>
        <v>87300</v>
      </c>
      <c r="AB6299" s="7">
        <f t="shared" si="799"/>
        <v>0</v>
      </c>
      <c r="AC6299" s="7">
        <f t="shared" si="802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5"/>
        <v>3117699.3700000029</v>
      </c>
      <c r="W6300" s="8">
        <f t="shared" si="798"/>
        <v>9041001.7299999986</v>
      </c>
      <c r="X6300" s="8"/>
      <c r="Y6300" s="7">
        <f t="shared" si="797"/>
        <v>0</v>
      </c>
      <c r="Z6300" s="7"/>
      <c r="AA6300" s="8">
        <f t="shared" si="801"/>
        <v>9041001.7299999986</v>
      </c>
      <c r="AB6300" s="7">
        <f t="shared" si="799"/>
        <v>0</v>
      </c>
      <c r="AC6300" s="7">
        <f t="shared" si="802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5"/>
        <v>240278.28999999998</v>
      </c>
      <c r="W6301" s="8">
        <f t="shared" si="798"/>
        <v>509721.71</v>
      </c>
      <c r="X6301" s="8"/>
      <c r="Y6301" s="7">
        <f t="shared" si="797"/>
        <v>0</v>
      </c>
      <c r="Z6301" s="7"/>
      <c r="AA6301" s="8">
        <f t="shared" si="801"/>
        <v>509721.71</v>
      </c>
      <c r="AB6301" s="7">
        <f t="shared" si="799"/>
        <v>0</v>
      </c>
      <c r="AC6301" s="7">
        <f t="shared" si="802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8"/>
        <v>0</v>
      </c>
      <c r="X6302" s="8"/>
      <c r="Y6302" s="7">
        <f t="shared" si="797"/>
        <v>0</v>
      </c>
      <c r="Z6302" s="7"/>
      <c r="AA6302" s="8">
        <f t="shared" si="801"/>
        <v>0</v>
      </c>
      <c r="AB6302" s="7">
        <f t="shared" si="799"/>
        <v>0</v>
      </c>
      <c r="AC6302" s="7">
        <f t="shared" si="802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5"/>
        <v>0</v>
      </c>
      <c r="W6303" s="8">
        <f t="shared" si="798"/>
        <v>9125.380000000001</v>
      </c>
      <c r="X6303" s="8"/>
      <c r="Y6303" s="7">
        <f t="shared" si="797"/>
        <v>0</v>
      </c>
      <c r="Z6303" s="7"/>
      <c r="AA6303" s="8">
        <f t="shared" si="801"/>
        <v>9125.380000000001</v>
      </c>
      <c r="AB6303" s="7">
        <f t="shared" si="799"/>
        <v>0</v>
      </c>
      <c r="AC6303" s="7">
        <f t="shared" si="802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5"/>
        <v>358608.78</v>
      </c>
      <c r="W6304" s="8">
        <f t="shared" si="798"/>
        <v>1044755.8200000001</v>
      </c>
      <c r="X6304" s="8"/>
      <c r="Y6304" s="7">
        <f t="shared" si="797"/>
        <v>0</v>
      </c>
      <c r="Z6304" s="7"/>
      <c r="AA6304" s="8">
        <f t="shared" si="801"/>
        <v>1044755.8200000001</v>
      </c>
      <c r="AB6304" s="7">
        <f t="shared" si="799"/>
        <v>0</v>
      </c>
      <c r="AC6304" s="7">
        <f t="shared" si="802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5"/>
        <v>66817.299999999988</v>
      </c>
      <c r="W6305" s="8">
        <f t="shared" si="798"/>
        <v>119003.41176470589</v>
      </c>
      <c r="X6305" s="8"/>
      <c r="Y6305" s="7">
        <f t="shared" si="797"/>
        <v>0</v>
      </c>
      <c r="Z6305" s="7"/>
      <c r="AA6305" s="8">
        <f t="shared" si="801"/>
        <v>119003.41176470589</v>
      </c>
      <c r="AB6305" s="7">
        <f t="shared" si="799"/>
        <v>2380.0682352941221</v>
      </c>
      <c r="AC6305" s="7">
        <f t="shared" si="802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5"/>
        <v>0</v>
      </c>
      <c r="W6306" s="8">
        <f t="shared" si="798"/>
        <v>0</v>
      </c>
      <c r="X6306" s="8"/>
      <c r="Y6306" s="7">
        <f t="shared" si="797"/>
        <v>0</v>
      </c>
      <c r="Z6306" s="7"/>
      <c r="AA6306" s="8">
        <f t="shared" si="801"/>
        <v>0</v>
      </c>
      <c r="AB6306" s="7">
        <f t="shared" si="799"/>
        <v>0</v>
      </c>
      <c r="AC6306" s="7">
        <f t="shared" si="802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5"/>
        <v>288075.24</v>
      </c>
      <c r="W6307" s="8">
        <f t="shared" si="798"/>
        <v>1050863.5900000001</v>
      </c>
      <c r="X6307" s="8"/>
      <c r="Y6307" s="7">
        <f t="shared" si="797"/>
        <v>0</v>
      </c>
      <c r="Z6307" s="7"/>
      <c r="AA6307" s="8">
        <f t="shared" si="801"/>
        <v>1050863.5900000001</v>
      </c>
      <c r="AB6307" s="7">
        <f t="shared" si="799"/>
        <v>0</v>
      </c>
      <c r="AC6307" s="7">
        <f t="shared" si="802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8"/>
        <v>5611.92</v>
      </c>
      <c r="X6308" s="8"/>
      <c r="Y6308" s="7">
        <f t="shared" si="797"/>
        <v>0</v>
      </c>
      <c r="Z6308" s="7"/>
      <c r="AA6308" s="8">
        <f t="shared" si="801"/>
        <v>5611.92</v>
      </c>
      <c r="AB6308" s="7">
        <f t="shared" si="799"/>
        <v>0</v>
      </c>
      <c r="AC6308" s="7">
        <f t="shared" si="802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5"/>
        <v>0</v>
      </c>
      <c r="W6309" s="8">
        <f t="shared" si="798"/>
        <v>-27517.362745098038</v>
      </c>
      <c r="X6309" s="8"/>
      <c r="Y6309" s="7">
        <f t="shared" si="797"/>
        <v>550.3472549019607</v>
      </c>
      <c r="Z6309" s="7"/>
      <c r="AA6309" s="8">
        <f t="shared" si="801"/>
        <v>-27517.362745098038</v>
      </c>
      <c r="AB6309" s="7">
        <f t="shared" si="799"/>
        <v>-550.3472549019607</v>
      </c>
      <c r="AC6309" s="7">
        <f t="shared" si="802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5"/>
        <v>2487919.5300000012</v>
      </c>
      <c r="W6310" s="8">
        <f t="shared" si="798"/>
        <v>11407983.93</v>
      </c>
      <c r="X6310" s="8"/>
      <c r="Y6310" s="7">
        <f t="shared" si="797"/>
        <v>0</v>
      </c>
      <c r="Z6310" s="7"/>
      <c r="AA6310" s="8">
        <f t="shared" si="801"/>
        <v>11407983.93</v>
      </c>
      <c r="AB6310" s="7">
        <f t="shared" si="799"/>
        <v>0</v>
      </c>
      <c r="AC6310" s="7">
        <f t="shared" si="802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5"/>
        <v>269689.90999999997</v>
      </c>
      <c r="W6311" s="8">
        <f t="shared" si="798"/>
        <v>331469.43000000011</v>
      </c>
      <c r="X6311" s="8"/>
      <c r="Y6311" s="7">
        <f t="shared" si="797"/>
        <v>0</v>
      </c>
      <c r="Z6311" s="7"/>
      <c r="AA6311" s="8">
        <f t="shared" si="801"/>
        <v>331469.43000000011</v>
      </c>
      <c r="AB6311" s="7">
        <f t="shared" si="799"/>
        <v>0</v>
      </c>
      <c r="AC6311" s="7">
        <f t="shared" si="802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5"/>
        <v>0</v>
      </c>
      <c r="W6312" s="8">
        <f t="shared" si="798"/>
        <v>11077.630000000001</v>
      </c>
      <c r="X6312" s="8"/>
      <c r="Y6312" s="7">
        <f t="shared" si="797"/>
        <v>0</v>
      </c>
      <c r="Z6312" s="7"/>
      <c r="AA6312" s="8">
        <f t="shared" si="801"/>
        <v>11077.630000000001</v>
      </c>
      <c r="AB6312" s="7">
        <f t="shared" si="799"/>
        <v>0</v>
      </c>
      <c r="AC6312" s="7">
        <f t="shared" si="802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5"/>
        <v>0</v>
      </c>
      <c r="W6313" s="8">
        <f t="shared" si="798"/>
        <v>-61302.078431372553</v>
      </c>
      <c r="X6313" s="8"/>
      <c r="Y6313" s="7">
        <f t="shared" si="797"/>
        <v>1226.04156862745</v>
      </c>
      <c r="Z6313" s="7"/>
      <c r="AA6313" s="8">
        <f t="shared" si="801"/>
        <v>-61302.078431372553</v>
      </c>
      <c r="AB6313" s="7">
        <f t="shared" si="799"/>
        <v>-1226.04156862745</v>
      </c>
      <c r="AC6313" s="7">
        <f t="shared" si="802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5"/>
        <v>71685.230000001</v>
      </c>
      <c r="W6314" s="8">
        <f t="shared" si="798"/>
        <v>218000.4</v>
      </c>
      <c r="X6314" s="8"/>
      <c r="Y6314" s="7">
        <f t="shared" si="797"/>
        <v>0</v>
      </c>
      <c r="Z6314" s="7"/>
      <c r="AA6314" s="8">
        <f t="shared" si="801"/>
        <v>218000.4</v>
      </c>
      <c r="AB6314" s="7">
        <f t="shared" si="799"/>
        <v>0</v>
      </c>
      <c r="AC6314" s="7">
        <f t="shared" si="802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5"/>
        <v>470552.48</v>
      </c>
      <c r="W6315" s="8">
        <f t="shared" si="798"/>
        <v>1440634.8235294118</v>
      </c>
      <c r="X6315" s="8"/>
      <c r="Y6315" s="7">
        <f t="shared" si="797"/>
        <v>0</v>
      </c>
      <c r="Z6315" s="7"/>
      <c r="AA6315" s="7">
        <v>1097647.06</v>
      </c>
      <c r="AB6315" s="7">
        <f t="shared" si="799"/>
        <v>28812.696470588213</v>
      </c>
      <c r="AC6315" s="7">
        <f t="shared" si="802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5"/>
        <v>0</v>
      </c>
      <c r="W6316" s="8">
        <f t="shared" si="798"/>
        <v>1000</v>
      </c>
      <c r="X6316" s="8"/>
      <c r="Y6316" s="7">
        <f t="shared" si="797"/>
        <v>0</v>
      </c>
      <c r="Z6316" s="7"/>
      <c r="AA6316" s="7"/>
      <c r="AB6316" s="7">
        <f t="shared" si="799"/>
        <v>0</v>
      </c>
      <c r="AC6316" s="7">
        <f t="shared" si="802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5"/>
        <v>175184.74999999977</v>
      </c>
      <c r="W6317" s="8">
        <f t="shared" si="798"/>
        <v>316491.46000000025</v>
      </c>
      <c r="X6317" s="8"/>
      <c r="Y6317" s="7">
        <f t="shared" si="797"/>
        <v>0</v>
      </c>
      <c r="Z6317" s="7"/>
      <c r="AA6317" s="8">
        <f t="shared" ref="AA6317:AA6321" si="803">W6317+X6317</f>
        <v>316491.46000000025</v>
      </c>
      <c r="AB6317" s="7">
        <f t="shared" si="799"/>
        <v>0</v>
      </c>
      <c r="AC6317" s="7">
        <f t="shared" si="802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8"/>
        <v>99999.999999999985</v>
      </c>
      <c r="X6318" s="8"/>
      <c r="Y6318" s="7">
        <f t="shared" si="797"/>
        <v>0</v>
      </c>
      <c r="Z6318" s="7"/>
      <c r="AA6318" s="8">
        <f t="shared" si="803"/>
        <v>99999.999999999985</v>
      </c>
      <c r="AB6318" s="7">
        <f t="shared" si="799"/>
        <v>0</v>
      </c>
      <c r="AC6318" s="7">
        <f t="shared" si="802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8"/>
        <v>91541.05</v>
      </c>
      <c r="X6319" s="8"/>
      <c r="Y6319" s="7">
        <f t="shared" si="797"/>
        <v>0</v>
      </c>
      <c r="Z6319" s="7"/>
      <c r="AA6319" s="8">
        <f t="shared" si="803"/>
        <v>91541.05</v>
      </c>
      <c r="AB6319" s="7">
        <f t="shared" si="799"/>
        <v>0</v>
      </c>
      <c r="AC6319" s="7">
        <f t="shared" si="802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5"/>
        <v>4036974.6000000006</v>
      </c>
      <c r="W6320" s="8">
        <f>(U6320-35193.9)*P6320</f>
        <v>1678414.6988000001</v>
      </c>
      <c r="X6320" s="8"/>
      <c r="Y6320" s="7">
        <f t="shared" si="797"/>
        <v>0</v>
      </c>
      <c r="Z6320" s="7"/>
      <c r="AA6320" s="8">
        <f t="shared" si="803"/>
        <v>1678414.6988000001</v>
      </c>
      <c r="AB6320" s="7">
        <f t="shared" si="799"/>
        <v>69447.261199999833</v>
      </c>
      <c r="AC6320" s="7">
        <f t="shared" si="802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5"/>
        <v>57311.81</v>
      </c>
      <c r="W6321" s="8">
        <f t="shared" ref="W6321:W6333" si="804">IF(O6321="返货",U6321/(1+P6321),IF(O6321="返现",U6321,IF(O6321="折扣",U6321*P6321,IF(O6321="无",U6321))))</f>
        <v>62688.19</v>
      </c>
      <c r="X6321" s="8"/>
      <c r="Y6321" s="7">
        <f t="shared" si="797"/>
        <v>0</v>
      </c>
      <c r="Z6321" s="7"/>
      <c r="AA6321" s="8">
        <f t="shared" si="803"/>
        <v>62688.19</v>
      </c>
      <c r="AB6321" s="7">
        <f t="shared" si="799"/>
        <v>0</v>
      </c>
      <c r="AC6321" s="7">
        <f t="shared" si="802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5"/>
        <v>6450.6500000000087</v>
      </c>
      <c r="W6322" s="8">
        <f t="shared" si="804"/>
        <v>65439.882352941167</v>
      </c>
      <c r="X6322" s="8"/>
      <c r="Y6322" s="7">
        <f t="shared" si="797"/>
        <v>0</v>
      </c>
      <c r="Z6322" s="7"/>
      <c r="AA6322" s="7">
        <v>9708.74</v>
      </c>
      <c r="AB6322" s="7">
        <f t="shared" si="799"/>
        <v>1308.7976470588255</v>
      </c>
      <c r="AC6322" s="7">
        <f t="shared" si="802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5">S6323+T6323-U6323</f>
        <v>140696.74000000002</v>
      </c>
      <c r="W6323" s="8">
        <f t="shared" si="804"/>
        <v>159303.25999999998</v>
      </c>
      <c r="X6323" s="8"/>
      <c r="Y6323" s="7">
        <f t="shared" si="797"/>
        <v>0</v>
      </c>
      <c r="Z6323" s="7"/>
      <c r="AA6323" s="8">
        <f t="shared" ref="AA6323:AA6386" si="806">W6323+X6323</f>
        <v>159303.25999999998</v>
      </c>
      <c r="AB6323" s="7">
        <f t="shared" si="799"/>
        <v>0</v>
      </c>
      <c r="AC6323" s="7">
        <f t="shared" si="802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5"/>
        <v>512455.96999999951</v>
      </c>
      <c r="W6324" s="8">
        <f t="shared" si="804"/>
        <v>1661196.6476000003</v>
      </c>
      <c r="X6324" s="8"/>
      <c r="Y6324" s="7">
        <f t="shared" si="797"/>
        <v>0</v>
      </c>
      <c r="Z6324" s="7"/>
      <c r="AA6324" s="8">
        <f t="shared" si="806"/>
        <v>1661196.6476000003</v>
      </c>
      <c r="AB6324" s="7">
        <f t="shared" si="799"/>
        <v>33901.972400000086</v>
      </c>
      <c r="AC6324" s="7">
        <f t="shared" si="802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5"/>
        <v>437072.04000000004</v>
      </c>
      <c r="W6325" s="8">
        <f t="shared" si="804"/>
        <v>257669.40079999994</v>
      </c>
      <c r="X6325" s="8"/>
      <c r="Y6325" s="7">
        <f t="shared" si="797"/>
        <v>0</v>
      </c>
      <c r="Z6325" s="7"/>
      <c r="AA6325" s="8">
        <f t="shared" si="806"/>
        <v>257669.40079999994</v>
      </c>
      <c r="AB6325" s="7">
        <f t="shared" si="799"/>
        <v>5258.5592000000179</v>
      </c>
      <c r="AC6325" s="7">
        <f t="shared" si="802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5"/>
        <v>183267.22999999998</v>
      </c>
      <c r="W6326" s="8">
        <f t="shared" si="804"/>
        <v>471164.52740000002</v>
      </c>
      <c r="X6326" s="8"/>
      <c r="Y6326" s="7">
        <f t="shared" si="797"/>
        <v>0</v>
      </c>
      <c r="Z6326" s="7"/>
      <c r="AA6326" s="8">
        <f t="shared" si="806"/>
        <v>471164.52740000002</v>
      </c>
      <c r="AB6326" s="7">
        <f t="shared" si="799"/>
        <v>9615.6025999999838</v>
      </c>
      <c r="AC6326" s="7">
        <f t="shared" si="802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5"/>
        <v>1297414.3199999984</v>
      </c>
      <c r="W6327" s="8">
        <f t="shared" si="804"/>
        <v>7562562.1165048564</v>
      </c>
      <c r="X6327" s="8"/>
      <c r="Y6327" s="7">
        <f t="shared" si="797"/>
        <v>0</v>
      </c>
      <c r="Z6327" s="7"/>
      <c r="AA6327" s="8">
        <f t="shared" si="806"/>
        <v>7562562.1165048564</v>
      </c>
      <c r="AB6327" s="7">
        <f t="shared" si="799"/>
        <v>226876.86349514592</v>
      </c>
      <c r="AC6327" s="7">
        <f t="shared" si="802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5"/>
        <v>435845.47999999986</v>
      </c>
      <c r="W6328" s="8">
        <f t="shared" si="804"/>
        <v>275614.17475728155</v>
      </c>
      <c r="X6328" s="8"/>
      <c r="Y6328" s="7">
        <f t="shared" si="797"/>
        <v>0</v>
      </c>
      <c r="Z6328" s="7"/>
      <c r="AA6328" s="8">
        <f t="shared" si="806"/>
        <v>275614.17475728155</v>
      </c>
      <c r="AB6328" s="7">
        <f t="shared" si="799"/>
        <v>8268.4252427184256</v>
      </c>
      <c r="AC6328" s="7">
        <f t="shared" si="802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5"/>
        <v>0</v>
      </c>
      <c r="W6329" s="8">
        <f t="shared" si="804"/>
        <v>0</v>
      </c>
      <c r="X6329" s="8"/>
      <c r="Y6329" s="7">
        <f t="shared" si="797"/>
        <v>0</v>
      </c>
      <c r="Z6329" s="7"/>
      <c r="AA6329" s="8">
        <f t="shared" si="806"/>
        <v>0</v>
      </c>
      <c r="AB6329" s="7">
        <f t="shared" si="799"/>
        <v>0</v>
      </c>
      <c r="AC6329" s="7">
        <f t="shared" si="802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5"/>
        <v>3672549.2799999993</v>
      </c>
      <c r="W6330" s="8">
        <f t="shared" si="804"/>
        <v>12388729.65</v>
      </c>
      <c r="X6330" s="8"/>
      <c r="Y6330" s="7">
        <f t="shared" si="797"/>
        <v>0</v>
      </c>
      <c r="Z6330" s="7"/>
      <c r="AA6330" s="8">
        <f t="shared" si="806"/>
        <v>12388729.65</v>
      </c>
      <c r="AB6330" s="7">
        <f t="shared" si="799"/>
        <v>0</v>
      </c>
      <c r="AC6330" s="7">
        <f t="shared" si="802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5"/>
        <v>0</v>
      </c>
      <c r="W6331" s="8">
        <f t="shared" si="804"/>
        <v>106499.78000000001</v>
      </c>
      <c r="X6331" s="8"/>
      <c r="Y6331" s="7">
        <f t="shared" si="797"/>
        <v>0</v>
      </c>
      <c r="Z6331" s="7"/>
      <c r="AA6331" s="8">
        <f t="shared" si="806"/>
        <v>106499.78000000001</v>
      </c>
      <c r="AB6331" s="7">
        <f t="shared" si="799"/>
        <v>0</v>
      </c>
      <c r="AC6331" s="7">
        <f t="shared" si="802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5"/>
        <v>324723.70000000019</v>
      </c>
      <c r="W6332" s="8">
        <f t="shared" si="804"/>
        <v>702455.04279999982</v>
      </c>
      <c r="X6332" s="8"/>
      <c r="Y6332" s="7">
        <f t="shared" si="797"/>
        <v>0</v>
      </c>
      <c r="Z6332" s="7"/>
      <c r="AA6332" s="8">
        <f t="shared" si="806"/>
        <v>702455.04279999982</v>
      </c>
      <c r="AB6332" s="7">
        <f t="shared" si="799"/>
        <v>14335.817200000049</v>
      </c>
      <c r="AC6332" s="7">
        <f t="shared" si="802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5"/>
        <v>236764.01</v>
      </c>
      <c r="W6333" s="8">
        <f t="shared" si="804"/>
        <v>432899.65319999994</v>
      </c>
      <c r="X6333" s="8"/>
      <c r="Y6333" s="7">
        <f t="shared" si="797"/>
        <v>0</v>
      </c>
      <c r="Z6333" s="7"/>
      <c r="AA6333" s="8">
        <f t="shared" si="806"/>
        <v>432899.65319999994</v>
      </c>
      <c r="AB6333" s="7">
        <f t="shared" si="799"/>
        <v>8834.686800000025</v>
      </c>
      <c r="AC6333" s="7">
        <f t="shared" si="802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5"/>
        <v>2177996.6400000006</v>
      </c>
      <c r="W6334" s="8">
        <f>(U6334-102482.34)/(1+P6334)</f>
        <v>10353427.949999999</v>
      </c>
      <c r="X6334" s="8"/>
      <c r="Y6334" s="7">
        <f t="shared" si="797"/>
        <v>0</v>
      </c>
      <c r="Z6334" s="7"/>
      <c r="AA6334" s="8">
        <f t="shared" si="806"/>
        <v>10353427.949999999</v>
      </c>
      <c r="AB6334" s="7">
        <f t="shared" si="799"/>
        <v>102482.33999999985</v>
      </c>
      <c r="AC6334" s="7">
        <f t="shared" si="802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5"/>
        <v>11856.660000000003</v>
      </c>
      <c r="W6335" s="8">
        <f t="shared" ref="W6335:W6398" si="807">IF(O6335="返货",U6335/(1+P6335),IF(O6335="返现",U6335,IF(O6335="折扣",U6335*P6335,IF(O6335="无",U6335))))</f>
        <v>148538.99009900991</v>
      </c>
      <c r="X6335" s="8"/>
      <c r="Y6335" s="7">
        <f t="shared" si="797"/>
        <v>0</v>
      </c>
      <c r="Z6335" s="7"/>
      <c r="AA6335" s="8">
        <f t="shared" si="806"/>
        <v>148538.99009900991</v>
      </c>
      <c r="AB6335" s="7">
        <f t="shared" si="799"/>
        <v>1485.3899009900924</v>
      </c>
      <c r="AC6335" s="7">
        <f t="shared" si="802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5"/>
        <v>3130915.32</v>
      </c>
      <c r="W6336" s="8">
        <f t="shared" si="807"/>
        <v>767369.94174757286</v>
      </c>
      <c r="X6336" s="8"/>
      <c r="Y6336" s="7">
        <f t="shared" si="797"/>
        <v>0</v>
      </c>
      <c r="Z6336" s="7"/>
      <c r="AA6336" s="8">
        <f t="shared" si="806"/>
        <v>767369.94174757286</v>
      </c>
      <c r="AB6336" s="7">
        <f t="shared" si="799"/>
        <v>23021.098252427182</v>
      </c>
      <c r="AC6336" s="7">
        <f t="shared" si="802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5"/>
        <v>28016.400000000023</v>
      </c>
      <c r="W6337" s="8">
        <f t="shared" si="807"/>
        <v>181251.86</v>
      </c>
      <c r="X6337" s="8"/>
      <c r="Y6337" s="7">
        <f t="shared" si="797"/>
        <v>0</v>
      </c>
      <c r="Z6337" s="7"/>
      <c r="AA6337" s="8">
        <f t="shared" si="806"/>
        <v>181251.86</v>
      </c>
      <c r="AB6337" s="7">
        <f t="shared" si="799"/>
        <v>0</v>
      </c>
      <c r="AC6337" s="7">
        <f t="shared" si="802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5"/>
        <v>42283.27</v>
      </c>
      <c r="W6338" s="8">
        <f t="shared" si="807"/>
        <v>27149.65</v>
      </c>
      <c r="X6338" s="8"/>
      <c r="Y6338" s="7">
        <f t="shared" si="797"/>
        <v>0</v>
      </c>
      <c r="Z6338" s="7"/>
      <c r="AA6338" s="8">
        <f t="shared" si="806"/>
        <v>27149.65</v>
      </c>
      <c r="AB6338" s="7">
        <f t="shared" si="799"/>
        <v>0</v>
      </c>
      <c r="AC6338" s="7">
        <f t="shared" si="802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5"/>
        <v>65208.869999999879</v>
      </c>
      <c r="W6339" s="8">
        <f t="shared" si="807"/>
        <v>512640.94000000006</v>
      </c>
      <c r="X6339" s="8"/>
      <c r="Y6339" s="7">
        <f t="shared" ref="Y6339:Y6402" si="808">IF(W6339-AC6339&lt;=0,0,IF(O6339="返现",MAX(W6339-AB6339-AC6339,0),MAX(W6339-AC6339,0)))</f>
        <v>0</v>
      </c>
      <c r="Z6339" s="7"/>
      <c r="AA6339" s="8">
        <f t="shared" si="806"/>
        <v>512640.94000000006</v>
      </c>
      <c r="AB6339" s="7">
        <f t="shared" si="799"/>
        <v>0</v>
      </c>
      <c r="AC6339" s="7">
        <f t="shared" si="802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5"/>
        <v>427315.59000000102</v>
      </c>
      <c r="W6340" s="8">
        <f t="shared" si="807"/>
        <v>1994664.4000000001</v>
      </c>
      <c r="X6340" s="8"/>
      <c r="Y6340" s="7">
        <f t="shared" si="808"/>
        <v>0</v>
      </c>
      <c r="Z6340" s="7"/>
      <c r="AA6340" s="8">
        <f t="shared" si="806"/>
        <v>1994664.4000000001</v>
      </c>
      <c r="AB6340" s="7">
        <f t="shared" si="799"/>
        <v>0</v>
      </c>
      <c r="AC6340" s="7">
        <f t="shared" si="802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5"/>
        <v>1866636.6900000004</v>
      </c>
      <c r="W6341" s="8">
        <f t="shared" si="807"/>
        <v>3575229.2699999996</v>
      </c>
      <c r="X6341" s="8"/>
      <c r="Y6341" s="7">
        <f t="shared" si="808"/>
        <v>0</v>
      </c>
      <c r="Z6341" s="7"/>
      <c r="AA6341" s="8">
        <f t="shared" si="806"/>
        <v>3575229.2699999996</v>
      </c>
      <c r="AB6341" s="7">
        <f t="shared" si="799"/>
        <v>0</v>
      </c>
      <c r="AC6341" s="7">
        <f t="shared" si="802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5"/>
        <v>66545.26999999999</v>
      </c>
      <c r="W6342" s="8">
        <f t="shared" si="807"/>
        <v>103454.73000000001</v>
      </c>
      <c r="X6342" s="8"/>
      <c r="Y6342" s="7">
        <f t="shared" si="808"/>
        <v>0</v>
      </c>
      <c r="Z6342" s="7"/>
      <c r="AA6342" s="8">
        <f t="shared" si="806"/>
        <v>103454.73000000001</v>
      </c>
      <c r="AB6342" s="7">
        <f t="shared" si="799"/>
        <v>0</v>
      </c>
      <c r="AC6342" s="7">
        <f t="shared" si="802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5"/>
        <v>603092.91000000038</v>
      </c>
      <c r="W6343" s="8">
        <f t="shared" si="807"/>
        <v>1589684.7899999998</v>
      </c>
      <c r="X6343" s="8"/>
      <c r="Y6343" s="7">
        <f t="shared" si="808"/>
        <v>0</v>
      </c>
      <c r="Z6343" s="7"/>
      <c r="AA6343" s="8">
        <f t="shared" si="806"/>
        <v>1589684.7899999998</v>
      </c>
      <c r="AB6343" s="7">
        <f t="shared" si="799"/>
        <v>0</v>
      </c>
      <c r="AC6343" s="7">
        <f t="shared" si="802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5"/>
        <v>0</v>
      </c>
      <c r="W6344" s="8">
        <f t="shared" si="807"/>
        <v>0</v>
      </c>
      <c r="X6344" s="8"/>
      <c r="Y6344" s="7">
        <f t="shared" si="808"/>
        <v>0</v>
      </c>
      <c r="Z6344" s="7"/>
      <c r="AA6344" s="8">
        <f t="shared" si="806"/>
        <v>0</v>
      </c>
      <c r="AB6344" s="7">
        <f t="shared" si="799"/>
        <v>0</v>
      </c>
      <c r="AC6344" s="7">
        <f t="shared" si="802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5"/>
        <v>22020.22</v>
      </c>
      <c r="W6345" s="8">
        <f t="shared" si="807"/>
        <v>126632.4</v>
      </c>
      <c r="X6345" s="8"/>
      <c r="Y6345" s="7">
        <f t="shared" si="808"/>
        <v>0</v>
      </c>
      <c r="Z6345" s="7"/>
      <c r="AA6345" s="8">
        <f t="shared" si="806"/>
        <v>126632.4</v>
      </c>
      <c r="AB6345" s="7">
        <f t="shared" si="799"/>
        <v>0</v>
      </c>
      <c r="AC6345" s="7">
        <f t="shared" si="802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5"/>
        <v>760273.02</v>
      </c>
      <c r="W6346" s="8">
        <f t="shared" si="807"/>
        <v>266836.60396039602</v>
      </c>
      <c r="X6346" s="8"/>
      <c r="Y6346" s="7">
        <f t="shared" si="808"/>
        <v>0</v>
      </c>
      <c r="Z6346" s="7"/>
      <c r="AA6346" s="8">
        <f t="shared" si="806"/>
        <v>266836.60396039602</v>
      </c>
      <c r="AB6346" s="7">
        <f t="shared" ref="AB6346:AB6409" si="809">U6346-W6346</f>
        <v>2668.3660396039486</v>
      </c>
      <c r="AC6346" s="7">
        <f t="shared" si="802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5"/>
        <v>951575.88</v>
      </c>
      <c r="W6347" s="8">
        <f t="shared" si="807"/>
        <v>259398.94059405944</v>
      </c>
      <c r="X6347" s="8"/>
      <c r="Y6347" s="7">
        <f t="shared" si="808"/>
        <v>0</v>
      </c>
      <c r="Z6347" s="7"/>
      <c r="AA6347" s="8">
        <f t="shared" si="806"/>
        <v>259398.94059405944</v>
      </c>
      <c r="AB6347" s="7">
        <f t="shared" si="809"/>
        <v>2593.989405940607</v>
      </c>
      <c r="AC6347" s="7">
        <f t="shared" si="802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5"/>
        <v>-95900.210000000079</v>
      </c>
      <c r="W6348" s="8">
        <f t="shared" si="807"/>
        <v>886163.88118811895</v>
      </c>
      <c r="X6348" s="8"/>
      <c r="Y6348" s="7">
        <f t="shared" si="808"/>
        <v>0</v>
      </c>
      <c r="Z6348" s="7"/>
      <c r="AA6348" s="8">
        <f t="shared" si="806"/>
        <v>886163.88118811895</v>
      </c>
      <c r="AB6348" s="7">
        <f t="shared" si="809"/>
        <v>8861.6388118811883</v>
      </c>
      <c r="AC6348" s="7">
        <f t="shared" si="802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5"/>
        <v>0</v>
      </c>
      <c r="W6349" s="8">
        <f t="shared" si="807"/>
        <v>0</v>
      </c>
      <c r="X6349" s="8"/>
      <c r="Y6349" s="7">
        <f t="shared" si="808"/>
        <v>0</v>
      </c>
      <c r="Z6349" s="7"/>
      <c r="AA6349" s="8">
        <f t="shared" si="806"/>
        <v>0</v>
      </c>
      <c r="AB6349" s="7">
        <f t="shared" si="809"/>
        <v>0</v>
      </c>
      <c r="AC6349" s="7">
        <f t="shared" si="802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5"/>
        <v>59684.130000000121</v>
      </c>
      <c r="W6350" s="8">
        <f t="shared" si="807"/>
        <v>344440.34313725482</v>
      </c>
      <c r="X6350" s="8"/>
      <c r="Y6350" s="7">
        <f t="shared" si="808"/>
        <v>0</v>
      </c>
      <c r="Z6350" s="7"/>
      <c r="AA6350" s="8">
        <f t="shared" si="806"/>
        <v>344440.34313725482</v>
      </c>
      <c r="AB6350" s="7">
        <f t="shared" si="809"/>
        <v>6888.8068627450848</v>
      </c>
      <c r="AC6350" s="7">
        <f t="shared" si="802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5"/>
        <v>16118.61</v>
      </c>
      <c r="W6351" s="8">
        <f t="shared" si="807"/>
        <v>3881.3899999999994</v>
      </c>
      <c r="X6351" s="8"/>
      <c r="Y6351" s="7">
        <f t="shared" si="808"/>
        <v>0</v>
      </c>
      <c r="Z6351" s="7"/>
      <c r="AA6351" s="8">
        <f t="shared" si="806"/>
        <v>3881.3899999999994</v>
      </c>
      <c r="AB6351" s="7">
        <f t="shared" si="809"/>
        <v>0</v>
      </c>
      <c r="AC6351" s="7">
        <f t="shared" si="802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5"/>
        <v>0</v>
      </c>
      <c r="W6352" s="8">
        <f t="shared" si="807"/>
        <v>985528.42156862747</v>
      </c>
      <c r="X6352" s="8"/>
      <c r="Y6352" s="7">
        <f t="shared" si="808"/>
        <v>0</v>
      </c>
      <c r="Z6352" s="7"/>
      <c r="AA6352" s="8">
        <f t="shared" si="806"/>
        <v>985528.42156862747</v>
      </c>
      <c r="AB6352" s="7">
        <f t="shared" si="809"/>
        <v>19710.568431372521</v>
      </c>
      <c r="AC6352" s="7">
        <f t="shared" si="802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5"/>
        <v>0</v>
      </c>
      <c r="W6353" s="8">
        <f t="shared" si="807"/>
        <v>7147.75</v>
      </c>
      <c r="X6353" s="8"/>
      <c r="Y6353" s="7">
        <f t="shared" si="808"/>
        <v>0</v>
      </c>
      <c r="Z6353" s="7"/>
      <c r="AA6353" s="8">
        <f t="shared" si="806"/>
        <v>7147.75</v>
      </c>
      <c r="AB6353" s="7">
        <f t="shared" si="809"/>
        <v>0</v>
      </c>
      <c r="AC6353" s="7">
        <f t="shared" si="802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5"/>
        <v>5232.3500000000204</v>
      </c>
      <c r="W6354" s="8">
        <f t="shared" si="807"/>
        <v>14767.64999999998</v>
      </c>
      <c r="X6354" s="8"/>
      <c r="Y6354" s="7">
        <f t="shared" si="808"/>
        <v>0</v>
      </c>
      <c r="Z6354" s="7"/>
      <c r="AA6354" s="8">
        <f t="shared" si="806"/>
        <v>14767.64999999998</v>
      </c>
      <c r="AB6354" s="7">
        <f t="shared" si="809"/>
        <v>0</v>
      </c>
      <c r="AC6354" s="7">
        <f t="shared" si="802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5"/>
        <v>979904.68000000156</v>
      </c>
      <c r="W6355" s="74">
        <f t="shared" si="807"/>
        <v>10872862.019999998</v>
      </c>
      <c r="X6355" s="74"/>
      <c r="Y6355" s="7">
        <f t="shared" si="808"/>
        <v>0</v>
      </c>
      <c r="Z6355" s="7"/>
      <c r="AA6355" s="8">
        <f t="shared" si="806"/>
        <v>10872862.019999998</v>
      </c>
      <c r="AB6355" s="75">
        <f>W6355*P6355</f>
        <v>652371.7211999998</v>
      </c>
      <c r="AC6355" s="75">
        <f t="shared" si="802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5"/>
        <v>500000</v>
      </c>
      <c r="W6356" s="74">
        <f t="shared" si="807"/>
        <v>0</v>
      </c>
      <c r="X6356" s="74"/>
      <c r="Y6356" s="7">
        <f t="shared" si="808"/>
        <v>0</v>
      </c>
      <c r="Z6356" s="7"/>
      <c r="AA6356" s="8">
        <f t="shared" si="806"/>
        <v>0</v>
      </c>
      <c r="AB6356" s="75">
        <f>W6356*P6356</f>
        <v>0</v>
      </c>
      <c r="AC6356" s="75">
        <f t="shared" si="802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7"/>
        <v>0</v>
      </c>
      <c r="X6357" s="8"/>
      <c r="Y6357" s="7">
        <f t="shared" si="808"/>
        <v>0</v>
      </c>
      <c r="Z6357" s="7"/>
      <c r="AA6357" s="8">
        <f t="shared" si="806"/>
        <v>0</v>
      </c>
      <c r="AB6357" s="7">
        <f t="shared" si="809"/>
        <v>0</v>
      </c>
      <c r="AC6357" s="7">
        <f t="shared" si="802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5"/>
        <v>0</v>
      </c>
      <c r="W6358" s="8">
        <f t="shared" si="807"/>
        <v>16133.690000000021</v>
      </c>
      <c r="X6358" s="8"/>
      <c r="Y6358" s="7">
        <f t="shared" si="808"/>
        <v>0</v>
      </c>
      <c r="Z6358" s="7"/>
      <c r="AA6358" s="8">
        <f t="shared" si="806"/>
        <v>16133.690000000021</v>
      </c>
      <c r="AB6358" s="7">
        <f t="shared" si="809"/>
        <v>0</v>
      </c>
      <c r="AC6358" s="7">
        <f t="shared" si="802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5"/>
        <v>0</v>
      </c>
      <c r="W6359" s="8">
        <f t="shared" si="807"/>
        <v>703555.62745098036</v>
      </c>
      <c r="X6359" s="8"/>
      <c r="Y6359" s="7">
        <f t="shared" si="808"/>
        <v>0</v>
      </c>
      <c r="Z6359" s="7"/>
      <c r="AA6359" s="8">
        <f t="shared" si="806"/>
        <v>703555.62745098036</v>
      </c>
      <c r="AB6359" s="7">
        <f t="shared" si="809"/>
        <v>14071.112549019628</v>
      </c>
      <c r="AC6359" s="7">
        <f t="shared" si="802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5"/>
        <v>98711.010000000126</v>
      </c>
      <c r="W6360" s="8">
        <f t="shared" si="807"/>
        <v>495735.57999999996</v>
      </c>
      <c r="X6360" s="8"/>
      <c r="Y6360" s="7">
        <f t="shared" si="808"/>
        <v>0</v>
      </c>
      <c r="Z6360" s="7"/>
      <c r="AA6360" s="8">
        <f t="shared" si="806"/>
        <v>495735.57999999996</v>
      </c>
      <c r="AB6360" s="7">
        <f t="shared" si="809"/>
        <v>0</v>
      </c>
      <c r="AC6360" s="7">
        <f t="shared" si="802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5"/>
        <v>-27848.84</v>
      </c>
      <c r="W6361" s="8">
        <f t="shared" si="807"/>
        <v>0</v>
      </c>
      <c r="X6361" s="8"/>
      <c r="Y6361" s="7">
        <f t="shared" si="808"/>
        <v>0</v>
      </c>
      <c r="Z6361" s="7"/>
      <c r="AA6361" s="8">
        <f t="shared" si="806"/>
        <v>0</v>
      </c>
      <c r="AB6361" s="7">
        <f t="shared" si="809"/>
        <v>0</v>
      </c>
      <c r="AC6361" s="7">
        <f t="shared" ref="AC6361:AC6424" si="810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5"/>
        <v>-18783.88</v>
      </c>
      <c r="W6362" s="8">
        <f t="shared" si="807"/>
        <v>0</v>
      </c>
      <c r="X6362" s="8"/>
      <c r="Y6362" s="7">
        <f t="shared" si="808"/>
        <v>0</v>
      </c>
      <c r="Z6362" s="7"/>
      <c r="AA6362" s="8">
        <f t="shared" si="806"/>
        <v>0</v>
      </c>
      <c r="AB6362" s="7">
        <f t="shared" si="809"/>
        <v>0</v>
      </c>
      <c r="AC6362" s="7">
        <f t="shared" si="810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5"/>
        <v>672590.77</v>
      </c>
      <c r="W6363" s="8">
        <f t="shared" si="807"/>
        <v>893395.3</v>
      </c>
      <c r="X6363" s="8"/>
      <c r="Y6363" s="7">
        <f t="shared" si="808"/>
        <v>0</v>
      </c>
      <c r="Z6363" s="7"/>
      <c r="AA6363" s="8">
        <f t="shared" si="806"/>
        <v>893395.3</v>
      </c>
      <c r="AB6363" s="7">
        <f t="shared" si="809"/>
        <v>0</v>
      </c>
      <c r="AC6363" s="7">
        <f t="shared" si="810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5"/>
        <v>99854.75</v>
      </c>
      <c r="W6364" s="8">
        <f t="shared" si="807"/>
        <v>94311.62</v>
      </c>
      <c r="X6364" s="8"/>
      <c r="Y6364" s="7">
        <f t="shared" si="808"/>
        <v>0</v>
      </c>
      <c r="Z6364" s="7"/>
      <c r="AA6364" s="8">
        <f t="shared" si="806"/>
        <v>94311.62</v>
      </c>
      <c r="AB6364" s="7">
        <f t="shared" si="809"/>
        <v>0</v>
      </c>
      <c r="AC6364" s="7">
        <f t="shared" si="810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5"/>
        <v>446982.24</v>
      </c>
      <c r="W6365" s="8">
        <f t="shared" si="807"/>
        <v>1242000.3400000001</v>
      </c>
      <c r="X6365" s="8"/>
      <c r="Y6365" s="7">
        <f t="shared" si="808"/>
        <v>0</v>
      </c>
      <c r="Z6365" s="7"/>
      <c r="AA6365" s="8">
        <f t="shared" si="806"/>
        <v>1242000.3400000001</v>
      </c>
      <c r="AB6365" s="7">
        <f t="shared" si="809"/>
        <v>0</v>
      </c>
      <c r="AC6365" s="7">
        <f t="shared" si="810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5"/>
        <v>0</v>
      </c>
      <c r="W6366" s="8">
        <f t="shared" si="807"/>
        <v>0</v>
      </c>
      <c r="X6366" s="8"/>
      <c r="Y6366" s="7">
        <f t="shared" si="808"/>
        <v>0</v>
      </c>
      <c r="Z6366" s="7"/>
      <c r="AA6366" s="8">
        <f t="shared" si="806"/>
        <v>0</v>
      </c>
      <c r="AB6366" s="7">
        <f t="shared" si="809"/>
        <v>0</v>
      </c>
      <c r="AC6366" s="7">
        <f t="shared" si="810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5"/>
        <v>0</v>
      </c>
      <c r="W6367" s="8">
        <f t="shared" si="807"/>
        <v>0</v>
      </c>
      <c r="X6367" s="8"/>
      <c r="Y6367" s="7">
        <f t="shared" si="808"/>
        <v>0</v>
      </c>
      <c r="Z6367" s="7"/>
      <c r="AA6367" s="8">
        <f t="shared" si="806"/>
        <v>0</v>
      </c>
      <c r="AB6367" s="7">
        <f t="shared" si="809"/>
        <v>0</v>
      </c>
      <c r="AC6367" s="7">
        <f t="shared" si="810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5"/>
        <v>186856.81</v>
      </c>
      <c r="W6368" s="8">
        <f t="shared" si="807"/>
        <v>122252.85436893205</v>
      </c>
      <c r="X6368" s="8"/>
      <c r="Y6368" s="7">
        <f t="shared" si="808"/>
        <v>0</v>
      </c>
      <c r="Z6368" s="7"/>
      <c r="AA6368" s="8">
        <f t="shared" si="806"/>
        <v>122252.85436893205</v>
      </c>
      <c r="AB6368" s="7">
        <f t="shared" si="809"/>
        <v>3667.5856310679665</v>
      </c>
      <c r="AC6368" s="7">
        <f t="shared" si="810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5"/>
        <v>0</v>
      </c>
      <c r="W6369" s="8">
        <f t="shared" si="807"/>
        <v>-91544.238095238106</v>
      </c>
      <c r="X6369" s="8"/>
      <c r="Y6369" s="7">
        <f t="shared" si="808"/>
        <v>4577.2119047619053</v>
      </c>
      <c r="Z6369" s="7"/>
      <c r="AA6369" s="8">
        <f t="shared" si="806"/>
        <v>-91544.238095238106</v>
      </c>
      <c r="AB6369" s="7">
        <f t="shared" si="809"/>
        <v>-4577.2119047619053</v>
      </c>
      <c r="AC6369" s="7">
        <f t="shared" si="810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5"/>
        <v>70691.509999999835</v>
      </c>
      <c r="W6370" s="8">
        <f t="shared" si="807"/>
        <v>475673.79000000021</v>
      </c>
      <c r="X6370" s="8"/>
      <c r="Y6370" s="7">
        <f t="shared" si="808"/>
        <v>0</v>
      </c>
      <c r="Z6370" s="7"/>
      <c r="AA6370" s="8">
        <f t="shared" si="806"/>
        <v>475673.79000000021</v>
      </c>
      <c r="AB6370" s="7">
        <f t="shared" si="809"/>
        <v>0</v>
      </c>
      <c r="AC6370" s="7">
        <f t="shared" si="810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5"/>
        <v>211195.74</v>
      </c>
      <c r="W6371" s="8">
        <f t="shared" si="807"/>
        <v>503766.59405940596</v>
      </c>
      <c r="X6371" s="8"/>
      <c r="Y6371" s="7">
        <f t="shared" si="808"/>
        <v>0</v>
      </c>
      <c r="Z6371" s="7"/>
      <c r="AA6371" s="8">
        <f t="shared" si="806"/>
        <v>503766.59405940596</v>
      </c>
      <c r="AB6371" s="7">
        <f t="shared" si="809"/>
        <v>5037.6659405940445</v>
      </c>
      <c r="AC6371" s="7">
        <f t="shared" si="810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5"/>
        <v>0</v>
      </c>
      <c r="W6372" s="8">
        <f t="shared" si="807"/>
        <v>49019.607843137252</v>
      </c>
      <c r="X6372" s="8"/>
      <c r="Y6372" s="7">
        <f t="shared" si="808"/>
        <v>0</v>
      </c>
      <c r="Z6372" s="7"/>
      <c r="AA6372" s="8">
        <f t="shared" si="806"/>
        <v>49019.607843137252</v>
      </c>
      <c r="AB6372" s="7">
        <f t="shared" si="809"/>
        <v>980.39215686274838</v>
      </c>
      <c r="AC6372" s="7">
        <f t="shared" si="810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5"/>
        <v>0</v>
      </c>
      <c r="W6373" s="8">
        <f t="shared" si="807"/>
        <v>-263941.97087378637</v>
      </c>
      <c r="X6373" s="8"/>
      <c r="Y6373" s="7">
        <f t="shared" si="808"/>
        <v>7918.259126213612</v>
      </c>
      <c r="Z6373" s="7"/>
      <c r="AA6373" s="8">
        <f t="shared" si="806"/>
        <v>-263941.97087378637</v>
      </c>
      <c r="AB6373" s="7">
        <f t="shared" si="809"/>
        <v>-7918.259126213612</v>
      </c>
      <c r="AC6373" s="7">
        <f t="shared" si="810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5"/>
        <v>9780.34</v>
      </c>
      <c r="W6374" s="8">
        <f t="shared" si="807"/>
        <v>219.65999999999997</v>
      </c>
      <c r="X6374" s="8"/>
      <c r="Y6374" s="7">
        <f t="shared" si="808"/>
        <v>0</v>
      </c>
      <c r="Z6374" s="7"/>
      <c r="AA6374" s="8">
        <f t="shared" si="806"/>
        <v>219.65999999999997</v>
      </c>
      <c r="AB6374" s="7">
        <f t="shared" si="809"/>
        <v>0</v>
      </c>
      <c r="AC6374" s="7">
        <f t="shared" si="810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5"/>
        <v>758957.35999999987</v>
      </c>
      <c r="W6375" s="8">
        <f t="shared" si="807"/>
        <v>236134.09000000003</v>
      </c>
      <c r="X6375" s="8"/>
      <c r="Y6375" s="7">
        <f t="shared" si="808"/>
        <v>0</v>
      </c>
      <c r="Z6375" s="7"/>
      <c r="AA6375" s="8">
        <f t="shared" si="806"/>
        <v>236134.09000000003</v>
      </c>
      <c r="AB6375" s="7">
        <f t="shared" si="809"/>
        <v>0</v>
      </c>
      <c r="AC6375" s="7">
        <f t="shared" si="810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5"/>
        <v>68719.03</v>
      </c>
      <c r="W6376" s="8">
        <f t="shared" si="807"/>
        <v>214565.98</v>
      </c>
      <c r="X6376" s="8"/>
      <c r="Y6376" s="7">
        <f t="shared" si="808"/>
        <v>0</v>
      </c>
      <c r="Z6376" s="7"/>
      <c r="AA6376" s="8">
        <f t="shared" si="806"/>
        <v>214565.98</v>
      </c>
      <c r="AB6376" s="7">
        <f t="shared" si="809"/>
        <v>0</v>
      </c>
      <c r="AC6376" s="7">
        <f t="shared" si="810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5"/>
        <v>0</v>
      </c>
      <c r="W6377" s="8">
        <f t="shared" si="807"/>
        <v>-11935.470588235294</v>
      </c>
      <c r="X6377" s="8"/>
      <c r="Y6377" s="7">
        <f t="shared" si="808"/>
        <v>238.7094117647066</v>
      </c>
      <c r="Z6377" s="7"/>
      <c r="AA6377" s="8">
        <f t="shared" si="806"/>
        <v>-11935.470588235294</v>
      </c>
      <c r="AB6377" s="7">
        <f t="shared" si="809"/>
        <v>-238.7094117647066</v>
      </c>
      <c r="AC6377" s="7">
        <f t="shared" si="810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5"/>
        <v>0</v>
      </c>
      <c r="W6378" s="8">
        <f t="shared" si="807"/>
        <v>20000</v>
      </c>
      <c r="X6378" s="8"/>
      <c r="Y6378" s="7">
        <f t="shared" si="808"/>
        <v>0</v>
      </c>
      <c r="Z6378" s="7"/>
      <c r="AA6378" s="8">
        <f t="shared" si="806"/>
        <v>20000</v>
      </c>
      <c r="AB6378" s="7">
        <f t="shared" si="809"/>
        <v>0</v>
      </c>
      <c r="AC6378" s="7">
        <f t="shared" si="810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5"/>
        <v>501353.91000000015</v>
      </c>
      <c r="W6379" s="8">
        <f t="shared" si="807"/>
        <v>2688293.4705882352</v>
      </c>
      <c r="X6379" s="8"/>
      <c r="Y6379" s="7">
        <f t="shared" si="808"/>
        <v>0</v>
      </c>
      <c r="Z6379" s="7"/>
      <c r="AA6379" s="8">
        <f t="shared" si="806"/>
        <v>2688293.4705882352</v>
      </c>
      <c r="AB6379" s="7">
        <f t="shared" si="809"/>
        <v>53765.869411764666</v>
      </c>
      <c r="AC6379" s="7">
        <f t="shared" si="810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5"/>
        <v>0</v>
      </c>
      <c r="W6380" s="8">
        <f t="shared" si="807"/>
        <v>99009.900990099006</v>
      </c>
      <c r="X6380" s="8"/>
      <c r="Y6380" s="7">
        <f t="shared" si="808"/>
        <v>0</v>
      </c>
      <c r="Z6380" s="7"/>
      <c r="AA6380" s="8">
        <f t="shared" si="806"/>
        <v>99009.900990099006</v>
      </c>
      <c r="AB6380" s="7">
        <f t="shared" si="809"/>
        <v>990.09900990099413</v>
      </c>
      <c r="AC6380" s="7">
        <f t="shared" si="810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5"/>
        <v>9137.880000000001</v>
      </c>
      <c r="W6381" s="8">
        <f t="shared" si="807"/>
        <v>10115.019607843136</v>
      </c>
      <c r="X6381" s="8"/>
      <c r="Y6381" s="7">
        <f t="shared" si="808"/>
        <v>0</v>
      </c>
      <c r="Z6381" s="7"/>
      <c r="AA6381" s="8">
        <f t="shared" si="806"/>
        <v>10115.019607843136</v>
      </c>
      <c r="AB6381" s="7">
        <f t="shared" si="809"/>
        <v>202.30039215686338</v>
      </c>
      <c r="AC6381" s="7">
        <f t="shared" si="810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5"/>
        <v>1745434.29</v>
      </c>
      <c r="W6382" s="8">
        <f t="shared" si="807"/>
        <v>2308397.7549019605</v>
      </c>
      <c r="X6382" s="8"/>
      <c r="Y6382" s="7">
        <f t="shared" si="808"/>
        <v>0</v>
      </c>
      <c r="Z6382" s="7"/>
      <c r="AA6382" s="8">
        <f t="shared" si="806"/>
        <v>2308397.7549019605</v>
      </c>
      <c r="AB6382" s="7">
        <f t="shared" si="809"/>
        <v>46167.955098039471</v>
      </c>
      <c r="AC6382" s="7">
        <f t="shared" si="810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5"/>
        <v>94480.72000000003</v>
      </c>
      <c r="W6383" s="8">
        <f t="shared" si="807"/>
        <v>263580.88118811883</v>
      </c>
      <c r="X6383" s="8"/>
      <c r="Y6383" s="7">
        <f t="shared" si="808"/>
        <v>0</v>
      </c>
      <c r="Z6383" s="7"/>
      <c r="AA6383" s="8">
        <f t="shared" si="806"/>
        <v>263580.88118811883</v>
      </c>
      <c r="AB6383" s="7">
        <f t="shared" si="809"/>
        <v>2635.808811881172</v>
      </c>
      <c r="AC6383" s="7">
        <f t="shared" si="810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7"/>
        <v>0</v>
      </c>
      <c r="X6384" s="8"/>
      <c r="Y6384" s="7">
        <f t="shared" si="808"/>
        <v>0</v>
      </c>
      <c r="Z6384" s="7"/>
      <c r="AA6384" s="8">
        <f t="shared" si="806"/>
        <v>0</v>
      </c>
      <c r="AB6384" s="7">
        <f t="shared" si="809"/>
        <v>0</v>
      </c>
      <c r="AC6384" s="7">
        <f t="shared" si="810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5"/>
        <v>70579.130000000063</v>
      </c>
      <c r="W6385" s="8">
        <f t="shared" si="807"/>
        <v>369225.57843137247</v>
      </c>
      <c r="X6385" s="8"/>
      <c r="Y6385" s="7">
        <f t="shared" si="808"/>
        <v>0</v>
      </c>
      <c r="Z6385" s="7"/>
      <c r="AA6385" s="8">
        <f t="shared" si="806"/>
        <v>369225.57843137247</v>
      </c>
      <c r="AB6385" s="7">
        <f t="shared" si="809"/>
        <v>7384.5115686274366</v>
      </c>
      <c r="AC6385" s="7">
        <f t="shared" si="810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5"/>
        <v>2037008.5600000005</v>
      </c>
      <c r="W6386" s="8">
        <f t="shared" si="807"/>
        <v>12127996.58</v>
      </c>
      <c r="X6386" s="8"/>
      <c r="Y6386" s="7">
        <f t="shared" si="808"/>
        <v>0</v>
      </c>
      <c r="Z6386" s="7"/>
      <c r="AA6386" s="8">
        <f t="shared" si="806"/>
        <v>12127996.58</v>
      </c>
      <c r="AB6386" s="7">
        <f t="shared" si="809"/>
        <v>0</v>
      </c>
      <c r="AC6386" s="7">
        <f t="shared" si="810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1">S6387+T6387-U6387</f>
        <v>1598489.1399999997</v>
      </c>
      <c r="W6387" s="8">
        <f t="shared" si="807"/>
        <v>5079529.5000000009</v>
      </c>
      <c r="X6387" s="8"/>
      <c r="Y6387" s="7">
        <f t="shared" si="808"/>
        <v>0</v>
      </c>
      <c r="Z6387" s="7"/>
      <c r="AA6387" s="8">
        <f t="shared" ref="AA6387:AA6391" si="812">W6387+X6387</f>
        <v>5079529.5000000009</v>
      </c>
      <c r="AB6387" s="7">
        <f t="shared" si="809"/>
        <v>0</v>
      </c>
      <c r="AC6387" s="7">
        <f t="shared" si="810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1"/>
        <v>364213.07999999996</v>
      </c>
      <c r="W6388" s="8">
        <f t="shared" si="807"/>
        <v>193890.86999999997</v>
      </c>
      <c r="X6388" s="8"/>
      <c r="Y6388" s="7">
        <f t="shared" si="808"/>
        <v>0</v>
      </c>
      <c r="Z6388" s="7"/>
      <c r="AA6388" s="8">
        <f t="shared" si="812"/>
        <v>193890.86999999997</v>
      </c>
      <c r="AB6388" s="7">
        <f t="shared" si="809"/>
        <v>0</v>
      </c>
      <c r="AC6388" s="7">
        <f t="shared" si="810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1"/>
        <v>211462.83000000005</v>
      </c>
      <c r="W6389" s="8">
        <f t="shared" si="807"/>
        <v>108198.19999999998</v>
      </c>
      <c r="X6389" s="8"/>
      <c r="Y6389" s="7">
        <f t="shared" si="808"/>
        <v>0</v>
      </c>
      <c r="Z6389" s="7"/>
      <c r="AA6389" s="8">
        <f t="shared" si="812"/>
        <v>108198.19999999998</v>
      </c>
      <c r="AB6389" s="7">
        <f t="shared" si="809"/>
        <v>0</v>
      </c>
      <c r="AC6389" s="7">
        <f t="shared" si="810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1"/>
        <v>158238.53000000003</v>
      </c>
      <c r="W6390" s="8">
        <f t="shared" si="807"/>
        <v>558990.91999999993</v>
      </c>
      <c r="X6390" s="8"/>
      <c r="Y6390" s="7">
        <f t="shared" si="808"/>
        <v>0</v>
      </c>
      <c r="Z6390" s="7"/>
      <c r="AA6390" s="8">
        <f t="shared" si="812"/>
        <v>558990.91999999993</v>
      </c>
      <c r="AB6390" s="7">
        <f t="shared" si="809"/>
        <v>0</v>
      </c>
      <c r="AC6390" s="7">
        <f t="shared" si="810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1"/>
        <v>488924.20999999985</v>
      </c>
      <c r="W6391" s="8">
        <f t="shared" si="807"/>
        <v>361475.29807692324</v>
      </c>
      <c r="X6391" s="8"/>
      <c r="Y6391" s="7">
        <f t="shared" si="808"/>
        <v>0</v>
      </c>
      <c r="Z6391" s="7"/>
      <c r="AA6391" s="8">
        <f t="shared" si="812"/>
        <v>361475.29807692324</v>
      </c>
      <c r="AB6391" s="7">
        <f t="shared" si="809"/>
        <v>14459.011923076934</v>
      </c>
      <c r="AC6391" s="7">
        <f t="shared" si="810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1"/>
        <v>20000</v>
      </c>
      <c r="W6392" s="8">
        <f t="shared" si="807"/>
        <v>0</v>
      </c>
      <c r="X6392" s="8"/>
      <c r="Y6392" s="7">
        <f t="shared" si="808"/>
        <v>0</v>
      </c>
      <c r="Z6392" s="7"/>
      <c r="AA6392" s="7"/>
      <c r="AB6392" s="7">
        <f t="shared" si="809"/>
        <v>0</v>
      </c>
      <c r="AC6392" s="7">
        <f t="shared" si="810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1"/>
        <v>0</v>
      </c>
      <c r="W6393" s="8">
        <f t="shared" si="807"/>
        <v>99999.999999999985</v>
      </c>
      <c r="X6393" s="8"/>
      <c r="Y6393" s="7">
        <f t="shared" si="808"/>
        <v>0</v>
      </c>
      <c r="Z6393" s="7"/>
      <c r="AA6393" s="8">
        <f t="shared" ref="AA6393:AA6455" si="813">W6393+X6393</f>
        <v>99999.999999999985</v>
      </c>
      <c r="AB6393" s="7">
        <f t="shared" si="809"/>
        <v>0</v>
      </c>
      <c r="AC6393" s="7">
        <f t="shared" si="810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1"/>
        <v>50000</v>
      </c>
      <c r="W6394" s="8">
        <f t="shared" si="807"/>
        <v>0</v>
      </c>
      <c r="X6394" s="8"/>
      <c r="Y6394" s="7">
        <f t="shared" si="808"/>
        <v>0</v>
      </c>
      <c r="Z6394" s="7"/>
      <c r="AA6394" s="8">
        <f t="shared" si="813"/>
        <v>0</v>
      </c>
      <c r="AB6394" s="7">
        <f t="shared" si="809"/>
        <v>0</v>
      </c>
      <c r="AC6394" s="7">
        <f t="shared" si="810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1"/>
        <v>41595.03</v>
      </c>
      <c r="W6395" s="8">
        <f t="shared" si="807"/>
        <v>8404.9700000000012</v>
      </c>
      <c r="X6395" s="8"/>
      <c r="Y6395" s="7">
        <f t="shared" si="808"/>
        <v>0</v>
      </c>
      <c r="Z6395" s="7"/>
      <c r="AA6395" s="8">
        <f t="shared" si="813"/>
        <v>8404.9700000000012</v>
      </c>
      <c r="AB6395" s="7">
        <f t="shared" si="809"/>
        <v>0</v>
      </c>
      <c r="AC6395" s="7">
        <f t="shared" si="810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1"/>
        <v>0</v>
      </c>
      <c r="W6396" s="8">
        <f t="shared" si="807"/>
        <v>0</v>
      </c>
      <c r="X6396" s="8"/>
      <c r="Y6396" s="7">
        <f t="shared" si="808"/>
        <v>0</v>
      </c>
      <c r="Z6396" s="7"/>
      <c r="AA6396" s="8">
        <f t="shared" si="813"/>
        <v>0</v>
      </c>
      <c r="AB6396" s="7">
        <f t="shared" si="809"/>
        <v>0</v>
      </c>
      <c r="AC6396" s="7">
        <f t="shared" si="810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1"/>
        <v>9544.5700000000015</v>
      </c>
      <c r="W6397" s="8">
        <f t="shared" si="807"/>
        <v>10500.97</v>
      </c>
      <c r="X6397" s="8"/>
      <c r="Y6397" s="7">
        <f t="shared" si="808"/>
        <v>0</v>
      </c>
      <c r="Z6397" s="7"/>
      <c r="AA6397" s="8">
        <f t="shared" si="813"/>
        <v>10500.97</v>
      </c>
      <c r="AB6397" s="7">
        <f t="shared" si="809"/>
        <v>0</v>
      </c>
      <c r="AC6397" s="7">
        <f t="shared" si="810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1"/>
        <v>175101.21000000002</v>
      </c>
      <c r="W6398" s="8">
        <f t="shared" si="807"/>
        <v>174898.78999999998</v>
      </c>
      <c r="X6398" s="8"/>
      <c r="Y6398" s="7">
        <f t="shared" si="808"/>
        <v>0</v>
      </c>
      <c r="Z6398" s="7"/>
      <c r="AA6398" s="8">
        <f t="shared" si="813"/>
        <v>174898.78999999998</v>
      </c>
      <c r="AB6398" s="7">
        <f t="shared" si="809"/>
        <v>0</v>
      </c>
      <c r="AC6398" s="7">
        <f t="shared" si="810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1"/>
        <v>74668.829999999958</v>
      </c>
      <c r="W6399" s="8">
        <f t="shared" ref="W6399:W6462" si="814">IF(O6399="返货",U6399/(1+P6399),IF(O6399="返现",U6399,IF(O6399="折扣",U6399*P6399,IF(O6399="无",U6399))))</f>
        <v>451362.88</v>
      </c>
      <c r="X6399" s="8"/>
      <c r="Y6399" s="7">
        <f t="shared" si="808"/>
        <v>0</v>
      </c>
      <c r="Z6399" s="7"/>
      <c r="AA6399" s="8">
        <f t="shared" si="813"/>
        <v>451362.88</v>
      </c>
      <c r="AB6399" s="7">
        <f t="shared" si="809"/>
        <v>0</v>
      </c>
      <c r="AC6399" s="7">
        <f t="shared" si="810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1"/>
        <v>2825174.15</v>
      </c>
      <c r="W6400" s="8">
        <f t="shared" si="814"/>
        <v>2920494.9801980201</v>
      </c>
      <c r="X6400" s="8"/>
      <c r="Y6400" s="7">
        <f t="shared" si="808"/>
        <v>0</v>
      </c>
      <c r="Z6400" s="7"/>
      <c r="AA6400" s="8">
        <f t="shared" si="813"/>
        <v>2920494.9801980201</v>
      </c>
      <c r="AB6400" s="7">
        <f t="shared" si="809"/>
        <v>29204.949801980052</v>
      </c>
      <c r="AC6400" s="7">
        <f t="shared" si="810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1"/>
        <v>0</v>
      </c>
      <c r="W6401" s="8">
        <f t="shared" si="814"/>
        <v>0</v>
      </c>
      <c r="X6401" s="8"/>
      <c r="Y6401" s="7">
        <f t="shared" si="808"/>
        <v>0</v>
      </c>
      <c r="Z6401" s="7"/>
      <c r="AA6401" s="8">
        <f t="shared" si="813"/>
        <v>0</v>
      </c>
      <c r="AB6401" s="7">
        <f t="shared" si="809"/>
        <v>0</v>
      </c>
      <c r="AC6401" s="7">
        <f t="shared" si="810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5048</v>
      </c>
      <c r="K6402" s="58" t="s">
        <v>32</v>
      </c>
      <c r="L6402" s="58"/>
      <c r="M6402" s="58"/>
      <c r="N6402" s="58" t="s">
        <v>57</v>
      </c>
      <c r="O6402" s="2" t="s">
        <v>5141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1"/>
        <v>1291083.9799999997</v>
      </c>
      <c r="W6402" s="8">
        <f t="shared" si="814"/>
        <v>1805964.8725490198</v>
      </c>
      <c r="X6402" s="8"/>
      <c r="Y6402" s="7">
        <f t="shared" si="808"/>
        <v>0</v>
      </c>
      <c r="Z6402" s="7"/>
      <c r="AA6402" s="8"/>
      <c r="AB6402" s="7">
        <f t="shared" si="809"/>
        <v>36119.297450980404</v>
      </c>
      <c r="AC6402" s="7">
        <f t="shared" si="810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5048</v>
      </c>
      <c r="K6403" s="58" t="s">
        <v>32</v>
      </c>
      <c r="L6403" s="58"/>
      <c r="M6403" s="58"/>
      <c r="N6403" s="58" t="s">
        <v>57</v>
      </c>
      <c r="O6403" s="58" t="s">
        <v>41</v>
      </c>
      <c r="P6403" s="4">
        <v>0.02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1"/>
        <v>803597.46</v>
      </c>
      <c r="W6403" s="8">
        <f t="shared" si="814"/>
        <v>4731767.1960784309</v>
      </c>
      <c r="X6403" s="8"/>
      <c r="Y6403" s="7">
        <f t="shared" ref="Y6403:Y6466" si="815">IF(W6403-AC6403&lt;=0,0,IF(O6403="返现",MAX(W6403-AB6403-AC6403,0),MAX(W6403-AC6403,0)))</f>
        <v>0</v>
      </c>
      <c r="Z6403" s="7"/>
      <c r="AA6403" s="8"/>
      <c r="AB6403" s="7">
        <f t="shared" si="809"/>
        <v>94635.343921569176</v>
      </c>
      <c r="AC6403" s="7">
        <f t="shared" si="810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5048</v>
      </c>
      <c r="K6404" s="58" t="s">
        <v>32</v>
      </c>
      <c r="L6404" s="58"/>
      <c r="M6404" s="58"/>
      <c r="N6404" s="58" t="s">
        <v>57</v>
      </c>
      <c r="O6404" s="58" t="s">
        <v>5143</v>
      </c>
      <c r="P6404" s="4">
        <v>0.02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1"/>
        <v>700000</v>
      </c>
      <c r="W6404" s="8">
        <f t="shared" si="814"/>
        <v>0</v>
      </c>
      <c r="X6404" s="8"/>
      <c r="Y6404" s="7">
        <f t="shared" si="815"/>
        <v>0</v>
      </c>
      <c r="Z6404" s="7"/>
      <c r="AA6404" s="8"/>
      <c r="AB6404" s="7">
        <f t="shared" si="809"/>
        <v>0</v>
      </c>
      <c r="AC6404" s="7">
        <f t="shared" si="810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5048</v>
      </c>
      <c r="K6405" s="58" t="s">
        <v>32</v>
      </c>
      <c r="L6405" s="58"/>
      <c r="M6405" s="58"/>
      <c r="N6405" s="58" t="s">
        <v>57</v>
      </c>
      <c r="O6405" s="2" t="s">
        <v>41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1"/>
        <v>457700.49000000022</v>
      </c>
      <c r="W6405" s="8">
        <f t="shared" si="814"/>
        <v>4470181.9320388343</v>
      </c>
      <c r="X6405" s="8"/>
      <c r="Y6405" s="7">
        <f t="shared" si="815"/>
        <v>0</v>
      </c>
      <c r="Z6405" s="7"/>
      <c r="AA6405" s="8"/>
      <c r="AB6405" s="7">
        <f t="shared" si="809"/>
        <v>134105.45796116535</v>
      </c>
      <c r="AC6405" s="7">
        <f t="shared" si="810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5048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1"/>
        <v>207105.16999999969</v>
      </c>
      <c r="W6406" s="8">
        <f t="shared" si="814"/>
        <v>1182958.1800000004</v>
      </c>
      <c r="X6406" s="8"/>
      <c r="Y6406" s="7">
        <f t="shared" si="815"/>
        <v>0</v>
      </c>
      <c r="Z6406" s="7"/>
      <c r="AA6406" s="8"/>
      <c r="AB6406" s="7">
        <f t="shared" si="809"/>
        <v>0</v>
      </c>
      <c r="AC6406" s="7">
        <f t="shared" si="810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5048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1"/>
        <v>1010742.0400000005</v>
      </c>
      <c r="W6407" s="8">
        <f t="shared" si="814"/>
        <v>1647921.0679611648</v>
      </c>
      <c r="X6407" s="8"/>
      <c r="Y6407" s="7">
        <f t="shared" si="815"/>
        <v>0</v>
      </c>
      <c r="Z6407" s="7"/>
      <c r="AA6407" s="8"/>
      <c r="AB6407" s="7">
        <f t="shared" si="809"/>
        <v>49437.63203883497</v>
      </c>
      <c r="AC6407" s="7">
        <f t="shared" si="810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5048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1"/>
        <v>0</v>
      </c>
      <c r="W6408" s="8">
        <f t="shared" si="814"/>
        <v>-2453005.77</v>
      </c>
      <c r="X6408" s="8"/>
      <c r="Y6408" s="7">
        <f t="shared" si="815"/>
        <v>0</v>
      </c>
      <c r="Z6408" s="7"/>
      <c r="AA6408" s="8"/>
      <c r="AB6408" s="7">
        <f t="shared" si="809"/>
        <v>0</v>
      </c>
      <c r="AC6408" s="7">
        <f t="shared" si="810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5048</v>
      </c>
      <c r="K6409" s="58" t="s">
        <v>32</v>
      </c>
      <c r="L6409" s="58"/>
      <c r="M6409" s="58"/>
      <c r="N6409" s="58" t="s">
        <v>57</v>
      </c>
      <c r="O6409" s="57" t="s">
        <v>5143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1"/>
        <v>8485.2699999999895</v>
      </c>
      <c r="W6409" s="8">
        <f t="shared" si="814"/>
        <v>78798.07843137256</v>
      </c>
      <c r="X6409" s="8"/>
      <c r="Y6409" s="7">
        <f t="shared" si="815"/>
        <v>0</v>
      </c>
      <c r="Z6409" s="7"/>
      <c r="AA6409" s="8"/>
      <c r="AB6409" s="7">
        <f t="shared" si="809"/>
        <v>1575.9615686274483</v>
      </c>
      <c r="AC6409" s="7">
        <f t="shared" si="810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5048</v>
      </c>
      <c r="K6410" s="58" t="s">
        <v>32</v>
      </c>
      <c r="L6410" s="58"/>
      <c r="M6410" s="58"/>
      <c r="N6410" s="58" t="s">
        <v>57</v>
      </c>
      <c r="O6410" s="2" t="s">
        <v>5143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1"/>
        <v>1309887.7800000003</v>
      </c>
      <c r="W6410" s="8">
        <f t="shared" si="814"/>
        <v>4208859.0873786397</v>
      </c>
      <c r="X6410" s="8"/>
      <c r="Y6410" s="7">
        <f t="shared" si="815"/>
        <v>0</v>
      </c>
      <c r="Z6410" s="7"/>
      <c r="AA6410" s="8"/>
      <c r="AB6410" s="7">
        <f t="shared" ref="AB6410:AB6473" si="816">U6410-W6410</f>
        <v>126265.77262135968</v>
      </c>
      <c r="AC6410" s="7">
        <f t="shared" si="810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5048</v>
      </c>
      <c r="K6411" s="58" t="s">
        <v>32</v>
      </c>
      <c r="L6411" s="58"/>
      <c r="M6411" s="58"/>
      <c r="N6411" s="58" t="s">
        <v>57</v>
      </c>
      <c r="O6411" s="2" t="s">
        <v>41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1"/>
        <v>60512.429999999702</v>
      </c>
      <c r="W6411" s="8">
        <f t="shared" si="814"/>
        <v>1437073.8137254904</v>
      </c>
      <c r="X6411" s="8"/>
      <c r="Y6411" s="7">
        <f t="shared" si="815"/>
        <v>0</v>
      </c>
      <c r="Z6411" s="7"/>
      <c r="AA6411" s="8"/>
      <c r="AB6411" s="7">
        <f t="shared" si="816"/>
        <v>28741.476274509914</v>
      </c>
      <c r="AC6411" s="7">
        <f t="shared" si="810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5048</v>
      </c>
      <c r="K6412" s="58" t="s">
        <v>32</v>
      </c>
      <c r="L6412" s="58"/>
      <c r="M6412" s="58"/>
      <c r="N6412" s="58" t="s">
        <v>57</v>
      </c>
      <c r="O6412" s="2" t="s">
        <v>5143</v>
      </c>
      <c r="P6412" s="4">
        <v>0.02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1"/>
        <v>997889.82999999961</v>
      </c>
      <c r="W6412" s="8">
        <f t="shared" si="814"/>
        <v>0</v>
      </c>
      <c r="X6412" s="8"/>
      <c r="Y6412" s="7">
        <f t="shared" si="815"/>
        <v>0</v>
      </c>
      <c r="Z6412" s="7"/>
      <c r="AA6412" s="8"/>
      <c r="AB6412" s="7">
        <f t="shared" si="816"/>
        <v>0</v>
      </c>
      <c r="AC6412" s="7">
        <f t="shared" si="810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5048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1"/>
        <v>2672229.2999999989</v>
      </c>
      <c r="W6413" s="8">
        <f t="shared" si="814"/>
        <v>13207770.700000001</v>
      </c>
      <c r="X6413" s="8"/>
      <c r="Y6413" s="7">
        <f t="shared" si="815"/>
        <v>0</v>
      </c>
      <c r="Z6413" s="7"/>
      <c r="AA6413" s="8"/>
      <c r="AB6413" s="7">
        <f t="shared" si="816"/>
        <v>0</v>
      </c>
      <c r="AC6413" s="7">
        <f t="shared" si="810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5048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1"/>
        <v>2136237.3000000101</v>
      </c>
      <c r="W6414" s="8">
        <f t="shared" si="814"/>
        <v>6233942.932038825</v>
      </c>
      <c r="X6414" s="8"/>
      <c r="Y6414" s="7">
        <f t="shared" si="815"/>
        <v>0</v>
      </c>
      <c r="Z6414" s="270">
        <f>P6414</f>
        <v>0.03</v>
      </c>
      <c r="AA6414" s="8">
        <f t="shared" si="813"/>
        <v>6233942.932038825</v>
      </c>
      <c r="AB6414" s="7">
        <f t="shared" si="816"/>
        <v>187018.28796116449</v>
      </c>
      <c r="AC6414" s="7">
        <f t="shared" si="810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5048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1"/>
        <v>0</v>
      </c>
      <c r="W6415" s="8">
        <f t="shared" si="814"/>
        <v>700000</v>
      </c>
      <c r="X6415" s="8"/>
      <c r="Y6415" s="7">
        <f t="shared" si="815"/>
        <v>0</v>
      </c>
      <c r="Z6415" s="7"/>
      <c r="AA6415" s="8"/>
      <c r="AB6415" s="7">
        <f t="shared" si="816"/>
        <v>0</v>
      </c>
      <c r="AC6415" s="7">
        <f t="shared" si="810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5048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1"/>
        <v>230788.0399999998</v>
      </c>
      <c r="W6416" s="8">
        <f t="shared" si="814"/>
        <v>1090184.2800000003</v>
      </c>
      <c r="X6416" s="8"/>
      <c r="Y6416" s="7">
        <f t="shared" si="815"/>
        <v>0</v>
      </c>
      <c r="Z6416" s="7"/>
      <c r="AA6416" s="8"/>
      <c r="AB6416" s="7">
        <f t="shared" si="816"/>
        <v>0</v>
      </c>
      <c r="AC6416" s="7">
        <f t="shared" si="810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5048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1"/>
        <v>360507.38</v>
      </c>
      <c r="W6417" s="8">
        <f t="shared" si="814"/>
        <v>156455.35999999999</v>
      </c>
      <c r="X6417" s="8"/>
      <c r="Y6417" s="7">
        <f t="shared" si="815"/>
        <v>0</v>
      </c>
      <c r="Z6417" s="7"/>
      <c r="AA6417" s="8"/>
      <c r="AB6417" s="7">
        <f t="shared" si="816"/>
        <v>0</v>
      </c>
      <c r="AC6417" s="7">
        <f t="shared" si="810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5048</v>
      </c>
      <c r="K6418" s="58" t="s">
        <v>32</v>
      </c>
      <c r="L6418" s="58"/>
      <c r="M6418" s="58"/>
      <c r="N6418" s="58" t="s">
        <v>57</v>
      </c>
      <c r="O6418" s="2" t="s">
        <v>5144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1"/>
        <v>946827.43000000017</v>
      </c>
      <c r="W6418" s="8">
        <f t="shared" si="814"/>
        <v>2176523.990291262</v>
      </c>
      <c r="X6418" s="8"/>
      <c r="Y6418" s="7">
        <f t="shared" si="815"/>
        <v>0</v>
      </c>
      <c r="Z6418" s="7"/>
      <c r="AA6418" s="8"/>
      <c r="AB6418" s="7">
        <f t="shared" si="816"/>
        <v>65295.719708737917</v>
      </c>
      <c r="AC6418" s="7">
        <f t="shared" si="810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5048</v>
      </c>
      <c r="K6419" s="58" t="s">
        <v>32</v>
      </c>
      <c r="L6419" s="58"/>
      <c r="M6419" s="58"/>
      <c r="N6419" s="58" t="s">
        <v>57</v>
      </c>
      <c r="O6419" s="57" t="s">
        <v>5144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1"/>
        <v>3473878.3499999996</v>
      </c>
      <c r="W6419" s="8">
        <f t="shared" si="814"/>
        <v>3250192.7450980395</v>
      </c>
      <c r="X6419" s="8"/>
      <c r="Y6419" s="7">
        <f t="shared" si="815"/>
        <v>0</v>
      </c>
      <c r="Z6419" s="7"/>
      <c r="AA6419" s="8"/>
      <c r="AB6419" s="7">
        <f t="shared" si="816"/>
        <v>65003.854901961051</v>
      </c>
      <c r="AC6419" s="7">
        <f t="shared" si="810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5048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1"/>
        <v>1471137.1</v>
      </c>
      <c r="W6420" s="8">
        <f t="shared" si="814"/>
        <v>649027.01941747568</v>
      </c>
      <c r="X6420" s="8"/>
      <c r="Y6420" s="7">
        <f t="shared" si="815"/>
        <v>0</v>
      </c>
      <c r="Z6420" s="7"/>
      <c r="AA6420" s="8"/>
      <c r="AB6420" s="7">
        <f t="shared" si="816"/>
        <v>19470.810582524282</v>
      </c>
      <c r="AC6420" s="7">
        <f t="shared" si="810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5048</v>
      </c>
      <c r="K6421" s="58" t="s">
        <v>32</v>
      </c>
      <c r="L6421" s="58"/>
      <c r="M6421" s="58"/>
      <c r="N6421" s="58" t="s">
        <v>57</v>
      </c>
      <c r="O6421" s="57" t="s">
        <v>5143</v>
      </c>
      <c r="P6421" s="3">
        <v>0.03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1"/>
        <v>8276.2000000000044</v>
      </c>
      <c r="W6421" s="8">
        <f t="shared" si="814"/>
        <v>58742.436893203878</v>
      </c>
      <c r="X6421" s="8"/>
      <c r="Y6421" s="7">
        <f t="shared" si="815"/>
        <v>0</v>
      </c>
      <c r="Z6421" s="7"/>
      <c r="AA6421" s="8"/>
      <c r="AB6421" s="7">
        <f t="shared" si="816"/>
        <v>1762.2731067961213</v>
      </c>
      <c r="AC6421" s="7">
        <f t="shared" si="810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5048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1"/>
        <v>0</v>
      </c>
      <c r="W6422" s="8">
        <f t="shared" si="814"/>
        <v>-162984.48076923177</v>
      </c>
      <c r="X6422" s="8"/>
      <c r="Y6422" s="7">
        <f t="shared" si="815"/>
        <v>6519.3792307692638</v>
      </c>
      <c r="Z6422" s="7"/>
      <c r="AA6422" s="8"/>
      <c r="AB6422" s="7">
        <f t="shared" si="816"/>
        <v>-6519.3792307692638</v>
      </c>
      <c r="AC6422" s="7">
        <f t="shared" si="810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5048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1"/>
        <v>795000000</v>
      </c>
      <c r="W6423" s="8">
        <f t="shared" si="814"/>
        <v>0</v>
      </c>
      <c r="X6423" s="8"/>
      <c r="Y6423" s="7">
        <f t="shared" si="815"/>
        <v>0</v>
      </c>
      <c r="Z6423" s="7"/>
      <c r="AA6423" s="8"/>
      <c r="AB6423" s="7">
        <f t="shared" si="816"/>
        <v>0</v>
      </c>
      <c r="AC6423" s="7">
        <f t="shared" si="810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5048</v>
      </c>
      <c r="K6424" s="58" t="s">
        <v>32</v>
      </c>
      <c r="L6424" s="58"/>
      <c r="M6424" s="58"/>
      <c r="N6424" s="58" t="s">
        <v>57</v>
      </c>
      <c r="O6424" s="58" t="s">
        <v>5114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1"/>
        <v>294834.69</v>
      </c>
      <c r="W6424" s="8">
        <f t="shared" si="814"/>
        <v>53558.553398058248</v>
      </c>
      <c r="X6424" s="8"/>
      <c r="Y6424" s="7">
        <f t="shared" si="815"/>
        <v>0</v>
      </c>
      <c r="Z6424" s="270">
        <f>P6424</f>
        <v>0.03</v>
      </c>
      <c r="AA6424" s="8">
        <f t="shared" si="813"/>
        <v>53558.553398058248</v>
      </c>
      <c r="AB6424" s="7">
        <f t="shared" si="816"/>
        <v>1606.75660194175</v>
      </c>
      <c r="AC6424" s="7">
        <f t="shared" si="810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5048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1"/>
        <v>66332.640000000014</v>
      </c>
      <c r="W6425" s="8">
        <f t="shared" si="814"/>
        <v>315599.37864077667</v>
      </c>
      <c r="X6425" s="8"/>
      <c r="Y6425" s="7">
        <f t="shared" si="815"/>
        <v>0</v>
      </c>
      <c r="Z6425" s="7"/>
      <c r="AA6425" s="8"/>
      <c r="AB6425" s="7">
        <f t="shared" si="816"/>
        <v>9467.9813592233113</v>
      </c>
      <c r="AC6425" s="7">
        <f t="shared" ref="AC6425:AC6488" si="817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5048</v>
      </c>
      <c r="K6426" s="58" t="s">
        <v>32</v>
      </c>
      <c r="L6426" s="58"/>
      <c r="M6426" s="58"/>
      <c r="N6426" s="58" t="s">
        <v>57</v>
      </c>
      <c r="O6426" s="2" t="s">
        <v>5142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1"/>
        <v>303803.38000000035</v>
      </c>
      <c r="W6426" s="8">
        <f t="shared" si="814"/>
        <v>2183076.2647058829</v>
      </c>
      <c r="X6426" s="8"/>
      <c r="Y6426" s="7">
        <f t="shared" si="815"/>
        <v>0</v>
      </c>
      <c r="Z6426" s="7"/>
      <c r="AA6426" s="8"/>
      <c r="AB6426" s="7">
        <f t="shared" si="816"/>
        <v>43661.52529411763</v>
      </c>
      <c r="AC6426" s="7">
        <f t="shared" si="817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5048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1"/>
        <v>84413.28</v>
      </c>
      <c r="W6427" s="8">
        <f t="shared" si="814"/>
        <v>115586.72</v>
      </c>
      <c r="X6427" s="8"/>
      <c r="Y6427" s="7">
        <f t="shared" si="815"/>
        <v>0</v>
      </c>
      <c r="Z6427" s="7"/>
      <c r="AA6427" s="8"/>
      <c r="AB6427" s="7">
        <f t="shared" si="816"/>
        <v>0</v>
      </c>
      <c r="AC6427" s="7">
        <f t="shared" si="817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5048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1"/>
        <v>137116.93999999983</v>
      </c>
      <c r="W6428" s="8">
        <f t="shared" si="814"/>
        <v>682167.66000000015</v>
      </c>
      <c r="X6428" s="8"/>
      <c r="Y6428" s="7">
        <f t="shared" si="815"/>
        <v>0</v>
      </c>
      <c r="Z6428" s="7"/>
      <c r="AA6428" s="8"/>
      <c r="AB6428" s="7">
        <f t="shared" si="816"/>
        <v>0</v>
      </c>
      <c r="AC6428" s="7">
        <f t="shared" si="817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5048</v>
      </c>
      <c r="K6429" s="58" t="s">
        <v>32</v>
      </c>
      <c r="L6429" s="58"/>
      <c r="M6429" s="58"/>
      <c r="N6429" s="58" t="s">
        <v>57</v>
      </c>
      <c r="O6429" s="57" t="s">
        <v>5143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1"/>
        <v>724830.2699999999</v>
      </c>
      <c r="W6429" s="8">
        <f t="shared" si="814"/>
        <v>1015594.8543689321</v>
      </c>
      <c r="X6429" s="8"/>
      <c r="Y6429" s="7">
        <f t="shared" si="815"/>
        <v>0</v>
      </c>
      <c r="Z6429" s="7"/>
      <c r="AA6429" s="8"/>
      <c r="AB6429" s="7">
        <f t="shared" si="816"/>
        <v>30467.84563106799</v>
      </c>
      <c r="AC6429" s="7">
        <f t="shared" si="817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5048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1"/>
        <v>2350779.4500000067</v>
      </c>
      <c r="W6430" s="8">
        <f t="shared" si="814"/>
        <v>15570641.718446597</v>
      </c>
      <c r="X6430" s="8"/>
      <c r="Y6430" s="7">
        <f t="shared" si="815"/>
        <v>0</v>
      </c>
      <c r="Z6430" s="270">
        <f>P6430</f>
        <v>0.03</v>
      </c>
      <c r="AA6430" s="8">
        <f t="shared" si="813"/>
        <v>15570641.718446597</v>
      </c>
      <c r="AB6430" s="7">
        <f t="shared" si="816"/>
        <v>467119.25155339763</v>
      </c>
      <c r="AC6430" s="7">
        <f t="shared" si="817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5048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1"/>
        <v>0</v>
      </c>
      <c r="W6431" s="8">
        <f t="shared" si="814"/>
        <v>100000</v>
      </c>
      <c r="X6431" s="8"/>
      <c r="Y6431" s="7">
        <f t="shared" si="815"/>
        <v>0</v>
      </c>
      <c r="Z6431" s="7"/>
      <c r="AA6431" s="8"/>
      <c r="AB6431" s="7">
        <f t="shared" si="816"/>
        <v>0</v>
      </c>
      <c r="AC6431" s="7">
        <f t="shared" si="817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5048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1"/>
        <v>-94033.329999999725</v>
      </c>
      <c r="W6432" s="8">
        <f t="shared" si="814"/>
        <v>1128909.9299999997</v>
      </c>
      <c r="X6432" s="8"/>
      <c r="Y6432" s="7">
        <f t="shared" si="815"/>
        <v>0</v>
      </c>
      <c r="Z6432" s="7"/>
      <c r="AA6432" s="8"/>
      <c r="AB6432" s="7">
        <f t="shared" si="816"/>
        <v>0</v>
      </c>
      <c r="AC6432" s="7">
        <f t="shared" si="817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5048</v>
      </c>
      <c r="K6433" s="58" t="s">
        <v>32</v>
      </c>
      <c r="L6433" s="58"/>
      <c r="M6433" s="58"/>
      <c r="N6433" s="58" t="s">
        <v>57</v>
      </c>
      <c r="O6433" s="2" t="s">
        <v>41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1"/>
        <v>4127518.4099999797</v>
      </c>
      <c r="W6433" s="8">
        <f t="shared" si="814"/>
        <v>12861381.058252435</v>
      </c>
      <c r="X6433" s="8"/>
      <c r="Y6433" s="7">
        <f t="shared" si="815"/>
        <v>0</v>
      </c>
      <c r="Z6433" s="7"/>
      <c r="AA6433" s="8"/>
      <c r="AB6433" s="7">
        <f t="shared" si="816"/>
        <v>385841.4317475725</v>
      </c>
      <c r="AC6433" s="7">
        <f t="shared" si="817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5048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1"/>
        <v>227008.37</v>
      </c>
      <c r="W6434" s="8">
        <f t="shared" si="814"/>
        <v>12991.630000000001</v>
      </c>
      <c r="X6434" s="8"/>
      <c r="Y6434" s="7">
        <f t="shared" si="815"/>
        <v>0</v>
      </c>
      <c r="Z6434" s="7"/>
      <c r="AA6434" s="8"/>
      <c r="AB6434" s="7">
        <f t="shared" si="816"/>
        <v>0</v>
      </c>
      <c r="AC6434" s="7">
        <f t="shared" si="817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5048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1"/>
        <v>30000</v>
      </c>
      <c r="W6435" s="8">
        <f t="shared" si="814"/>
        <v>0</v>
      </c>
      <c r="X6435" s="8"/>
      <c r="Y6435" s="7">
        <f t="shared" si="815"/>
        <v>0</v>
      </c>
      <c r="Z6435" s="7"/>
      <c r="AA6435" s="8"/>
      <c r="AB6435" s="7">
        <f t="shared" si="816"/>
        <v>0</v>
      </c>
      <c r="AC6435" s="7">
        <f t="shared" si="817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5048</v>
      </c>
      <c r="K6436" s="58" t="s">
        <v>32</v>
      </c>
      <c r="L6436" s="58"/>
      <c r="M6436" s="58"/>
      <c r="N6436" s="58" t="s">
        <v>57</v>
      </c>
      <c r="O6436" s="2" t="s">
        <v>41</v>
      </c>
      <c r="P6436" s="4">
        <v>0.02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1"/>
        <v>2000000</v>
      </c>
      <c r="W6436" s="8">
        <f t="shared" si="814"/>
        <v>0</v>
      </c>
      <c r="X6436" s="8"/>
      <c r="Y6436" s="7">
        <f t="shared" si="815"/>
        <v>0</v>
      </c>
      <c r="Z6436" s="7"/>
      <c r="AA6436" s="8"/>
      <c r="AB6436" s="7">
        <f t="shared" si="816"/>
        <v>0</v>
      </c>
      <c r="AC6436" s="7">
        <f t="shared" si="817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5048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1"/>
        <v>1814044.629999999</v>
      </c>
      <c r="W6437" s="8">
        <f t="shared" si="814"/>
        <v>2874843.3900000006</v>
      </c>
      <c r="X6437" s="8"/>
      <c r="Y6437" s="7">
        <f t="shared" si="815"/>
        <v>0</v>
      </c>
      <c r="Z6437" s="7"/>
      <c r="AA6437" s="8"/>
      <c r="AB6437" s="7">
        <f t="shared" si="816"/>
        <v>0</v>
      </c>
      <c r="AC6437" s="7">
        <f t="shared" si="817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5048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1"/>
        <v>44880.4</v>
      </c>
      <c r="W6438" s="8">
        <f t="shared" si="814"/>
        <v>9240.8700000000008</v>
      </c>
      <c r="X6438" s="8"/>
      <c r="Y6438" s="7">
        <f t="shared" si="815"/>
        <v>0</v>
      </c>
      <c r="Z6438" s="7"/>
      <c r="AA6438" s="8"/>
      <c r="AB6438" s="7">
        <f t="shared" si="816"/>
        <v>0</v>
      </c>
      <c r="AC6438" s="7">
        <f t="shared" si="817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1"/>
        <v>319622.23</v>
      </c>
      <c r="W6439" s="8">
        <f t="shared" si="814"/>
        <v>76.89</v>
      </c>
      <c r="X6439" s="8"/>
      <c r="Y6439" s="7">
        <f t="shared" si="815"/>
        <v>0</v>
      </c>
      <c r="Z6439" s="7"/>
      <c r="AA6439" s="8">
        <f t="shared" si="813"/>
        <v>76.89</v>
      </c>
      <c r="AB6439" s="7">
        <f t="shared" si="816"/>
        <v>0</v>
      </c>
      <c r="AC6439" s="7">
        <f t="shared" si="817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1"/>
        <v>0</v>
      </c>
      <c r="W6440" s="8">
        <f t="shared" si="814"/>
        <v>0</v>
      </c>
      <c r="X6440" s="8"/>
      <c r="Y6440" s="7">
        <f t="shared" si="815"/>
        <v>0</v>
      </c>
      <c r="Z6440" s="7"/>
      <c r="AA6440" s="8">
        <f t="shared" si="813"/>
        <v>0</v>
      </c>
      <c r="AB6440" s="7">
        <f t="shared" si="816"/>
        <v>0</v>
      </c>
      <c r="AC6440" s="7">
        <f t="shared" si="817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1"/>
        <v>0</v>
      </c>
      <c r="W6441" s="8">
        <f t="shared" si="814"/>
        <v>0</v>
      </c>
      <c r="X6441" s="8"/>
      <c r="Y6441" s="7">
        <f t="shared" si="815"/>
        <v>0</v>
      </c>
      <c r="Z6441" s="7"/>
      <c r="AA6441" s="8">
        <f t="shared" si="813"/>
        <v>0</v>
      </c>
      <c r="AB6441" s="7">
        <f t="shared" si="816"/>
        <v>0</v>
      </c>
      <c r="AC6441" s="7">
        <f t="shared" si="817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1"/>
        <v>78033.61</v>
      </c>
      <c r="W6442" s="8">
        <f t="shared" si="814"/>
        <v>0</v>
      </c>
      <c r="X6442" s="8"/>
      <c r="Y6442" s="7">
        <f t="shared" si="815"/>
        <v>0</v>
      </c>
      <c r="Z6442" s="7"/>
      <c r="AA6442" s="8">
        <f t="shared" si="813"/>
        <v>0</v>
      </c>
      <c r="AB6442" s="7">
        <f t="shared" si="816"/>
        <v>0</v>
      </c>
      <c r="AC6442" s="7">
        <f t="shared" si="817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1"/>
        <v>76855.42</v>
      </c>
      <c r="W6443" s="8">
        <f t="shared" si="814"/>
        <v>0</v>
      </c>
      <c r="X6443" s="8"/>
      <c r="Y6443" s="7">
        <f t="shared" si="815"/>
        <v>0</v>
      </c>
      <c r="Z6443" s="7"/>
      <c r="AA6443" s="8">
        <f t="shared" si="813"/>
        <v>0</v>
      </c>
      <c r="AB6443" s="7">
        <f t="shared" si="816"/>
        <v>0</v>
      </c>
      <c r="AC6443" s="7">
        <f t="shared" si="817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1"/>
        <v>0</v>
      </c>
      <c r="W6444" s="8">
        <f t="shared" si="814"/>
        <v>8775.68</v>
      </c>
      <c r="X6444" s="8"/>
      <c r="Y6444" s="7">
        <f t="shared" si="815"/>
        <v>0</v>
      </c>
      <c r="Z6444" s="7"/>
      <c r="AA6444" s="8">
        <f t="shared" si="813"/>
        <v>8775.68</v>
      </c>
      <c r="AB6444" s="7">
        <f t="shared" si="816"/>
        <v>0</v>
      </c>
      <c r="AC6444" s="7">
        <f t="shared" si="817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1"/>
        <v>85107.39</v>
      </c>
      <c r="W6445" s="8">
        <f t="shared" si="814"/>
        <v>0</v>
      </c>
      <c r="X6445" s="8"/>
      <c r="Y6445" s="7">
        <f t="shared" si="815"/>
        <v>0</v>
      </c>
      <c r="Z6445" s="7"/>
      <c r="AA6445" s="8">
        <f t="shared" si="813"/>
        <v>0</v>
      </c>
      <c r="AB6445" s="7">
        <f t="shared" si="816"/>
        <v>0</v>
      </c>
      <c r="AC6445" s="7">
        <f t="shared" si="817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1"/>
        <v>0</v>
      </c>
      <c r="W6446" s="8">
        <f t="shared" si="814"/>
        <v>0</v>
      </c>
      <c r="X6446" s="8"/>
      <c r="Y6446" s="7">
        <f t="shared" si="815"/>
        <v>0</v>
      </c>
      <c r="Z6446" s="7"/>
      <c r="AA6446" s="8">
        <f t="shared" si="813"/>
        <v>0</v>
      </c>
      <c r="AB6446" s="7">
        <f t="shared" si="816"/>
        <v>0</v>
      </c>
      <c r="AC6446" s="7">
        <f t="shared" si="817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1"/>
        <v>85784.44</v>
      </c>
      <c r="W6447" s="8">
        <f t="shared" si="814"/>
        <v>0</v>
      </c>
      <c r="X6447" s="8"/>
      <c r="Y6447" s="7">
        <f t="shared" si="815"/>
        <v>0</v>
      </c>
      <c r="Z6447" s="7"/>
      <c r="AA6447" s="8">
        <f t="shared" si="813"/>
        <v>0</v>
      </c>
      <c r="AB6447" s="7">
        <f t="shared" si="816"/>
        <v>0</v>
      </c>
      <c r="AC6447" s="7">
        <f t="shared" si="817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4498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1"/>
        <v>18910.199999999997</v>
      </c>
      <c r="W6448" s="8">
        <f t="shared" si="814"/>
        <v>7461.883495145632</v>
      </c>
      <c r="X6448" s="8"/>
      <c r="Y6448" s="7">
        <f t="shared" si="815"/>
        <v>0</v>
      </c>
      <c r="Z6448" s="7"/>
      <c r="AA6448" s="8">
        <f t="shared" si="813"/>
        <v>7461.883495145632</v>
      </c>
      <c r="AB6448" s="7">
        <f t="shared" si="816"/>
        <v>223.85650485436872</v>
      </c>
      <c r="AC6448" s="7">
        <f t="shared" si="817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1"/>
        <v>0</v>
      </c>
      <c r="W6449" s="8">
        <f t="shared" si="814"/>
        <v>317449.86407766986</v>
      </c>
      <c r="X6449" s="8"/>
      <c r="Y6449" s="7">
        <f t="shared" si="815"/>
        <v>0</v>
      </c>
      <c r="Z6449" s="7"/>
      <c r="AA6449" s="8">
        <f t="shared" si="813"/>
        <v>317449.86407766986</v>
      </c>
      <c r="AB6449" s="7">
        <f t="shared" si="816"/>
        <v>9523.4959223301266</v>
      </c>
      <c r="AC6449" s="7">
        <f t="shared" si="817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1"/>
        <v>3000</v>
      </c>
      <c r="W6450" s="8">
        <f t="shared" si="814"/>
        <v>3000</v>
      </c>
      <c r="X6450" s="8"/>
      <c r="Y6450" s="7">
        <f t="shared" si="815"/>
        <v>0</v>
      </c>
      <c r="Z6450" s="7"/>
      <c r="AA6450" s="8">
        <f t="shared" si="813"/>
        <v>3000</v>
      </c>
      <c r="AB6450" s="7">
        <f t="shared" si="816"/>
        <v>0</v>
      </c>
      <c r="AC6450" s="7">
        <f t="shared" si="817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8">S6451+T6451-U6451</f>
        <v>16999.96</v>
      </c>
      <c r="W6451" s="8">
        <f t="shared" si="814"/>
        <v>0</v>
      </c>
      <c r="X6451" s="8"/>
      <c r="Y6451" s="7">
        <f t="shared" si="815"/>
        <v>0</v>
      </c>
      <c r="Z6451" s="7"/>
      <c r="AA6451" s="8">
        <f t="shared" si="813"/>
        <v>0</v>
      </c>
      <c r="AB6451" s="7">
        <f t="shared" si="816"/>
        <v>0</v>
      </c>
      <c r="AC6451" s="7">
        <f t="shared" si="817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8"/>
        <v>0</v>
      </c>
      <c r="W6452" s="8">
        <f t="shared" si="814"/>
        <v>196060.17647058822</v>
      </c>
      <c r="X6452" s="8"/>
      <c r="Y6452" s="7">
        <f t="shared" si="815"/>
        <v>0</v>
      </c>
      <c r="Z6452" s="7"/>
      <c r="AA6452" s="8">
        <f t="shared" si="813"/>
        <v>196060.17647058822</v>
      </c>
      <c r="AB6452" s="7">
        <f t="shared" si="816"/>
        <v>3921.2035294117813</v>
      </c>
      <c r="AC6452" s="7">
        <f t="shared" si="817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4508</v>
      </c>
      <c r="G6453" s="71" t="s">
        <v>1525</v>
      </c>
      <c r="H6453" s="71" t="s">
        <v>60</v>
      </c>
      <c r="I6453" s="58" t="s">
        <v>61</v>
      </c>
      <c r="J6453" s="2" t="s">
        <v>5048</v>
      </c>
      <c r="K6453" s="58" t="s">
        <v>32</v>
      </c>
      <c r="L6453" s="71"/>
      <c r="M6453" s="58"/>
      <c r="N6453" s="71" t="s">
        <v>57</v>
      </c>
      <c r="O6453" s="139" t="s">
        <v>4507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8"/>
        <v>0</v>
      </c>
      <c r="W6453" s="74">
        <f>U6453/(1+P6453)</f>
        <v>549616.64705882454</v>
      </c>
      <c r="X6453" s="74"/>
      <c r="Y6453" s="7">
        <f t="shared" si="815"/>
        <v>0</v>
      </c>
      <c r="Z6453" s="270">
        <f t="shared" ref="Z6453:Z6454" si="819">P6453</f>
        <v>0.02</v>
      </c>
      <c r="AA6453" s="8">
        <f t="shared" si="813"/>
        <v>549616.64705882454</v>
      </c>
      <c r="AB6453" s="75">
        <f>U6453-W6453</f>
        <v>10992.332941176486</v>
      </c>
      <c r="AC6453" s="75">
        <f t="shared" si="817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5048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8"/>
        <v>0</v>
      </c>
      <c r="W6454" s="8">
        <f t="shared" si="814"/>
        <v>0</v>
      </c>
      <c r="X6454" s="8"/>
      <c r="Y6454" s="7">
        <f t="shared" si="815"/>
        <v>0</v>
      </c>
      <c r="Z6454" s="270">
        <f t="shared" si="819"/>
        <v>0.03</v>
      </c>
      <c r="AA6454" s="8">
        <f t="shared" si="813"/>
        <v>0</v>
      </c>
      <c r="AB6454" s="7">
        <f t="shared" si="816"/>
        <v>0</v>
      </c>
      <c r="AC6454" s="7">
        <f t="shared" si="817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5135</v>
      </c>
      <c r="D6455" s="71" t="s">
        <v>5136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5048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8"/>
        <v>0</v>
      </c>
      <c r="W6455" s="74">
        <f t="shared" si="814"/>
        <v>1368527.57</v>
      </c>
      <c r="X6455" s="74"/>
      <c r="Y6455" s="7">
        <f t="shared" si="815"/>
        <v>0</v>
      </c>
      <c r="Z6455" s="271" t="s">
        <v>5093</v>
      </c>
      <c r="AA6455" s="8">
        <f t="shared" si="813"/>
        <v>1368527.57</v>
      </c>
      <c r="AB6455" s="75">
        <f t="shared" ref="AB6455:AB6463" si="820">W6455*P6455</f>
        <v>68426.378500000006</v>
      </c>
      <c r="AC6455" s="75">
        <f t="shared" si="817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5048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8"/>
        <v>0</v>
      </c>
      <c r="W6456" s="74">
        <f t="shared" ref="W6456:W6458" si="821">U6456/(1+P6456)</f>
        <v>1302968.53</v>
      </c>
      <c r="X6456" s="74"/>
      <c r="Y6456" s="7">
        <f t="shared" si="815"/>
        <v>0</v>
      </c>
      <c r="Z6456" s="75"/>
      <c r="AA6456" s="8"/>
      <c r="AB6456" s="75">
        <f t="shared" ref="AB6456:AB6458" si="822">U6456-W6456</f>
        <v>0</v>
      </c>
      <c r="AC6456" s="75">
        <f t="shared" si="817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5048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8"/>
        <v>0</v>
      </c>
      <c r="W6457" s="74">
        <f t="shared" si="821"/>
        <v>328061.19</v>
      </c>
      <c r="X6457" s="74"/>
      <c r="Y6457" s="7">
        <f t="shared" si="815"/>
        <v>0</v>
      </c>
      <c r="Z6457" s="75"/>
      <c r="AA6457" s="8"/>
      <c r="AB6457" s="75">
        <f t="shared" si="822"/>
        <v>0</v>
      </c>
      <c r="AC6457" s="75">
        <f t="shared" si="817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5048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8"/>
        <v>0</v>
      </c>
      <c r="W6458" s="74">
        <f t="shared" si="821"/>
        <v>0</v>
      </c>
      <c r="X6458" s="74"/>
      <c r="Y6458" s="7">
        <f t="shared" si="815"/>
        <v>0</v>
      </c>
      <c r="Z6458" s="75"/>
      <c r="AA6458" s="8"/>
      <c r="AB6458" s="75">
        <f t="shared" si="822"/>
        <v>0</v>
      </c>
      <c r="AC6458" s="75">
        <f t="shared" si="817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5135</v>
      </c>
      <c r="D6459" s="71" t="s">
        <v>5136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5048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8"/>
        <v>0</v>
      </c>
      <c r="W6459" s="74">
        <f t="shared" si="814"/>
        <v>50568.75</v>
      </c>
      <c r="X6459" s="74"/>
      <c r="Y6459" s="7">
        <f t="shared" si="815"/>
        <v>0</v>
      </c>
      <c r="Z6459" s="271" t="s">
        <v>5093</v>
      </c>
      <c r="AA6459" s="8">
        <f t="shared" ref="AA6459:AA6496" si="823">W6459+X6459</f>
        <v>50568.75</v>
      </c>
      <c r="AB6459" s="75">
        <f t="shared" si="820"/>
        <v>2528.4375</v>
      </c>
      <c r="AC6459" s="75">
        <f t="shared" si="817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5048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8"/>
        <v>0</v>
      </c>
      <c r="W6460" s="74">
        <f t="shared" ref="W6460:W6461" si="824">U6460/(1+P6460)</f>
        <v>0</v>
      </c>
      <c r="X6460" s="74"/>
      <c r="Y6460" s="7">
        <f t="shared" si="815"/>
        <v>0</v>
      </c>
      <c r="Z6460" s="75"/>
      <c r="AA6460" s="8"/>
      <c r="AB6460" s="75">
        <f t="shared" ref="AB6460:AB6461" si="825">U6460-W6460</f>
        <v>0</v>
      </c>
      <c r="AC6460" s="75">
        <f t="shared" si="817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5048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8"/>
        <v>0</v>
      </c>
      <c r="W6461" s="74">
        <f t="shared" si="824"/>
        <v>0</v>
      </c>
      <c r="X6461" s="74"/>
      <c r="Y6461" s="7">
        <f t="shared" si="815"/>
        <v>0</v>
      </c>
      <c r="Z6461" s="75"/>
      <c r="AA6461" s="8"/>
      <c r="AB6461" s="75">
        <f t="shared" si="825"/>
        <v>0</v>
      </c>
      <c r="AC6461" s="75">
        <f t="shared" si="817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5135</v>
      </c>
      <c r="D6462" s="71" t="s">
        <v>5136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5048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8"/>
        <v>0</v>
      </c>
      <c r="W6462" s="261">
        <f t="shared" si="814"/>
        <v>99.230000000010477</v>
      </c>
      <c r="X6462" s="261"/>
      <c r="Y6462" s="7">
        <f t="shared" si="815"/>
        <v>0</v>
      </c>
      <c r="Z6462" s="271" t="s">
        <v>5093</v>
      </c>
      <c r="AA6462" s="259">
        <f t="shared" si="823"/>
        <v>99.230000000010477</v>
      </c>
      <c r="AB6462" s="258">
        <f t="shared" si="820"/>
        <v>4.961500000000524</v>
      </c>
      <c r="AC6462" s="258">
        <f t="shared" si="817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5135</v>
      </c>
      <c r="D6463" s="71" t="s">
        <v>5136</v>
      </c>
      <c r="E6463" s="71" t="str">
        <f t="shared" ref="E6463" si="826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5048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8"/>
        <v>0</v>
      </c>
      <c r="W6463" s="74">
        <f t="shared" ref="W6463:W6526" si="827">IF(O6463="返货",U6463/(1+P6463),IF(O6463="返现",U6463,IF(O6463="折扣",U6463*P6463,IF(O6463="无",U6463))))</f>
        <v>0</v>
      </c>
      <c r="X6463" s="74"/>
      <c r="Y6463" s="7">
        <f t="shared" si="815"/>
        <v>0</v>
      </c>
      <c r="Z6463" s="271" t="s">
        <v>5093</v>
      </c>
      <c r="AA6463" s="8">
        <f t="shared" si="823"/>
        <v>0</v>
      </c>
      <c r="AB6463" s="75">
        <f t="shared" si="820"/>
        <v>0</v>
      </c>
      <c r="AC6463" s="75">
        <f t="shared" si="817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8"/>
        <v>8514.39</v>
      </c>
      <c r="W6464" s="8">
        <f t="shared" si="827"/>
        <v>0</v>
      </c>
      <c r="X6464" s="8"/>
      <c r="Y6464" s="7">
        <f t="shared" si="815"/>
        <v>0</v>
      </c>
      <c r="Z6464" s="7"/>
      <c r="AA6464" s="8">
        <f t="shared" si="823"/>
        <v>0</v>
      </c>
      <c r="AB6464" s="7">
        <f t="shared" si="816"/>
        <v>0</v>
      </c>
      <c r="AC6464" s="7">
        <f t="shared" si="817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8"/>
        <v>667196.85</v>
      </c>
      <c r="W6465" s="8">
        <f t="shared" si="827"/>
        <v>0</v>
      </c>
      <c r="X6465" s="8"/>
      <c r="Y6465" s="7">
        <f t="shared" si="815"/>
        <v>0</v>
      </c>
      <c r="Z6465" s="7"/>
      <c r="AA6465" s="8">
        <f t="shared" si="823"/>
        <v>0</v>
      </c>
      <c r="AB6465" s="7">
        <f t="shared" si="816"/>
        <v>0</v>
      </c>
      <c r="AC6465" s="7">
        <f t="shared" si="817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8"/>
        <v>6946.6599999999698</v>
      </c>
      <c r="W6466" s="8">
        <f t="shared" si="827"/>
        <v>0</v>
      </c>
      <c r="X6466" s="8"/>
      <c r="Y6466" s="7">
        <f t="shared" si="815"/>
        <v>0</v>
      </c>
      <c r="Z6466" s="7"/>
      <c r="AA6466" s="8">
        <f t="shared" si="823"/>
        <v>0</v>
      </c>
      <c r="AB6466" s="7">
        <f t="shared" si="816"/>
        <v>0</v>
      </c>
      <c r="AC6466" s="7">
        <f t="shared" si="817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4497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8"/>
        <v>250000</v>
      </c>
      <c r="W6467" s="8">
        <f t="shared" si="827"/>
        <v>0</v>
      </c>
      <c r="X6467" s="8"/>
      <c r="Y6467" s="7">
        <f t="shared" ref="Y6467:Y6530" si="828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6"/>
        <v>0</v>
      </c>
      <c r="AC6467" s="7">
        <f t="shared" si="817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8"/>
        <v>47444.26</v>
      </c>
      <c r="W6468" s="8">
        <f t="shared" si="827"/>
        <v>0</v>
      </c>
      <c r="X6468" s="8"/>
      <c r="Y6468" s="7">
        <f t="shared" si="828"/>
        <v>0</v>
      </c>
      <c r="Z6468" s="7"/>
      <c r="AA6468" s="8">
        <f t="shared" si="823"/>
        <v>0</v>
      </c>
      <c r="AB6468" s="7">
        <f t="shared" si="816"/>
        <v>0</v>
      </c>
      <c r="AC6468" s="7">
        <f t="shared" si="817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8"/>
        <v>9.9999999998544795E-2</v>
      </c>
      <c r="W6469" s="8">
        <f t="shared" si="827"/>
        <v>0</v>
      </c>
      <c r="X6469" s="8"/>
      <c r="Y6469" s="7">
        <f t="shared" si="828"/>
        <v>0</v>
      </c>
      <c r="Z6469" s="7"/>
      <c r="AA6469" s="8">
        <f t="shared" si="823"/>
        <v>0</v>
      </c>
      <c r="AB6469" s="7">
        <f t="shared" si="816"/>
        <v>0</v>
      </c>
      <c r="AC6469" s="7">
        <f t="shared" si="817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8"/>
        <v>53361.72</v>
      </c>
      <c r="W6470" s="8">
        <f t="shared" si="827"/>
        <v>0</v>
      </c>
      <c r="X6470" s="8"/>
      <c r="Y6470" s="7">
        <f t="shared" si="828"/>
        <v>0</v>
      </c>
      <c r="Z6470" s="7"/>
      <c r="AA6470" s="8">
        <f t="shared" si="823"/>
        <v>0</v>
      </c>
      <c r="AB6470" s="7">
        <f t="shared" si="816"/>
        <v>0</v>
      </c>
      <c r="AC6470" s="7">
        <f t="shared" si="817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8"/>
        <v>1889.01999999999</v>
      </c>
      <c r="W6471" s="8">
        <f t="shared" si="827"/>
        <v>0</v>
      </c>
      <c r="X6471" s="8"/>
      <c r="Y6471" s="7">
        <f t="shared" si="828"/>
        <v>0</v>
      </c>
      <c r="Z6471" s="7"/>
      <c r="AA6471" s="8">
        <f t="shared" si="823"/>
        <v>0</v>
      </c>
      <c r="AB6471" s="7">
        <f t="shared" si="816"/>
        <v>0</v>
      </c>
      <c r="AC6471" s="7">
        <f t="shared" si="817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8"/>
        <v>381938.34</v>
      </c>
      <c r="W6472" s="8">
        <f t="shared" si="827"/>
        <v>9722.4699999999993</v>
      </c>
      <c r="X6472" s="8"/>
      <c r="Y6472" s="7">
        <f t="shared" si="828"/>
        <v>0</v>
      </c>
      <c r="Z6472" s="7"/>
      <c r="AA6472" s="8">
        <f t="shared" si="823"/>
        <v>9722.4699999999993</v>
      </c>
      <c r="AB6472" s="7">
        <f t="shared" si="816"/>
        <v>0</v>
      </c>
      <c r="AC6472" s="7">
        <f t="shared" si="817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8"/>
        <v>0</v>
      </c>
      <c r="W6473" s="8">
        <f t="shared" si="827"/>
        <v>28067.71</v>
      </c>
      <c r="X6473" s="8"/>
      <c r="Y6473" s="7">
        <f t="shared" si="828"/>
        <v>0</v>
      </c>
      <c r="Z6473" s="7"/>
      <c r="AA6473" s="8">
        <f t="shared" si="823"/>
        <v>28067.71</v>
      </c>
      <c r="AB6473" s="7">
        <f t="shared" si="816"/>
        <v>0</v>
      </c>
      <c r="AC6473" s="7">
        <f t="shared" si="817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8"/>
        <v>0</v>
      </c>
      <c r="W6474" s="8">
        <f t="shared" si="827"/>
        <v>0</v>
      </c>
      <c r="X6474" s="8"/>
      <c r="Y6474" s="7">
        <f t="shared" si="828"/>
        <v>0</v>
      </c>
      <c r="Z6474" s="7"/>
      <c r="AA6474" s="8">
        <f t="shared" si="823"/>
        <v>0</v>
      </c>
      <c r="AB6474" s="7">
        <f t="shared" ref="AB6474:AB6511" si="829">U6474-W6474</f>
        <v>0</v>
      </c>
      <c r="AC6474" s="7">
        <f t="shared" si="817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8"/>
        <v>62742.95</v>
      </c>
      <c r="W6475" s="8">
        <f t="shared" si="827"/>
        <v>0</v>
      </c>
      <c r="X6475" s="8"/>
      <c r="Y6475" s="7">
        <f t="shared" si="828"/>
        <v>0</v>
      </c>
      <c r="Z6475" s="7"/>
      <c r="AA6475" s="8">
        <f t="shared" si="823"/>
        <v>0</v>
      </c>
      <c r="AB6475" s="7">
        <f t="shared" si="829"/>
        <v>0</v>
      </c>
      <c r="AC6475" s="7">
        <f t="shared" si="817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8"/>
        <v>102219.16</v>
      </c>
      <c r="W6476" s="8">
        <f t="shared" si="827"/>
        <v>9.48</v>
      </c>
      <c r="X6476" s="8"/>
      <c r="Y6476" s="7">
        <f t="shared" si="828"/>
        <v>0</v>
      </c>
      <c r="Z6476" s="7"/>
      <c r="AA6476" s="8">
        <f t="shared" si="823"/>
        <v>9.48</v>
      </c>
      <c r="AB6476" s="7">
        <f t="shared" si="829"/>
        <v>0</v>
      </c>
      <c r="AC6476" s="7">
        <f t="shared" si="817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8"/>
        <v>0.60999999998603005</v>
      </c>
      <c r="W6477" s="8">
        <f t="shared" si="827"/>
        <v>0</v>
      </c>
      <c r="X6477" s="8"/>
      <c r="Y6477" s="7">
        <f t="shared" si="828"/>
        <v>0</v>
      </c>
      <c r="Z6477" s="7"/>
      <c r="AA6477" s="8">
        <f t="shared" si="823"/>
        <v>0</v>
      </c>
      <c r="AB6477" s="7">
        <f t="shared" si="829"/>
        <v>0</v>
      </c>
      <c r="AC6477" s="7">
        <f t="shared" si="817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8"/>
        <v>12955.129999999899</v>
      </c>
      <c r="W6478" s="8">
        <f t="shared" si="827"/>
        <v>0</v>
      </c>
      <c r="X6478" s="8"/>
      <c r="Y6478" s="7">
        <f t="shared" si="828"/>
        <v>0</v>
      </c>
      <c r="Z6478" s="7"/>
      <c r="AA6478" s="8">
        <f t="shared" si="823"/>
        <v>0</v>
      </c>
      <c r="AB6478" s="7">
        <f t="shared" si="829"/>
        <v>0</v>
      </c>
      <c r="AC6478" s="7">
        <f t="shared" si="817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7"/>
        <v>8040.8543689320386</v>
      </c>
      <c r="X6479" s="8"/>
      <c r="Y6479" s="7">
        <f t="shared" si="828"/>
        <v>0</v>
      </c>
      <c r="Z6479" s="7"/>
      <c r="AA6479" s="8">
        <f t="shared" si="823"/>
        <v>8040.8543689320386</v>
      </c>
      <c r="AB6479" s="7">
        <f t="shared" si="829"/>
        <v>241.22563106796133</v>
      </c>
      <c r="AC6479" s="7">
        <f t="shared" si="817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8"/>
        <v>46636.04</v>
      </c>
      <c r="W6480" s="8">
        <f t="shared" si="827"/>
        <v>0</v>
      </c>
      <c r="X6480" s="8"/>
      <c r="Y6480" s="7">
        <f t="shared" si="828"/>
        <v>0</v>
      </c>
      <c r="Z6480" s="7"/>
      <c r="AA6480" s="8">
        <f t="shared" si="823"/>
        <v>0</v>
      </c>
      <c r="AB6480" s="7">
        <f t="shared" si="829"/>
        <v>0</v>
      </c>
      <c r="AC6480" s="7">
        <f t="shared" si="817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8"/>
        <v>4208.8599999999997</v>
      </c>
      <c r="W6481" s="8">
        <f t="shared" si="827"/>
        <v>0</v>
      </c>
      <c r="X6481" s="8"/>
      <c r="Y6481" s="7">
        <f t="shared" si="828"/>
        <v>0</v>
      </c>
      <c r="Z6481" s="7"/>
      <c r="AA6481" s="8">
        <f t="shared" si="823"/>
        <v>0</v>
      </c>
      <c r="AB6481" s="7">
        <f t="shared" si="829"/>
        <v>0</v>
      </c>
      <c r="AC6481" s="7">
        <f t="shared" si="817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8"/>
        <v>164204.98000000001</v>
      </c>
      <c r="W6482" s="8">
        <f t="shared" si="827"/>
        <v>0</v>
      </c>
      <c r="X6482" s="8"/>
      <c r="Y6482" s="7">
        <f t="shared" si="828"/>
        <v>0</v>
      </c>
      <c r="Z6482" s="7"/>
      <c r="AA6482" s="8">
        <f t="shared" si="823"/>
        <v>0</v>
      </c>
      <c r="AB6482" s="7">
        <f t="shared" si="829"/>
        <v>0</v>
      </c>
      <c r="AC6482" s="7">
        <f t="shared" si="817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8"/>
        <v>0</v>
      </c>
      <c r="W6483" s="8">
        <f t="shared" si="827"/>
        <v>0</v>
      </c>
      <c r="X6483" s="8"/>
      <c r="Y6483" s="7">
        <f t="shared" si="828"/>
        <v>0</v>
      </c>
      <c r="Z6483" s="7"/>
      <c r="AA6483" s="8">
        <f t="shared" si="823"/>
        <v>0</v>
      </c>
      <c r="AB6483" s="7">
        <f t="shared" si="829"/>
        <v>0</v>
      </c>
      <c r="AC6483" s="7">
        <f t="shared" si="817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8"/>
        <v>21919.17</v>
      </c>
      <c r="W6484" s="8">
        <f t="shared" si="827"/>
        <v>0</v>
      </c>
      <c r="X6484" s="8"/>
      <c r="Y6484" s="7">
        <f t="shared" si="828"/>
        <v>0</v>
      </c>
      <c r="Z6484" s="7"/>
      <c r="AA6484" s="8">
        <f t="shared" si="823"/>
        <v>0</v>
      </c>
      <c r="AB6484" s="7">
        <f t="shared" si="829"/>
        <v>0</v>
      </c>
      <c r="AC6484" s="7">
        <f t="shared" si="817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8"/>
        <v>0</v>
      </c>
      <c r="W6485" s="8">
        <f t="shared" si="827"/>
        <v>6040.1747572816503</v>
      </c>
      <c r="X6485" s="8"/>
      <c r="Y6485" s="7">
        <f t="shared" si="828"/>
        <v>0</v>
      </c>
      <c r="Z6485" s="7"/>
      <c r="AA6485" s="8">
        <f t="shared" si="823"/>
        <v>6040.1747572816503</v>
      </c>
      <c r="AB6485" s="7">
        <f t="shared" si="829"/>
        <v>181.20524271844988</v>
      </c>
      <c r="AC6485" s="7">
        <f t="shared" si="817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8"/>
        <v>18345.28</v>
      </c>
      <c r="W6486" s="8">
        <f t="shared" si="827"/>
        <v>0</v>
      </c>
      <c r="X6486" s="8"/>
      <c r="Y6486" s="7">
        <f t="shared" si="828"/>
        <v>0</v>
      </c>
      <c r="Z6486" s="7"/>
      <c r="AA6486" s="8">
        <f t="shared" si="823"/>
        <v>0</v>
      </c>
      <c r="AB6486" s="7">
        <f t="shared" si="829"/>
        <v>0</v>
      </c>
      <c r="AC6486" s="7">
        <f t="shared" si="817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8"/>
        <v>0</v>
      </c>
      <c r="W6487" s="8">
        <f t="shared" si="827"/>
        <v>11820.87</v>
      </c>
      <c r="X6487" s="8"/>
      <c r="Y6487" s="7">
        <f t="shared" si="828"/>
        <v>0</v>
      </c>
      <c r="Z6487" s="7"/>
      <c r="AA6487" s="8">
        <f t="shared" si="823"/>
        <v>11820.87</v>
      </c>
      <c r="AB6487" s="7">
        <f t="shared" si="829"/>
        <v>0</v>
      </c>
      <c r="AC6487" s="7">
        <f t="shared" si="817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8"/>
        <v>0</v>
      </c>
      <c r="W6488" s="8">
        <f t="shared" si="827"/>
        <v>8332.7669902912621</v>
      </c>
      <c r="X6488" s="8"/>
      <c r="Y6488" s="7">
        <f t="shared" si="828"/>
        <v>0</v>
      </c>
      <c r="Z6488" s="7"/>
      <c r="AA6488" s="8">
        <f t="shared" si="823"/>
        <v>8332.7669902912621</v>
      </c>
      <c r="AB6488" s="7">
        <f t="shared" si="829"/>
        <v>249.98300970873788</v>
      </c>
      <c r="AC6488" s="7">
        <f t="shared" si="817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8"/>
        <v>961965.19000000018</v>
      </c>
      <c r="W6489" s="8">
        <f t="shared" si="827"/>
        <v>705266.88349514548</v>
      </c>
      <c r="X6489" s="8"/>
      <c r="Y6489" s="7">
        <f t="shared" si="828"/>
        <v>0</v>
      </c>
      <c r="Z6489" s="7"/>
      <c r="AA6489" s="8">
        <f t="shared" si="823"/>
        <v>705266.88349514548</v>
      </c>
      <c r="AB6489" s="7">
        <f t="shared" si="829"/>
        <v>21158.00650485442</v>
      </c>
      <c r="AC6489" s="7">
        <f t="shared" ref="AC6489:AC6515" si="830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8"/>
        <v>6979.3699999999899</v>
      </c>
      <c r="W6490" s="8">
        <f t="shared" si="827"/>
        <v>0</v>
      </c>
      <c r="X6490" s="8"/>
      <c r="Y6490" s="7">
        <f t="shared" si="828"/>
        <v>0</v>
      </c>
      <c r="Z6490" s="7"/>
      <c r="AA6490" s="8">
        <f t="shared" si="823"/>
        <v>0</v>
      </c>
      <c r="AB6490" s="7">
        <f t="shared" si="829"/>
        <v>0</v>
      </c>
      <c r="AC6490" s="7">
        <f t="shared" si="830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8"/>
        <v>0</v>
      </c>
      <c r="W6491" s="8">
        <f t="shared" si="827"/>
        <v>0</v>
      </c>
      <c r="X6491" s="8"/>
      <c r="Y6491" s="7">
        <f t="shared" si="828"/>
        <v>0</v>
      </c>
      <c r="Z6491" s="7"/>
      <c r="AA6491" s="8">
        <f t="shared" si="823"/>
        <v>0</v>
      </c>
      <c r="AB6491" s="7">
        <f t="shared" si="829"/>
        <v>0</v>
      </c>
      <c r="AC6491" s="7">
        <f t="shared" si="830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8"/>
        <v>9660.0799999999908</v>
      </c>
      <c r="W6492" s="8">
        <f t="shared" si="827"/>
        <v>0</v>
      </c>
      <c r="X6492" s="8"/>
      <c r="Y6492" s="7">
        <f t="shared" si="828"/>
        <v>0</v>
      </c>
      <c r="Z6492" s="7"/>
      <c r="AA6492" s="8">
        <f t="shared" si="823"/>
        <v>0</v>
      </c>
      <c r="AB6492" s="7">
        <f t="shared" si="829"/>
        <v>0</v>
      </c>
      <c r="AC6492" s="7">
        <f t="shared" si="830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8"/>
        <v>1000</v>
      </c>
      <c r="W6493" s="8">
        <f t="shared" si="827"/>
        <v>0</v>
      </c>
      <c r="X6493" s="8"/>
      <c r="Y6493" s="7">
        <f t="shared" si="828"/>
        <v>0</v>
      </c>
      <c r="Z6493" s="7"/>
      <c r="AA6493" s="8">
        <f t="shared" si="823"/>
        <v>0</v>
      </c>
      <c r="AB6493" s="7">
        <f t="shared" si="829"/>
        <v>0</v>
      </c>
      <c r="AC6493" s="7">
        <f t="shared" si="830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8"/>
        <v>0</v>
      </c>
      <c r="W6494" s="8">
        <f t="shared" si="827"/>
        <v>29126.213592233009</v>
      </c>
      <c r="X6494" s="8"/>
      <c r="Y6494" s="7">
        <f t="shared" si="828"/>
        <v>0</v>
      </c>
      <c r="Z6494" s="7"/>
      <c r="AA6494" s="8">
        <f t="shared" si="823"/>
        <v>29126.213592233009</v>
      </c>
      <c r="AB6494" s="7">
        <f t="shared" si="829"/>
        <v>873.78640776699103</v>
      </c>
      <c r="AC6494" s="7">
        <f t="shared" si="830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8"/>
        <v>0</v>
      </c>
      <c r="W6495" s="8">
        <f t="shared" si="827"/>
        <v>-142730.00970873787</v>
      </c>
      <c r="X6495" s="8"/>
      <c r="Y6495" s="7">
        <f t="shared" si="828"/>
        <v>4281.9002912621363</v>
      </c>
      <c r="Z6495" s="7"/>
      <c r="AA6495" s="8">
        <f t="shared" si="823"/>
        <v>-142730.00970873787</v>
      </c>
      <c r="AB6495" s="7">
        <f t="shared" si="829"/>
        <v>-4281.9002912621363</v>
      </c>
      <c r="AC6495" s="7">
        <f t="shared" si="830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8"/>
        <v>600000</v>
      </c>
      <c r="W6496" s="8">
        <f t="shared" si="827"/>
        <v>0</v>
      </c>
      <c r="X6496" s="8"/>
      <c r="Y6496" s="7">
        <f t="shared" si="828"/>
        <v>0</v>
      </c>
      <c r="Z6496" s="7"/>
      <c r="AA6496" s="8">
        <f t="shared" si="823"/>
        <v>0</v>
      </c>
      <c r="AB6496" s="7">
        <f t="shared" si="829"/>
        <v>0</v>
      </c>
      <c r="AC6496" s="7">
        <f t="shared" si="830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8"/>
        <v>1035.29</v>
      </c>
      <c r="W6497" s="8">
        <f t="shared" si="827"/>
        <v>28.844660194174757</v>
      </c>
      <c r="X6497" s="8"/>
      <c r="Y6497" s="7">
        <f t="shared" si="828"/>
        <v>0</v>
      </c>
      <c r="Z6497" s="7"/>
      <c r="AA6497" s="7"/>
      <c r="AB6497" s="7">
        <f t="shared" si="829"/>
        <v>0.8653398058252435</v>
      </c>
      <c r="AC6497" s="7">
        <f t="shared" si="830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8"/>
        <v>-4.00000000081491E-2</v>
      </c>
      <c r="W6498" s="8">
        <f t="shared" si="827"/>
        <v>0</v>
      </c>
      <c r="X6498" s="8"/>
      <c r="Y6498" s="7">
        <f t="shared" si="828"/>
        <v>0</v>
      </c>
      <c r="Z6498" s="7"/>
      <c r="AA6498" s="8">
        <f>W6498+X6498</f>
        <v>0</v>
      </c>
      <c r="AB6498" s="7">
        <f t="shared" si="829"/>
        <v>0</v>
      </c>
      <c r="AC6498" s="7">
        <f t="shared" si="830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8"/>
        <v>3723.67</v>
      </c>
      <c r="W6499" s="8">
        <f t="shared" si="827"/>
        <v>0</v>
      </c>
      <c r="X6499" s="8"/>
      <c r="Y6499" s="7">
        <f t="shared" si="828"/>
        <v>0</v>
      </c>
      <c r="Z6499" s="7"/>
      <c r="AA6499" s="7"/>
      <c r="AB6499" s="7">
        <f t="shared" si="829"/>
        <v>0</v>
      </c>
      <c r="AC6499" s="7">
        <f t="shared" si="830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8"/>
        <v>9</v>
      </c>
      <c r="W6500" s="8">
        <f t="shared" si="827"/>
        <v>0</v>
      </c>
      <c r="X6500" s="8"/>
      <c r="Y6500" s="7">
        <f t="shared" si="828"/>
        <v>0</v>
      </c>
      <c r="Z6500" s="7"/>
      <c r="AA6500" s="8">
        <f t="shared" ref="AA6500:AA6517" si="831">W6500+X6500</f>
        <v>0</v>
      </c>
      <c r="AB6500" s="7">
        <f t="shared" si="829"/>
        <v>0</v>
      </c>
      <c r="AC6500" s="7">
        <f t="shared" si="830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5048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8"/>
        <v>0</v>
      </c>
      <c r="W6501" s="74">
        <f>U6501/(1+P6501)</f>
        <v>0</v>
      </c>
      <c r="X6501" s="74"/>
      <c r="Y6501" s="7">
        <f t="shared" si="828"/>
        <v>0</v>
      </c>
      <c r="Z6501" s="75"/>
      <c r="AA6501" s="8"/>
      <c r="AB6501" s="75">
        <f>U6501-W6501</f>
        <v>0</v>
      </c>
      <c r="AC6501" s="75">
        <f t="shared" si="830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5048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8"/>
        <v>2380.5200000023501</v>
      </c>
      <c r="W6502" s="8">
        <f t="shared" si="827"/>
        <v>0</v>
      </c>
      <c r="X6502" s="8"/>
      <c r="Y6502" s="7">
        <f t="shared" si="828"/>
        <v>0</v>
      </c>
      <c r="Z6502" s="7"/>
      <c r="AA6502" s="8"/>
      <c r="AB6502" s="7">
        <f t="shared" si="829"/>
        <v>0</v>
      </c>
      <c r="AC6502" s="7">
        <f t="shared" si="830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5048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8"/>
        <v>8366.0999999999985</v>
      </c>
      <c r="W6503" s="8">
        <f t="shared" si="827"/>
        <v>7123.1415094339627</v>
      </c>
      <c r="X6503" s="8"/>
      <c r="Y6503" s="7">
        <f t="shared" si="828"/>
        <v>0</v>
      </c>
      <c r="Z6503" s="7"/>
      <c r="AA6503" s="8"/>
      <c r="AB6503" s="7">
        <f t="shared" si="829"/>
        <v>427.38849056603794</v>
      </c>
      <c r="AC6503" s="7">
        <f t="shared" si="830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5048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8"/>
        <v>892.54</v>
      </c>
      <c r="W6504" s="8">
        <f t="shared" si="827"/>
        <v>0</v>
      </c>
      <c r="X6504" s="8"/>
      <c r="Y6504" s="7">
        <f t="shared" si="828"/>
        <v>0</v>
      </c>
      <c r="Z6504" s="7"/>
      <c r="AA6504" s="8"/>
      <c r="AB6504" s="7">
        <f t="shared" si="829"/>
        <v>0</v>
      </c>
      <c r="AC6504" s="7">
        <f t="shared" si="830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5048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8"/>
        <v>156.66</v>
      </c>
      <c r="W6505" s="8">
        <f t="shared" si="827"/>
        <v>0</v>
      </c>
      <c r="X6505" s="8"/>
      <c r="Y6505" s="7">
        <f t="shared" si="828"/>
        <v>0</v>
      </c>
      <c r="Z6505" s="7"/>
      <c r="AA6505" s="8"/>
      <c r="AB6505" s="7">
        <f t="shared" si="829"/>
        <v>0</v>
      </c>
      <c r="AC6505" s="7">
        <f t="shared" si="830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5048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8"/>
        <v>0</v>
      </c>
      <c r="W6506" s="74">
        <f t="shared" ref="W6506:W6508" si="832">U6506/(1+P6506)</f>
        <v>0</v>
      </c>
      <c r="X6506" s="74"/>
      <c r="Y6506" s="7">
        <f t="shared" si="828"/>
        <v>0</v>
      </c>
      <c r="Z6506" s="75"/>
      <c r="AA6506" s="8"/>
      <c r="AB6506" s="75">
        <f t="shared" si="829"/>
        <v>0</v>
      </c>
      <c r="AC6506" s="75">
        <f t="shared" si="830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5048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8"/>
        <v>0</v>
      </c>
      <c r="W6507" s="74">
        <f t="shared" si="832"/>
        <v>0</v>
      </c>
      <c r="X6507" s="74"/>
      <c r="Y6507" s="7">
        <f t="shared" si="828"/>
        <v>0</v>
      </c>
      <c r="Z6507" s="75"/>
      <c r="AA6507" s="8"/>
      <c r="AB6507" s="75">
        <f t="shared" si="829"/>
        <v>0</v>
      </c>
      <c r="AC6507" s="75">
        <f t="shared" si="830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5048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8"/>
        <v>0</v>
      </c>
      <c r="W6508" s="74">
        <f t="shared" si="832"/>
        <v>0</v>
      </c>
      <c r="X6508" s="74"/>
      <c r="Y6508" s="7">
        <f t="shared" si="828"/>
        <v>0</v>
      </c>
      <c r="Z6508" s="75"/>
      <c r="AA6508" s="8"/>
      <c r="AB6508" s="75">
        <f t="shared" si="829"/>
        <v>0</v>
      </c>
      <c r="AC6508" s="75">
        <f t="shared" si="830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5048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8"/>
        <v>29797.640000000003</v>
      </c>
      <c r="W6509" s="8">
        <f t="shared" si="827"/>
        <v>23952.23</v>
      </c>
      <c r="X6509" s="8"/>
      <c r="Y6509" s="7">
        <f t="shared" si="828"/>
        <v>0</v>
      </c>
      <c r="Z6509" s="7"/>
      <c r="AA6509" s="8"/>
      <c r="AB6509" s="7">
        <f t="shared" si="829"/>
        <v>0</v>
      </c>
      <c r="AC6509" s="7">
        <f t="shared" si="830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5048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8"/>
        <v>0</v>
      </c>
      <c r="W6510" s="74">
        <f>U6510/(1+P6510)</f>
        <v>0</v>
      </c>
      <c r="X6510" s="74"/>
      <c r="Y6510" s="7">
        <f t="shared" si="828"/>
        <v>0</v>
      </c>
      <c r="Z6510" s="75"/>
      <c r="AA6510" s="8"/>
      <c r="AB6510" s="75">
        <f>U6510-W6510</f>
        <v>0</v>
      </c>
      <c r="AC6510" s="75">
        <f t="shared" si="830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5048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8"/>
        <v>1446.59</v>
      </c>
      <c r="W6511" s="8">
        <f t="shared" si="827"/>
        <v>0</v>
      </c>
      <c r="X6511" s="8"/>
      <c r="Y6511" s="7">
        <f t="shared" si="828"/>
        <v>0</v>
      </c>
      <c r="Z6511" s="7"/>
      <c r="AA6511" s="8"/>
      <c r="AB6511" s="7">
        <f t="shared" si="829"/>
        <v>0</v>
      </c>
      <c r="AC6511" s="7">
        <f t="shared" si="830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5048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8"/>
        <v>0</v>
      </c>
      <c r="W6512" s="74">
        <f>U6512/(1+P6512)</f>
        <v>0</v>
      </c>
      <c r="X6512" s="74"/>
      <c r="Y6512" s="7">
        <f t="shared" si="828"/>
        <v>0</v>
      </c>
      <c r="Z6512" s="75"/>
      <c r="AA6512" s="8"/>
      <c r="AB6512" s="75">
        <f>U6512-W6512</f>
        <v>0</v>
      </c>
      <c r="AC6512" s="75">
        <f t="shared" si="830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5048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8"/>
        <v>190773.08999999939</v>
      </c>
      <c r="W6513" s="8">
        <f t="shared" si="827"/>
        <v>1964232.163461539</v>
      </c>
      <c r="X6513" s="8"/>
      <c r="Y6513" s="7">
        <f t="shared" si="828"/>
        <v>0</v>
      </c>
      <c r="Z6513" s="7"/>
      <c r="AA6513" s="8"/>
      <c r="AB6513" s="7">
        <f t="shared" ref="AB6513:AB6576" si="833">U6513-W6513</f>
        <v>78569.286538461689</v>
      </c>
      <c r="AC6513" s="7">
        <f t="shared" si="830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5048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8"/>
        <v>0</v>
      </c>
      <c r="W6514" s="8">
        <f t="shared" si="827"/>
        <v>11749.611650485436</v>
      </c>
      <c r="X6514" s="8"/>
      <c r="Y6514" s="7">
        <f t="shared" si="828"/>
        <v>0</v>
      </c>
      <c r="Z6514" s="7"/>
      <c r="AA6514" s="8"/>
      <c r="AB6514" s="7">
        <f t="shared" si="833"/>
        <v>352.48834951456411</v>
      </c>
      <c r="AC6514" s="7">
        <f t="shared" si="830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4">S6515+T6515-U6515</f>
        <v>78.56</v>
      </c>
      <c r="W6515" s="8">
        <f t="shared" si="827"/>
        <v>0</v>
      </c>
      <c r="X6515" s="8"/>
      <c r="Y6515" s="7">
        <f t="shared" si="828"/>
        <v>0</v>
      </c>
      <c r="Z6515" s="7"/>
      <c r="AA6515" s="8">
        <f t="shared" si="831"/>
        <v>0</v>
      </c>
      <c r="AB6515" s="7">
        <f t="shared" si="833"/>
        <v>0</v>
      </c>
      <c r="AC6515" s="7">
        <f t="shared" si="830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4"/>
        <v>5600.0039999999999</v>
      </c>
      <c r="W6516" s="8">
        <f t="shared" si="827"/>
        <v>0</v>
      </c>
      <c r="X6516" s="8"/>
      <c r="Y6516" s="7">
        <f t="shared" si="828"/>
        <v>0</v>
      </c>
      <c r="Z6516" s="7"/>
      <c r="AA6516" s="8">
        <f t="shared" si="831"/>
        <v>0</v>
      </c>
      <c r="AB6516" s="7">
        <f t="shared" si="833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7"/>
        <v>0</v>
      </c>
      <c r="X6517" s="8"/>
      <c r="Y6517" s="7">
        <f t="shared" si="828"/>
        <v>0</v>
      </c>
      <c r="Z6517" s="7"/>
      <c r="AA6517" s="8">
        <f t="shared" si="831"/>
        <v>0</v>
      </c>
      <c r="AB6517" s="7">
        <f t="shared" si="833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4"/>
        <v>-25.4800000000978</v>
      </c>
      <c r="W6518" s="8">
        <f t="shared" si="827"/>
        <v>0</v>
      </c>
      <c r="X6518" s="8"/>
      <c r="Y6518" s="7">
        <f t="shared" si="828"/>
        <v>0</v>
      </c>
      <c r="Z6518" s="7"/>
      <c r="AA6518" s="7"/>
      <c r="AB6518" s="7">
        <f t="shared" si="833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4"/>
        <v>16210.56</v>
      </c>
      <c r="W6519" s="8">
        <f t="shared" si="827"/>
        <v>422.21428571428567</v>
      </c>
      <c r="X6519" s="8"/>
      <c r="Y6519" s="7">
        <f t="shared" si="828"/>
        <v>185.77428571428567</v>
      </c>
      <c r="Z6519" s="7"/>
      <c r="AA6519" s="8">
        <f>W6519+X6519</f>
        <v>422.21428571428567</v>
      </c>
      <c r="AB6519" s="7">
        <f t="shared" si="833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4"/>
        <v>-0.80000000000291005</v>
      </c>
      <c r="W6520" s="8">
        <f t="shared" si="827"/>
        <v>0</v>
      </c>
      <c r="X6520" s="8"/>
      <c r="Y6520" s="7">
        <f t="shared" si="828"/>
        <v>0</v>
      </c>
      <c r="Z6520" s="7"/>
      <c r="AA6520" s="7"/>
      <c r="AB6520" s="7">
        <f t="shared" si="833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4"/>
        <v>-1.81600000004983</v>
      </c>
      <c r="W6521" s="8">
        <f t="shared" si="827"/>
        <v>0</v>
      </c>
      <c r="X6521" s="8"/>
      <c r="Y6521" s="7">
        <f t="shared" si="828"/>
        <v>0</v>
      </c>
      <c r="Z6521" s="7"/>
      <c r="AA6521" s="7"/>
      <c r="AB6521" s="7">
        <f t="shared" si="833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4"/>
        <v>-0.80799999999499095</v>
      </c>
      <c r="W6522" s="8">
        <f t="shared" si="827"/>
        <v>0</v>
      </c>
      <c r="X6522" s="8"/>
      <c r="Y6522" s="7">
        <f t="shared" si="828"/>
        <v>0</v>
      </c>
      <c r="Z6522" s="7"/>
      <c r="AA6522" s="7"/>
      <c r="AB6522" s="7">
        <f t="shared" si="833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4"/>
        <v>0.57800000000042895</v>
      </c>
      <c r="W6523" s="8">
        <f t="shared" si="827"/>
        <v>0</v>
      </c>
      <c r="X6523" s="8"/>
      <c r="Y6523" s="7">
        <f t="shared" si="828"/>
        <v>0</v>
      </c>
      <c r="Z6523" s="7"/>
      <c r="AA6523" s="7"/>
      <c r="AB6523" s="7">
        <f t="shared" si="833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4"/>
        <v>3.1479999999992301</v>
      </c>
      <c r="W6524" s="8">
        <f t="shared" si="827"/>
        <v>0</v>
      </c>
      <c r="X6524" s="8"/>
      <c r="Y6524" s="7">
        <f t="shared" si="828"/>
        <v>0</v>
      </c>
      <c r="Z6524" s="7"/>
      <c r="AA6524" s="8">
        <f t="shared" ref="AA6524:AA6526" si="835">W6524+X6524</f>
        <v>0</v>
      </c>
      <c r="AB6524" s="7">
        <f t="shared" si="833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4"/>
        <v>0.63200000000142598</v>
      </c>
      <c r="W6525" s="8">
        <f t="shared" si="827"/>
        <v>0</v>
      </c>
      <c r="X6525" s="8"/>
      <c r="Y6525" s="7">
        <f t="shared" si="828"/>
        <v>0</v>
      </c>
      <c r="Z6525" s="7"/>
      <c r="AA6525" s="8">
        <f t="shared" si="835"/>
        <v>0</v>
      </c>
      <c r="AB6525" s="7">
        <f t="shared" si="833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4"/>
        <v>-8.40000000002874E-2</v>
      </c>
      <c r="W6526" s="8">
        <f t="shared" si="827"/>
        <v>0</v>
      </c>
      <c r="X6526" s="8"/>
      <c r="Y6526" s="7">
        <f t="shared" si="828"/>
        <v>0</v>
      </c>
      <c r="Z6526" s="7"/>
      <c r="AA6526" s="8">
        <f t="shared" si="835"/>
        <v>0</v>
      </c>
      <c r="AB6526" s="7">
        <f t="shared" si="833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4"/>
        <v>0.19999999998981399</v>
      </c>
      <c r="W6527" s="8">
        <f t="shared" ref="W6527:W6590" si="836">IF(O6527="返货",U6527/(1+P6527),IF(O6527="返现",U6527,IF(O6527="折扣",U6527*P6527,IF(O6527="无",U6527))))</f>
        <v>0</v>
      </c>
      <c r="X6527" s="8"/>
      <c r="Y6527" s="7">
        <f t="shared" si="828"/>
        <v>0</v>
      </c>
      <c r="Z6527" s="7"/>
      <c r="AA6527" s="7"/>
      <c r="AB6527" s="7">
        <f t="shared" si="833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4"/>
        <v>-3.9780000001331901</v>
      </c>
      <c r="W6528" s="8">
        <f t="shared" si="836"/>
        <v>0</v>
      </c>
      <c r="X6528" s="8"/>
      <c r="Y6528" s="7">
        <f t="shared" si="828"/>
        <v>0</v>
      </c>
      <c r="Z6528" s="7"/>
      <c r="AA6528" s="7"/>
      <c r="AB6528" s="7">
        <f t="shared" si="833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4"/>
        <v>-0.97999999998137399</v>
      </c>
      <c r="W6529" s="8">
        <f t="shared" si="836"/>
        <v>0</v>
      </c>
      <c r="X6529" s="8"/>
      <c r="Y6529" s="7">
        <f t="shared" si="828"/>
        <v>0</v>
      </c>
      <c r="Z6529" s="7"/>
      <c r="AA6529" s="7"/>
      <c r="AB6529" s="7">
        <f t="shared" si="833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4"/>
        <v>2.4000000001251499E-2</v>
      </c>
      <c r="W6530" s="8">
        <f t="shared" si="836"/>
        <v>0</v>
      </c>
      <c r="X6530" s="8"/>
      <c r="Y6530" s="7">
        <f t="shared" si="828"/>
        <v>0</v>
      </c>
      <c r="Z6530" s="7"/>
      <c r="AA6530" s="7"/>
      <c r="AB6530" s="7">
        <f t="shared" si="833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6"/>
        <v>0</v>
      </c>
      <c r="X6531" s="8"/>
      <c r="Y6531" s="7">
        <f t="shared" ref="Y6531:Y6594" si="837">IF(W6531-AC6531&lt;=0,0,IF(O6531="返现",MAX(W6531-AB6531-AC6531,0),MAX(W6531-AC6531,0)))</f>
        <v>0</v>
      </c>
      <c r="Z6531" s="7"/>
      <c r="AA6531" s="8">
        <f t="shared" ref="AA6531:AA6568" si="838">W6531+X6531</f>
        <v>0</v>
      </c>
      <c r="AB6531" s="7">
        <f t="shared" si="833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6"/>
        <v>0</v>
      </c>
      <c r="X6532" s="8"/>
      <c r="Y6532" s="7">
        <f t="shared" si="837"/>
        <v>0</v>
      </c>
      <c r="Z6532" s="7"/>
      <c r="AA6532" s="8">
        <f t="shared" si="838"/>
        <v>0</v>
      </c>
      <c r="AB6532" s="7">
        <f t="shared" si="833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9">S6533+T6533-U6533</f>
        <v>4051.5299999999988</v>
      </c>
      <c r="W6533" s="8">
        <f t="shared" si="836"/>
        <v>40953.360000000001</v>
      </c>
      <c r="X6533" s="8"/>
      <c r="Y6533" s="7">
        <f t="shared" si="837"/>
        <v>0</v>
      </c>
      <c r="Z6533" s="7"/>
      <c r="AA6533" s="8">
        <f t="shared" si="838"/>
        <v>40953.360000000001</v>
      </c>
      <c r="AB6533" s="7">
        <f t="shared" si="833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9"/>
        <v>16464.43</v>
      </c>
      <c r="W6534" s="8">
        <f t="shared" si="836"/>
        <v>25656.9</v>
      </c>
      <c r="X6534" s="8"/>
      <c r="Y6534" s="7">
        <f t="shared" si="837"/>
        <v>0</v>
      </c>
      <c r="Z6534" s="7"/>
      <c r="AA6534" s="8">
        <f t="shared" si="838"/>
        <v>25656.9</v>
      </c>
      <c r="AB6534" s="7">
        <f t="shared" si="833"/>
        <v>0</v>
      </c>
      <c r="AC6534" s="7">
        <f t="shared" ref="AC6534:AC6597" si="840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9"/>
        <v>38979.53</v>
      </c>
      <c r="W6535" s="8">
        <f t="shared" si="836"/>
        <v>53327.029411764714</v>
      </c>
      <c r="X6535" s="8"/>
      <c r="Y6535" s="7">
        <f t="shared" si="837"/>
        <v>0</v>
      </c>
      <c r="Z6535" s="7"/>
      <c r="AA6535" s="8">
        <f t="shared" si="838"/>
        <v>53327.029411764714</v>
      </c>
      <c r="AB6535" s="7">
        <f t="shared" si="833"/>
        <v>1066.5405882352934</v>
      </c>
      <c r="AC6535" s="7">
        <f t="shared" si="840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9"/>
        <v>14762.919999999998</v>
      </c>
      <c r="W6536" s="8">
        <f t="shared" si="836"/>
        <v>75424.38</v>
      </c>
      <c r="X6536" s="8"/>
      <c r="Y6536" s="7">
        <f t="shared" si="837"/>
        <v>0</v>
      </c>
      <c r="Z6536" s="7"/>
      <c r="AA6536" s="8">
        <f t="shared" si="838"/>
        <v>75424.38</v>
      </c>
      <c r="AB6536" s="7">
        <f t="shared" si="833"/>
        <v>0</v>
      </c>
      <c r="AC6536" s="7">
        <f t="shared" si="840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9"/>
        <v>8482.5200000000041</v>
      </c>
      <c r="W6537" s="8">
        <f t="shared" si="836"/>
        <v>87677.15</v>
      </c>
      <c r="X6537" s="8"/>
      <c r="Y6537" s="7">
        <f t="shared" si="837"/>
        <v>0</v>
      </c>
      <c r="Z6537" s="7"/>
      <c r="AA6537" s="8">
        <f t="shared" si="838"/>
        <v>87677.15</v>
      </c>
      <c r="AB6537" s="7">
        <f t="shared" si="833"/>
        <v>0</v>
      </c>
      <c r="AC6537" s="7">
        <f t="shared" si="840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9"/>
        <v>106214.67000000004</v>
      </c>
      <c r="W6538" s="8">
        <f t="shared" si="836"/>
        <v>599638.6</v>
      </c>
      <c r="X6538" s="8"/>
      <c r="Y6538" s="7">
        <f t="shared" si="837"/>
        <v>0</v>
      </c>
      <c r="Z6538" s="7"/>
      <c r="AA6538" s="8">
        <f t="shared" si="838"/>
        <v>599638.6</v>
      </c>
      <c r="AB6538" s="7">
        <f t="shared" si="833"/>
        <v>0</v>
      </c>
      <c r="AC6538" s="7">
        <f t="shared" si="840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9"/>
        <v>5640.4599999999991</v>
      </c>
      <c r="W6539" s="8">
        <f t="shared" si="836"/>
        <v>50578.35</v>
      </c>
      <c r="X6539" s="8"/>
      <c r="Y6539" s="7">
        <f t="shared" si="837"/>
        <v>0</v>
      </c>
      <c r="Z6539" s="7"/>
      <c r="AA6539" s="8">
        <f t="shared" si="838"/>
        <v>50578.35</v>
      </c>
      <c r="AB6539" s="7">
        <f t="shared" si="833"/>
        <v>0</v>
      </c>
      <c r="AC6539" s="7">
        <f t="shared" si="840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9"/>
        <v>30000</v>
      </c>
      <c r="W6540" s="8">
        <f t="shared" si="836"/>
        <v>0</v>
      </c>
      <c r="X6540" s="8"/>
      <c r="Y6540" s="7">
        <f t="shared" si="837"/>
        <v>0</v>
      </c>
      <c r="Z6540" s="7"/>
      <c r="AA6540" s="8">
        <f t="shared" si="838"/>
        <v>0</v>
      </c>
      <c r="AB6540" s="7">
        <f t="shared" si="833"/>
        <v>0</v>
      </c>
      <c r="AC6540" s="7">
        <f t="shared" si="840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5132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9"/>
        <v>2520.4200000000128</v>
      </c>
      <c r="W6541" s="8">
        <f t="shared" si="836"/>
        <v>88544.320388349501</v>
      </c>
      <c r="X6541" s="8"/>
      <c r="Y6541" s="7">
        <f t="shared" si="837"/>
        <v>0</v>
      </c>
      <c r="Z6541" s="7"/>
      <c r="AA6541" s="8">
        <f t="shared" si="838"/>
        <v>88544.320388349501</v>
      </c>
      <c r="AB6541" s="7">
        <f t="shared" si="833"/>
        <v>2656.3296116504935</v>
      </c>
      <c r="AC6541" s="7">
        <f t="shared" si="840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161" t="s">
        <v>41</v>
      </c>
      <c r="P6542" s="162">
        <v>0.03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9"/>
        <v>16849.789999999994</v>
      </c>
      <c r="W6542" s="8">
        <f t="shared" si="836"/>
        <v>61407.961165048539</v>
      </c>
      <c r="X6542" s="8"/>
      <c r="Y6542" s="7">
        <f t="shared" si="837"/>
        <v>0</v>
      </c>
      <c r="Z6542" s="7"/>
      <c r="AA6542" s="8">
        <f t="shared" si="838"/>
        <v>61407.961165048539</v>
      </c>
      <c r="AB6542" s="7">
        <f t="shared" si="833"/>
        <v>1842.2388349514586</v>
      </c>
      <c r="AC6542" s="7">
        <f t="shared" si="840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9"/>
        <v>92868.390000000014</v>
      </c>
      <c r="W6543" s="8">
        <f t="shared" si="836"/>
        <v>168260</v>
      </c>
      <c r="X6543" s="8"/>
      <c r="Y6543" s="7">
        <f t="shared" si="837"/>
        <v>0</v>
      </c>
      <c r="Z6543" s="7"/>
      <c r="AA6543" s="8">
        <f t="shared" si="838"/>
        <v>168260</v>
      </c>
      <c r="AB6543" s="7">
        <f t="shared" si="833"/>
        <v>0</v>
      </c>
      <c r="AC6543" s="7">
        <f t="shared" si="840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9"/>
        <v>7295</v>
      </c>
      <c r="W6544" s="8">
        <f t="shared" si="836"/>
        <v>22848.039215686273</v>
      </c>
      <c r="X6544" s="8"/>
      <c r="Y6544" s="7">
        <f t="shared" si="837"/>
        <v>0</v>
      </c>
      <c r="Z6544" s="7"/>
      <c r="AA6544" s="8">
        <f t="shared" si="838"/>
        <v>22848.039215686273</v>
      </c>
      <c r="AB6544" s="7">
        <f t="shared" si="833"/>
        <v>456.96078431372734</v>
      </c>
      <c r="AC6544" s="7">
        <f t="shared" si="840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9"/>
        <v>21958.710000000006</v>
      </c>
      <c r="W6545" s="8">
        <f t="shared" si="836"/>
        <v>93041.29</v>
      </c>
      <c r="X6545" s="8"/>
      <c r="Y6545" s="7">
        <f t="shared" si="837"/>
        <v>0</v>
      </c>
      <c r="Z6545" s="7"/>
      <c r="AA6545" s="8">
        <f t="shared" si="838"/>
        <v>93041.29</v>
      </c>
      <c r="AB6545" s="7">
        <f t="shared" si="833"/>
        <v>0</v>
      </c>
      <c r="AC6545" s="7">
        <f t="shared" si="840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9"/>
        <v>3744.7599999999998</v>
      </c>
      <c r="W6546" s="8">
        <f t="shared" si="836"/>
        <v>1255.2400000000002</v>
      </c>
      <c r="X6546" s="8"/>
      <c r="Y6546" s="7">
        <f t="shared" si="837"/>
        <v>0</v>
      </c>
      <c r="Z6546" s="7"/>
      <c r="AA6546" s="8">
        <f t="shared" si="838"/>
        <v>1255.2400000000002</v>
      </c>
      <c r="AB6546" s="7">
        <f t="shared" si="833"/>
        <v>0</v>
      </c>
      <c r="AC6546" s="7">
        <f t="shared" si="840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9"/>
        <v>17174</v>
      </c>
      <c r="W6547" s="8">
        <f t="shared" si="836"/>
        <v>7826</v>
      </c>
      <c r="X6547" s="8"/>
      <c r="Y6547" s="7">
        <f t="shared" si="837"/>
        <v>0</v>
      </c>
      <c r="Z6547" s="7"/>
      <c r="AA6547" s="8">
        <f t="shared" si="838"/>
        <v>7826</v>
      </c>
      <c r="AB6547" s="7">
        <f t="shared" si="833"/>
        <v>0</v>
      </c>
      <c r="AC6547" s="7">
        <f t="shared" si="840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9"/>
        <v>12340.650000000001</v>
      </c>
      <c r="W6548" s="8">
        <f t="shared" si="836"/>
        <v>60896.558823529405</v>
      </c>
      <c r="X6548" s="8"/>
      <c r="Y6548" s="7">
        <f t="shared" si="837"/>
        <v>0</v>
      </c>
      <c r="Z6548" s="7"/>
      <c r="AA6548" s="8">
        <f t="shared" si="838"/>
        <v>60896.558823529405</v>
      </c>
      <c r="AB6548" s="7">
        <f t="shared" si="833"/>
        <v>1217.9311764705926</v>
      </c>
      <c r="AC6548" s="7">
        <f t="shared" si="840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9"/>
        <v>42318.149999999994</v>
      </c>
      <c r="W6549" s="8">
        <f t="shared" si="836"/>
        <v>225768.83495145629</v>
      </c>
      <c r="X6549" s="8"/>
      <c r="Y6549" s="7">
        <f t="shared" si="837"/>
        <v>0</v>
      </c>
      <c r="Z6549" s="7"/>
      <c r="AA6549" s="8">
        <f t="shared" si="838"/>
        <v>225768.83495145629</v>
      </c>
      <c r="AB6549" s="7">
        <f t="shared" si="833"/>
        <v>6773.0650485437072</v>
      </c>
      <c r="AC6549" s="7">
        <f t="shared" si="840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9"/>
        <v>9739.3000000000029</v>
      </c>
      <c r="W6550" s="8">
        <f t="shared" si="836"/>
        <v>88112.038834951454</v>
      </c>
      <c r="X6550" s="8"/>
      <c r="Y6550" s="7">
        <f t="shared" si="837"/>
        <v>0</v>
      </c>
      <c r="Z6550" s="7"/>
      <c r="AA6550" s="8">
        <f t="shared" si="838"/>
        <v>88112.038834951454</v>
      </c>
      <c r="AB6550" s="7">
        <f t="shared" si="833"/>
        <v>2643.36116504854</v>
      </c>
      <c r="AC6550" s="7">
        <f t="shared" si="840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9"/>
        <v>41571.950000000012</v>
      </c>
      <c r="W6551" s="8">
        <f t="shared" si="836"/>
        <v>104298.44660194175</v>
      </c>
      <c r="X6551" s="8"/>
      <c r="Y6551" s="7">
        <f t="shared" si="837"/>
        <v>0</v>
      </c>
      <c r="Z6551" s="7"/>
      <c r="AA6551" s="8">
        <f t="shared" si="838"/>
        <v>104298.44660194175</v>
      </c>
      <c r="AB6551" s="7">
        <f t="shared" si="833"/>
        <v>3128.9533980582491</v>
      </c>
      <c r="AC6551" s="7">
        <f t="shared" si="840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9"/>
        <v>37812.259999999995</v>
      </c>
      <c r="W6552" s="8">
        <f t="shared" si="836"/>
        <v>3988.3238095238107</v>
      </c>
      <c r="X6552" s="8"/>
      <c r="Y6552" s="7">
        <f t="shared" si="837"/>
        <v>0</v>
      </c>
      <c r="Z6552" s="7"/>
      <c r="AA6552" s="8">
        <f t="shared" si="838"/>
        <v>3988.3238095238107</v>
      </c>
      <c r="AB6552" s="7">
        <f t="shared" si="833"/>
        <v>199.41619047619088</v>
      </c>
      <c r="AC6552" s="7">
        <f t="shared" si="840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9"/>
        <v>32192.800000000003</v>
      </c>
      <c r="W6553" s="8">
        <f t="shared" si="836"/>
        <v>57807.199999999997</v>
      </c>
      <c r="X6553" s="8"/>
      <c r="Y6553" s="7">
        <f t="shared" si="837"/>
        <v>0</v>
      </c>
      <c r="Z6553" s="7"/>
      <c r="AA6553" s="8">
        <f t="shared" si="838"/>
        <v>57807.199999999997</v>
      </c>
      <c r="AB6553" s="7">
        <f t="shared" si="833"/>
        <v>0</v>
      </c>
      <c r="AC6553" s="7">
        <f t="shared" si="840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9"/>
        <v>51852.899999999994</v>
      </c>
      <c r="W6554" s="8">
        <f t="shared" si="836"/>
        <v>118147.1</v>
      </c>
      <c r="X6554" s="8"/>
      <c r="Y6554" s="7">
        <f t="shared" si="837"/>
        <v>0</v>
      </c>
      <c r="Z6554" s="7"/>
      <c r="AA6554" s="8">
        <f t="shared" si="838"/>
        <v>118147.1</v>
      </c>
      <c r="AB6554" s="7">
        <f t="shared" si="833"/>
        <v>0</v>
      </c>
      <c r="AC6554" s="7">
        <f t="shared" si="840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9"/>
        <v>0</v>
      </c>
      <c r="W6555" s="8">
        <f t="shared" si="836"/>
        <v>3560.5649999999982</v>
      </c>
      <c r="X6555" s="8"/>
      <c r="Y6555" s="7">
        <f t="shared" si="837"/>
        <v>0</v>
      </c>
      <c r="Z6555" s="7"/>
      <c r="AA6555" s="8">
        <f t="shared" si="838"/>
        <v>3560.5649999999982</v>
      </c>
      <c r="AB6555" s="7">
        <f t="shared" si="833"/>
        <v>628.33499999999958</v>
      </c>
      <c r="AC6555" s="7">
        <f t="shared" si="840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9"/>
        <v>8671.1000000000022</v>
      </c>
      <c r="W6556" s="8">
        <f t="shared" si="836"/>
        <v>26177.58</v>
      </c>
      <c r="X6556" s="8"/>
      <c r="Y6556" s="7">
        <f t="shared" si="837"/>
        <v>0</v>
      </c>
      <c r="Z6556" s="7"/>
      <c r="AA6556" s="8">
        <f t="shared" si="838"/>
        <v>26177.58</v>
      </c>
      <c r="AB6556" s="7">
        <f t="shared" si="833"/>
        <v>2908.619999999999</v>
      </c>
      <c r="AC6556" s="7">
        <f t="shared" si="840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9"/>
        <v>1110.0399999999991</v>
      </c>
      <c r="W6557" s="8">
        <f t="shared" si="836"/>
        <v>11806.466</v>
      </c>
      <c r="X6557" s="8"/>
      <c r="Y6557" s="7">
        <f t="shared" si="837"/>
        <v>0</v>
      </c>
      <c r="Z6557" s="7"/>
      <c r="AA6557" s="8">
        <f t="shared" si="838"/>
        <v>11806.466</v>
      </c>
      <c r="AB6557" s="7">
        <f t="shared" si="833"/>
        <v>2083.4940000000006</v>
      </c>
      <c r="AC6557" s="7">
        <f t="shared" si="840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9"/>
        <v>0</v>
      </c>
      <c r="W6558" s="8">
        <f t="shared" si="836"/>
        <v>7445.6280000000006</v>
      </c>
      <c r="X6558" s="8"/>
      <c r="Y6558" s="7">
        <f t="shared" si="837"/>
        <v>0</v>
      </c>
      <c r="Z6558" s="7"/>
      <c r="AA6558" s="8">
        <f t="shared" si="838"/>
        <v>7445.6280000000006</v>
      </c>
      <c r="AB6558" s="7">
        <f t="shared" si="833"/>
        <v>827.29199999999946</v>
      </c>
      <c r="AC6558" s="7">
        <f t="shared" si="840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9"/>
        <v>5818.6699999999983</v>
      </c>
      <c r="W6559" s="8">
        <f t="shared" si="836"/>
        <v>40096.35</v>
      </c>
      <c r="X6559" s="8"/>
      <c r="Y6559" s="7">
        <f t="shared" si="837"/>
        <v>0</v>
      </c>
      <c r="Z6559" s="7"/>
      <c r="AA6559" s="8">
        <f t="shared" si="838"/>
        <v>40096.35</v>
      </c>
      <c r="AB6559" s="7">
        <f t="shared" si="833"/>
        <v>4455.1500000000015</v>
      </c>
      <c r="AC6559" s="7">
        <f t="shared" si="840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9"/>
        <v>4379.1999999999971</v>
      </c>
      <c r="W6560" s="8">
        <f t="shared" si="836"/>
        <v>9027.6800000000021</v>
      </c>
      <c r="X6560" s="8"/>
      <c r="Y6560" s="7">
        <f t="shared" si="837"/>
        <v>0</v>
      </c>
      <c r="Z6560" s="7"/>
      <c r="AA6560" s="8">
        <f t="shared" si="838"/>
        <v>9027.6800000000021</v>
      </c>
      <c r="AB6560" s="7">
        <f t="shared" si="833"/>
        <v>1593.1200000000008</v>
      </c>
      <c r="AC6560" s="7">
        <f t="shared" si="840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9"/>
        <v>0</v>
      </c>
      <c r="W6561" s="8">
        <f t="shared" si="836"/>
        <v>38304.629999999997</v>
      </c>
      <c r="X6561" s="8"/>
      <c r="Y6561" s="7">
        <f t="shared" si="837"/>
        <v>0</v>
      </c>
      <c r="Z6561" s="7"/>
      <c r="AA6561" s="8">
        <f t="shared" si="838"/>
        <v>38304.629999999997</v>
      </c>
      <c r="AB6561" s="7">
        <f t="shared" si="833"/>
        <v>4256.07</v>
      </c>
      <c r="AC6561" s="7">
        <f t="shared" si="840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9"/>
        <v>9857.1500000000015</v>
      </c>
      <c r="W6562" s="8">
        <f t="shared" si="836"/>
        <v>121.42249999999876</v>
      </c>
      <c r="X6562" s="8"/>
      <c r="Y6562" s="7">
        <f t="shared" si="837"/>
        <v>0</v>
      </c>
      <c r="Z6562" s="7"/>
      <c r="AA6562" s="8">
        <f t="shared" si="838"/>
        <v>121.42249999999876</v>
      </c>
      <c r="AB6562" s="7">
        <f t="shared" si="833"/>
        <v>21.427499999999782</v>
      </c>
      <c r="AC6562" s="7">
        <f t="shared" si="840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9"/>
        <v>14256.590000000011</v>
      </c>
      <c r="W6563" s="8">
        <f t="shared" si="836"/>
        <v>64647.94117647058</v>
      </c>
      <c r="X6563" s="8"/>
      <c r="Y6563" s="7">
        <f t="shared" si="837"/>
        <v>0</v>
      </c>
      <c r="Z6563" s="7"/>
      <c r="AA6563" s="8">
        <f t="shared" si="838"/>
        <v>64647.94117647058</v>
      </c>
      <c r="AB6563" s="7">
        <f t="shared" si="833"/>
        <v>1292.9588235294141</v>
      </c>
      <c r="AC6563" s="7">
        <f t="shared" si="840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9"/>
        <v>2990.8</v>
      </c>
      <c r="W6564" s="8">
        <f t="shared" si="836"/>
        <v>7009.2</v>
      </c>
      <c r="X6564" s="8"/>
      <c r="Y6564" s="7">
        <f t="shared" si="837"/>
        <v>0</v>
      </c>
      <c r="Z6564" s="7"/>
      <c r="AA6564" s="8">
        <f t="shared" si="838"/>
        <v>7009.2</v>
      </c>
      <c r="AB6564" s="7">
        <f t="shared" si="833"/>
        <v>0</v>
      </c>
      <c r="AC6564" s="7">
        <f t="shared" si="840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9"/>
        <v>30876.200000000012</v>
      </c>
      <c r="W6565" s="8">
        <f t="shared" si="836"/>
        <v>79918.399999999994</v>
      </c>
      <c r="X6565" s="8"/>
      <c r="Y6565" s="7">
        <f t="shared" si="837"/>
        <v>0</v>
      </c>
      <c r="Z6565" s="7"/>
      <c r="AA6565" s="8">
        <f t="shared" si="838"/>
        <v>79918.399999999994</v>
      </c>
      <c r="AB6565" s="7">
        <f t="shared" si="833"/>
        <v>0</v>
      </c>
      <c r="AC6565" s="7">
        <f t="shared" si="840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9"/>
        <v>8027.4400000000005</v>
      </c>
      <c r="W6566" s="8">
        <f t="shared" si="836"/>
        <v>1972.56</v>
      </c>
      <c r="X6566" s="8"/>
      <c r="Y6566" s="7">
        <f t="shared" si="837"/>
        <v>0</v>
      </c>
      <c r="Z6566" s="7"/>
      <c r="AA6566" s="8">
        <f t="shared" si="838"/>
        <v>1972.56</v>
      </c>
      <c r="AB6566" s="7">
        <f t="shared" si="833"/>
        <v>0</v>
      </c>
      <c r="AC6566" s="7">
        <f t="shared" si="840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9"/>
        <v>5555.49</v>
      </c>
      <c r="W6567" s="8">
        <f t="shared" si="836"/>
        <v>8761.6</v>
      </c>
      <c r="X6567" s="8"/>
      <c r="Y6567" s="7">
        <f t="shared" si="837"/>
        <v>0</v>
      </c>
      <c r="Z6567" s="7"/>
      <c r="AA6567" s="8">
        <f t="shared" si="838"/>
        <v>8761.6</v>
      </c>
      <c r="AB6567" s="7">
        <f t="shared" si="833"/>
        <v>0</v>
      </c>
      <c r="AC6567" s="7">
        <f t="shared" si="840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9"/>
        <v>87175.819999999978</v>
      </c>
      <c r="W6568" s="8">
        <f t="shared" si="836"/>
        <v>52730.297029702968</v>
      </c>
      <c r="X6568" s="8"/>
      <c r="Y6568" s="7">
        <f t="shared" si="837"/>
        <v>0</v>
      </c>
      <c r="Z6568" s="7"/>
      <c r="AA6568" s="8">
        <f t="shared" si="838"/>
        <v>52730.297029702968</v>
      </c>
      <c r="AB6568" s="7">
        <f t="shared" si="833"/>
        <v>527.3029702970307</v>
      </c>
      <c r="AC6568" s="7">
        <f t="shared" si="840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9"/>
        <v>0</v>
      </c>
      <c r="W6569" s="8">
        <f t="shared" si="836"/>
        <v>8546.1</v>
      </c>
      <c r="X6569" s="8"/>
      <c r="Y6569" s="7">
        <f t="shared" si="837"/>
        <v>0</v>
      </c>
      <c r="Z6569" s="7"/>
      <c r="AA6569" s="7"/>
      <c r="AB6569" s="7">
        <f t="shared" si="833"/>
        <v>0</v>
      </c>
      <c r="AC6569" s="7">
        <f t="shared" si="840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9"/>
        <v>6915.4000000000015</v>
      </c>
      <c r="W6570" s="8">
        <f t="shared" si="836"/>
        <v>19396.599999999999</v>
      </c>
      <c r="X6570" s="8"/>
      <c r="Y6570" s="7">
        <f t="shared" si="837"/>
        <v>0</v>
      </c>
      <c r="Z6570" s="7"/>
      <c r="AA6570" s="7"/>
      <c r="AB6570" s="7">
        <f t="shared" si="833"/>
        <v>0</v>
      </c>
      <c r="AC6570" s="7">
        <f t="shared" si="840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9"/>
        <v>2523.1000000000004</v>
      </c>
      <c r="W6571" s="8">
        <f t="shared" si="836"/>
        <v>11200</v>
      </c>
      <c r="X6571" s="8"/>
      <c r="Y6571" s="7">
        <f t="shared" si="837"/>
        <v>0</v>
      </c>
      <c r="Z6571" s="7"/>
      <c r="AA6571" s="7"/>
      <c r="AB6571" s="7">
        <f t="shared" si="833"/>
        <v>0</v>
      </c>
      <c r="AC6571" s="7">
        <f t="shared" si="840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9"/>
        <v>5582.51</v>
      </c>
      <c r="W6572" s="8">
        <f t="shared" si="836"/>
        <v>13997.563106796117</v>
      </c>
      <c r="X6572" s="8"/>
      <c r="Y6572" s="7">
        <f t="shared" si="837"/>
        <v>0</v>
      </c>
      <c r="Z6572" s="7"/>
      <c r="AA6572" s="8">
        <f t="shared" ref="AA6572:AA6616" si="841">W6572+X6572</f>
        <v>13997.563106796117</v>
      </c>
      <c r="AB6572" s="7">
        <f t="shared" si="833"/>
        <v>419.92689320388308</v>
      </c>
      <c r="AC6572" s="7">
        <f t="shared" si="840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9"/>
        <v>34394.370000000003</v>
      </c>
      <c r="W6573" s="8">
        <f t="shared" si="836"/>
        <v>24517.71</v>
      </c>
      <c r="X6573" s="8"/>
      <c r="Y6573" s="7">
        <f t="shared" si="837"/>
        <v>0</v>
      </c>
      <c r="Z6573" s="7"/>
      <c r="AA6573" s="8">
        <f t="shared" si="841"/>
        <v>24517.71</v>
      </c>
      <c r="AB6573" s="7">
        <f t="shared" si="833"/>
        <v>0</v>
      </c>
      <c r="AC6573" s="7">
        <f t="shared" si="840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9"/>
        <v>50451.96</v>
      </c>
      <c r="W6574" s="8">
        <f t="shared" si="836"/>
        <v>62484.303921568622</v>
      </c>
      <c r="X6574" s="8"/>
      <c r="Y6574" s="7">
        <f t="shared" si="837"/>
        <v>0</v>
      </c>
      <c r="Z6574" s="7"/>
      <c r="AA6574" s="8">
        <f t="shared" si="841"/>
        <v>62484.303921568622</v>
      </c>
      <c r="AB6574" s="7">
        <f t="shared" si="833"/>
        <v>1249.6860784313758</v>
      </c>
      <c r="AC6574" s="7">
        <f t="shared" si="840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9"/>
        <v>7555.6</v>
      </c>
      <c r="W6575" s="8">
        <f t="shared" si="836"/>
        <v>2444.4</v>
      </c>
      <c r="X6575" s="8"/>
      <c r="Y6575" s="7">
        <f t="shared" si="837"/>
        <v>0</v>
      </c>
      <c r="Z6575" s="7"/>
      <c r="AA6575" s="8">
        <f t="shared" si="841"/>
        <v>2444.4</v>
      </c>
      <c r="AB6575" s="7">
        <f t="shared" si="833"/>
        <v>0</v>
      </c>
      <c r="AC6575" s="7">
        <f t="shared" si="840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9"/>
        <v>1005.7999999999993</v>
      </c>
      <c r="W6576" s="8">
        <f t="shared" si="836"/>
        <v>13293.663366336634</v>
      </c>
      <c r="X6576" s="8"/>
      <c r="Y6576" s="7">
        <f t="shared" si="837"/>
        <v>0</v>
      </c>
      <c r="Z6576" s="7"/>
      <c r="AA6576" s="8">
        <f t="shared" si="841"/>
        <v>13293.663366336634</v>
      </c>
      <c r="AB6576" s="7">
        <f t="shared" si="833"/>
        <v>132.93663366336659</v>
      </c>
      <c r="AC6576" s="7">
        <f t="shared" si="840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9"/>
        <v>14651.800000000001</v>
      </c>
      <c r="W6577" s="8">
        <f t="shared" si="836"/>
        <v>4173.4313725490192</v>
      </c>
      <c r="X6577" s="8"/>
      <c r="Y6577" s="7">
        <f t="shared" si="837"/>
        <v>0</v>
      </c>
      <c r="Z6577" s="7"/>
      <c r="AA6577" s="8">
        <f t="shared" si="841"/>
        <v>4173.4313725490192</v>
      </c>
      <c r="AB6577" s="7">
        <f t="shared" ref="AB6577:AB6614" si="842">U6577-W6577</f>
        <v>83.468627450980421</v>
      </c>
      <c r="AC6577" s="7">
        <f t="shared" si="840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9"/>
        <v>2129.1000000000004</v>
      </c>
      <c r="W6578" s="8">
        <f t="shared" si="836"/>
        <v>7912.6470588235288</v>
      </c>
      <c r="X6578" s="8"/>
      <c r="Y6578" s="7">
        <f t="shared" si="837"/>
        <v>0</v>
      </c>
      <c r="Z6578" s="7"/>
      <c r="AA6578" s="8">
        <f t="shared" si="841"/>
        <v>7912.6470588235288</v>
      </c>
      <c r="AB6578" s="7">
        <f t="shared" si="842"/>
        <v>158.25294117647081</v>
      </c>
      <c r="AC6578" s="7">
        <f t="shared" si="840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9"/>
        <v>8281.8999999999978</v>
      </c>
      <c r="W6579" s="8">
        <f t="shared" si="836"/>
        <v>21448.921568627451</v>
      </c>
      <c r="X6579" s="8"/>
      <c r="Y6579" s="7">
        <f t="shared" si="837"/>
        <v>0</v>
      </c>
      <c r="Z6579" s="7"/>
      <c r="AA6579" s="8">
        <f t="shared" si="841"/>
        <v>21448.921568627451</v>
      </c>
      <c r="AB6579" s="7">
        <f t="shared" si="842"/>
        <v>428.9784313725504</v>
      </c>
      <c r="AC6579" s="7">
        <f t="shared" si="840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9"/>
        <v>1906.8999999999996</v>
      </c>
      <c r="W6580" s="8">
        <f t="shared" si="836"/>
        <v>8130.4901960784318</v>
      </c>
      <c r="X6580" s="8"/>
      <c r="Y6580" s="7">
        <f t="shared" si="837"/>
        <v>0</v>
      </c>
      <c r="Z6580" s="7"/>
      <c r="AA6580" s="8">
        <f t="shared" si="841"/>
        <v>8130.4901960784318</v>
      </c>
      <c r="AB6580" s="7">
        <f t="shared" si="842"/>
        <v>162.60980392156853</v>
      </c>
      <c r="AC6580" s="7">
        <f t="shared" si="840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9"/>
        <v>20113.360000000004</v>
      </c>
      <c r="W6581" s="8">
        <f t="shared" si="836"/>
        <v>28170.679611650485</v>
      </c>
      <c r="X6581" s="8"/>
      <c r="Y6581" s="7">
        <f t="shared" si="837"/>
        <v>0</v>
      </c>
      <c r="Z6581" s="7"/>
      <c r="AA6581" s="8">
        <f t="shared" si="841"/>
        <v>28170.679611650485</v>
      </c>
      <c r="AB6581" s="7">
        <f t="shared" si="842"/>
        <v>845.12038834951454</v>
      </c>
      <c r="AC6581" s="7">
        <f t="shared" si="840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9"/>
        <v>43865.59</v>
      </c>
      <c r="W6582" s="8">
        <f t="shared" si="836"/>
        <v>16445.009999999998</v>
      </c>
      <c r="X6582" s="8"/>
      <c r="Y6582" s="7">
        <f t="shared" si="837"/>
        <v>0</v>
      </c>
      <c r="Z6582" s="7"/>
      <c r="AA6582" s="8">
        <f t="shared" si="841"/>
        <v>16445.009999999998</v>
      </c>
      <c r="AB6582" s="7">
        <f t="shared" si="842"/>
        <v>0</v>
      </c>
      <c r="AC6582" s="7">
        <f t="shared" si="840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9"/>
        <v>41821.930000000008</v>
      </c>
      <c r="W6583" s="8">
        <f t="shared" si="836"/>
        <v>85329.4</v>
      </c>
      <c r="X6583" s="8"/>
      <c r="Y6583" s="7">
        <f t="shared" si="837"/>
        <v>0</v>
      </c>
      <c r="Z6583" s="7"/>
      <c r="AA6583" s="8">
        <f t="shared" si="841"/>
        <v>85329.4</v>
      </c>
      <c r="AB6583" s="7">
        <f t="shared" si="842"/>
        <v>0</v>
      </c>
      <c r="AC6583" s="7">
        <f t="shared" si="840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9"/>
        <v>29775.299999999988</v>
      </c>
      <c r="W6584" s="8">
        <f t="shared" si="836"/>
        <v>321142.57425742573</v>
      </c>
      <c r="X6584" s="8"/>
      <c r="Y6584" s="7">
        <f t="shared" si="837"/>
        <v>0</v>
      </c>
      <c r="Z6584" s="7"/>
      <c r="AA6584" s="8">
        <f t="shared" si="841"/>
        <v>321142.57425742573</v>
      </c>
      <c r="AB6584" s="7">
        <f t="shared" si="842"/>
        <v>3211.425742574269</v>
      </c>
      <c r="AC6584" s="7">
        <f t="shared" si="840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9"/>
        <v>0</v>
      </c>
      <c r="W6585" s="8">
        <f t="shared" si="836"/>
        <v>0</v>
      </c>
      <c r="X6585" s="8"/>
      <c r="Y6585" s="7">
        <f t="shared" si="837"/>
        <v>0</v>
      </c>
      <c r="Z6585" s="7"/>
      <c r="AA6585" s="8">
        <f t="shared" si="841"/>
        <v>0</v>
      </c>
      <c r="AB6585" s="7">
        <f t="shared" si="842"/>
        <v>0</v>
      </c>
      <c r="AC6585" s="7">
        <f t="shared" si="840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9"/>
        <v>4493.8100000000013</v>
      </c>
      <c r="W6586" s="8">
        <f t="shared" si="836"/>
        <v>16237.999999999998</v>
      </c>
      <c r="X6586" s="8"/>
      <c r="Y6586" s="7">
        <f t="shared" si="837"/>
        <v>0</v>
      </c>
      <c r="Z6586" s="7"/>
      <c r="AA6586" s="8">
        <f t="shared" si="841"/>
        <v>16237.999999999998</v>
      </c>
      <c r="AB6586" s="7">
        <f t="shared" si="842"/>
        <v>324.76000000000022</v>
      </c>
      <c r="AC6586" s="7">
        <f t="shared" si="840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9"/>
        <v>6347.16</v>
      </c>
      <c r="W6587" s="8">
        <f t="shared" si="836"/>
        <v>23652.84</v>
      </c>
      <c r="X6587" s="8"/>
      <c r="Y6587" s="7">
        <f t="shared" si="837"/>
        <v>0</v>
      </c>
      <c r="Z6587" s="7"/>
      <c r="AA6587" s="8">
        <f t="shared" si="841"/>
        <v>23652.84</v>
      </c>
      <c r="AB6587" s="7">
        <f t="shared" si="842"/>
        <v>0</v>
      </c>
      <c r="AC6587" s="7">
        <f t="shared" si="840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9"/>
        <v>37255</v>
      </c>
      <c r="W6588" s="8">
        <f t="shared" si="836"/>
        <v>15437.5</v>
      </c>
      <c r="X6588" s="8"/>
      <c r="Y6588" s="7">
        <f t="shared" si="837"/>
        <v>0</v>
      </c>
      <c r="Z6588" s="7"/>
      <c r="AA6588" s="8">
        <f t="shared" si="841"/>
        <v>15437.5</v>
      </c>
      <c r="AB6588" s="7">
        <f t="shared" si="842"/>
        <v>0</v>
      </c>
      <c r="AC6588" s="7">
        <f t="shared" si="840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6"/>
        <v>0</v>
      </c>
      <c r="X6589" s="8"/>
      <c r="Y6589" s="7">
        <f t="shared" si="837"/>
        <v>0</v>
      </c>
      <c r="Z6589" s="7"/>
      <c r="AA6589" s="8">
        <f t="shared" si="841"/>
        <v>0</v>
      </c>
      <c r="AB6589" s="7">
        <f t="shared" si="842"/>
        <v>0</v>
      </c>
      <c r="AC6589" s="7">
        <f t="shared" si="840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9"/>
        <v>0</v>
      </c>
      <c r="W6590" s="8">
        <f t="shared" si="836"/>
        <v>0</v>
      </c>
      <c r="X6590" s="8"/>
      <c r="Y6590" s="7">
        <f t="shared" si="837"/>
        <v>0</v>
      </c>
      <c r="Z6590" s="7"/>
      <c r="AA6590" s="8">
        <f t="shared" si="841"/>
        <v>0</v>
      </c>
      <c r="AB6590" s="7">
        <f t="shared" si="842"/>
        <v>0</v>
      </c>
      <c r="AC6590" s="7">
        <f t="shared" si="840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9"/>
        <v>16863.46</v>
      </c>
      <c r="W6591" s="8">
        <f t="shared" ref="W6591:W6654" si="843">IF(O6591="返货",U6591/(1+P6591),IF(O6591="返现",U6591,IF(O6591="折扣",U6591*P6591,IF(O6591="无",U6591))))</f>
        <v>22604.58</v>
      </c>
      <c r="X6591" s="8"/>
      <c r="Y6591" s="7">
        <f t="shared" si="837"/>
        <v>0</v>
      </c>
      <c r="Z6591" s="7"/>
      <c r="AA6591" s="8">
        <f t="shared" si="841"/>
        <v>22604.58</v>
      </c>
      <c r="AB6591" s="7">
        <f t="shared" si="842"/>
        <v>0</v>
      </c>
      <c r="AC6591" s="7">
        <f t="shared" si="840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9"/>
        <v>2273.2100000000028</v>
      </c>
      <c r="W6592" s="8">
        <f t="shared" si="843"/>
        <v>22590.666666666664</v>
      </c>
      <c r="X6592" s="8"/>
      <c r="Y6592" s="7">
        <f t="shared" si="837"/>
        <v>0</v>
      </c>
      <c r="Z6592" s="7"/>
      <c r="AA6592" s="8">
        <f t="shared" si="841"/>
        <v>22590.666666666664</v>
      </c>
      <c r="AB6592" s="7">
        <f t="shared" si="842"/>
        <v>451.81333333333532</v>
      </c>
      <c r="AC6592" s="7">
        <f t="shared" si="840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9"/>
        <v>171083.90000000014</v>
      </c>
      <c r="W6593" s="8">
        <f t="shared" si="843"/>
        <v>1439093.0476190476</v>
      </c>
      <c r="X6593" s="8"/>
      <c r="Y6593" s="7">
        <f t="shared" si="837"/>
        <v>0</v>
      </c>
      <c r="Z6593" s="7"/>
      <c r="AA6593" s="8">
        <f t="shared" si="841"/>
        <v>1439093.0476190476</v>
      </c>
      <c r="AB6593" s="7">
        <f t="shared" si="842"/>
        <v>71954.652380952379</v>
      </c>
      <c r="AC6593" s="7">
        <f t="shared" si="840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9"/>
        <v>82344.400000000023</v>
      </c>
      <c r="W6594" s="8">
        <f t="shared" si="843"/>
        <v>543251.52380952379</v>
      </c>
      <c r="X6594" s="8"/>
      <c r="Y6594" s="7">
        <f t="shared" si="837"/>
        <v>0</v>
      </c>
      <c r="Z6594" s="7"/>
      <c r="AA6594" s="8">
        <f t="shared" si="841"/>
        <v>543251.52380952379</v>
      </c>
      <c r="AB6594" s="7">
        <f t="shared" si="842"/>
        <v>27162.576190476189</v>
      </c>
      <c r="AC6594" s="7">
        <f t="shared" si="840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9"/>
        <v>48442.5</v>
      </c>
      <c r="W6595" s="8">
        <f t="shared" si="843"/>
        <v>50055.825242718449</v>
      </c>
      <c r="X6595" s="8"/>
      <c r="Y6595" s="7">
        <f t="shared" ref="Y6595:Y6658" si="844">IF(W6595-AC6595&lt;=0,0,IF(O6595="返现",MAX(W6595-AB6595-AC6595,0),MAX(W6595-AC6595,0)))</f>
        <v>0</v>
      </c>
      <c r="Z6595" s="7"/>
      <c r="AA6595" s="8">
        <f t="shared" si="841"/>
        <v>50055.825242718449</v>
      </c>
      <c r="AB6595" s="7">
        <f t="shared" si="842"/>
        <v>1501.6747572815511</v>
      </c>
      <c r="AC6595" s="7">
        <f t="shared" si="840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9"/>
        <v>34232.369999999995</v>
      </c>
      <c r="W6596" s="8">
        <f t="shared" si="843"/>
        <v>116239.13</v>
      </c>
      <c r="X6596" s="8"/>
      <c r="Y6596" s="7">
        <f t="shared" si="844"/>
        <v>0</v>
      </c>
      <c r="Z6596" s="7"/>
      <c r="AA6596" s="8">
        <f t="shared" si="841"/>
        <v>116239.13</v>
      </c>
      <c r="AB6596" s="7">
        <f t="shared" si="842"/>
        <v>0</v>
      </c>
      <c r="AC6596" s="7">
        <f t="shared" si="840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5">S6597+T6597-U6597</f>
        <v>13567.690000000002</v>
      </c>
      <c r="W6597" s="8">
        <f t="shared" si="843"/>
        <v>116978.93</v>
      </c>
      <c r="X6597" s="8"/>
      <c r="Y6597" s="7">
        <f t="shared" si="844"/>
        <v>0</v>
      </c>
      <c r="Z6597" s="7"/>
      <c r="AA6597" s="8">
        <f t="shared" si="841"/>
        <v>116978.93</v>
      </c>
      <c r="AB6597" s="7">
        <f t="shared" si="842"/>
        <v>0</v>
      </c>
      <c r="AC6597" s="7">
        <f t="shared" si="840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5"/>
        <v>0</v>
      </c>
      <c r="W6598" s="8">
        <f t="shared" si="843"/>
        <v>20000</v>
      </c>
      <c r="X6598" s="8"/>
      <c r="Y6598" s="7">
        <f t="shared" si="844"/>
        <v>0</v>
      </c>
      <c r="Z6598" s="7"/>
      <c r="AA6598" s="8">
        <f t="shared" si="841"/>
        <v>20000</v>
      </c>
      <c r="AB6598" s="7">
        <f t="shared" si="842"/>
        <v>0</v>
      </c>
      <c r="AC6598" s="7">
        <f t="shared" ref="AC6598:AC6661" si="846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5"/>
        <v>20552.879999999997</v>
      </c>
      <c r="W6599" s="8">
        <f t="shared" si="843"/>
        <v>14752.421568627449</v>
      </c>
      <c r="X6599" s="8"/>
      <c r="Y6599" s="7">
        <f t="shared" si="844"/>
        <v>0</v>
      </c>
      <c r="Z6599" s="7"/>
      <c r="AA6599" s="8">
        <f t="shared" si="841"/>
        <v>14752.421568627449</v>
      </c>
      <c r="AB6599" s="7">
        <f t="shared" si="842"/>
        <v>295.04843137255011</v>
      </c>
      <c r="AC6599" s="7">
        <f t="shared" si="846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5"/>
        <v>4244.8000000000029</v>
      </c>
      <c r="W6600" s="8">
        <f t="shared" si="843"/>
        <v>43659.019607843133</v>
      </c>
      <c r="X6600" s="8"/>
      <c r="Y6600" s="7">
        <f t="shared" si="844"/>
        <v>0</v>
      </c>
      <c r="Z6600" s="7"/>
      <c r="AA6600" s="8">
        <f t="shared" si="841"/>
        <v>43659.019607843133</v>
      </c>
      <c r="AB6600" s="7">
        <f t="shared" si="842"/>
        <v>873.1803921568644</v>
      </c>
      <c r="AC6600" s="7">
        <f t="shared" si="846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5"/>
        <v>25306.499999999993</v>
      </c>
      <c r="W6601" s="8">
        <f t="shared" si="843"/>
        <v>44969.9</v>
      </c>
      <c r="X6601" s="8"/>
      <c r="Y6601" s="7">
        <f t="shared" si="844"/>
        <v>0</v>
      </c>
      <c r="Z6601" s="7"/>
      <c r="AA6601" s="8">
        <f t="shared" si="841"/>
        <v>44969.9</v>
      </c>
      <c r="AB6601" s="7">
        <f t="shared" si="842"/>
        <v>0</v>
      </c>
      <c r="AC6601" s="7">
        <f t="shared" si="846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5"/>
        <v>0</v>
      </c>
      <c r="W6602" s="8">
        <f t="shared" si="843"/>
        <v>0</v>
      </c>
      <c r="X6602" s="8"/>
      <c r="Y6602" s="7">
        <f t="shared" si="844"/>
        <v>0</v>
      </c>
      <c r="Z6602" s="7"/>
      <c r="AA6602" s="8">
        <f t="shared" si="841"/>
        <v>0</v>
      </c>
      <c r="AB6602" s="7">
        <f t="shared" si="842"/>
        <v>0</v>
      </c>
      <c r="AC6602" s="7">
        <f t="shared" si="846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5"/>
        <v>28903.859999999993</v>
      </c>
      <c r="W6603" s="8">
        <f t="shared" si="843"/>
        <v>38776.127450980392</v>
      </c>
      <c r="X6603" s="8"/>
      <c r="Y6603" s="7">
        <f t="shared" si="844"/>
        <v>0</v>
      </c>
      <c r="Z6603" s="7"/>
      <c r="AA6603" s="8">
        <f t="shared" si="841"/>
        <v>38776.127450980392</v>
      </c>
      <c r="AB6603" s="7">
        <f t="shared" si="842"/>
        <v>775.52254901960987</v>
      </c>
      <c r="AC6603" s="7">
        <f t="shared" si="846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5"/>
        <v>0</v>
      </c>
      <c r="W6604" s="8">
        <f t="shared" si="843"/>
        <v>17888.599999999999</v>
      </c>
      <c r="X6604" s="8"/>
      <c r="Y6604" s="7">
        <f t="shared" si="844"/>
        <v>0</v>
      </c>
      <c r="Z6604" s="7"/>
      <c r="AA6604" s="8">
        <f t="shared" si="841"/>
        <v>17888.599999999999</v>
      </c>
      <c r="AB6604" s="7">
        <f t="shared" si="842"/>
        <v>0</v>
      </c>
      <c r="AC6604" s="7">
        <f t="shared" si="846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5"/>
        <v>0</v>
      </c>
      <c r="W6605" s="8">
        <f t="shared" si="843"/>
        <v>7532</v>
      </c>
      <c r="X6605" s="8"/>
      <c r="Y6605" s="7">
        <f t="shared" si="844"/>
        <v>0</v>
      </c>
      <c r="Z6605" s="7"/>
      <c r="AA6605" s="8">
        <f t="shared" si="841"/>
        <v>7532</v>
      </c>
      <c r="AB6605" s="7">
        <f t="shared" si="842"/>
        <v>0</v>
      </c>
      <c r="AC6605" s="7">
        <f t="shared" si="846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5"/>
        <v>3428.8</v>
      </c>
      <c r="W6606" s="8">
        <f t="shared" si="843"/>
        <v>0</v>
      </c>
      <c r="X6606" s="8"/>
      <c r="Y6606" s="7">
        <f t="shared" si="844"/>
        <v>0</v>
      </c>
      <c r="Z6606" s="7"/>
      <c r="AA6606" s="8">
        <f t="shared" si="841"/>
        <v>0</v>
      </c>
      <c r="AB6606" s="7">
        <f t="shared" si="842"/>
        <v>0</v>
      </c>
      <c r="AC6606" s="7">
        <f t="shared" si="846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5"/>
        <v>35634.260000000009</v>
      </c>
      <c r="W6607" s="8">
        <f t="shared" si="843"/>
        <v>64160.679611650485</v>
      </c>
      <c r="X6607" s="8"/>
      <c r="Y6607" s="7">
        <f t="shared" si="844"/>
        <v>0</v>
      </c>
      <c r="Z6607" s="7"/>
      <c r="AA6607" s="8">
        <f t="shared" si="841"/>
        <v>64160.679611650485</v>
      </c>
      <c r="AB6607" s="7">
        <f t="shared" si="842"/>
        <v>1924.8203883495153</v>
      </c>
      <c r="AC6607" s="7">
        <f t="shared" si="846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5"/>
        <v>5912.59</v>
      </c>
      <c r="W6608" s="8">
        <f t="shared" si="843"/>
        <v>10817.843137254902</v>
      </c>
      <c r="X6608" s="8"/>
      <c r="Y6608" s="7">
        <f t="shared" si="844"/>
        <v>0</v>
      </c>
      <c r="Z6608" s="7"/>
      <c r="AA6608" s="8">
        <f t="shared" si="841"/>
        <v>10817.843137254902</v>
      </c>
      <c r="AB6608" s="7">
        <f t="shared" si="842"/>
        <v>216.35686274509862</v>
      </c>
      <c r="AC6608" s="7">
        <f t="shared" si="846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5"/>
        <v>8504</v>
      </c>
      <c r="W6609" s="8">
        <f t="shared" si="843"/>
        <v>1496</v>
      </c>
      <c r="X6609" s="8"/>
      <c r="Y6609" s="7">
        <f t="shared" si="844"/>
        <v>0</v>
      </c>
      <c r="Z6609" s="7"/>
      <c r="AA6609" s="8">
        <f t="shared" si="841"/>
        <v>1496</v>
      </c>
      <c r="AB6609" s="7">
        <f t="shared" si="842"/>
        <v>0</v>
      </c>
      <c r="AC6609" s="7">
        <f t="shared" si="846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5"/>
        <v>4488.2999999999993</v>
      </c>
      <c r="W6610" s="8">
        <f t="shared" si="843"/>
        <v>12561.764705882353</v>
      </c>
      <c r="X6610" s="8"/>
      <c r="Y6610" s="7">
        <f t="shared" si="844"/>
        <v>0</v>
      </c>
      <c r="Z6610" s="7"/>
      <c r="AA6610" s="8">
        <f t="shared" si="841"/>
        <v>12561.764705882353</v>
      </c>
      <c r="AB6610" s="7">
        <f t="shared" si="842"/>
        <v>251.23529411764684</v>
      </c>
      <c r="AC6610" s="7">
        <f t="shared" si="846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5"/>
        <v>3036.0299999999988</v>
      </c>
      <c r="W6611" s="8">
        <f t="shared" si="843"/>
        <v>10930.098039215687</v>
      </c>
      <c r="X6611" s="8"/>
      <c r="Y6611" s="7">
        <f t="shared" si="844"/>
        <v>0</v>
      </c>
      <c r="Z6611" s="7"/>
      <c r="AA6611" s="8">
        <f t="shared" si="841"/>
        <v>10930.098039215687</v>
      </c>
      <c r="AB6611" s="7">
        <f t="shared" si="842"/>
        <v>218.60196078431363</v>
      </c>
      <c r="AC6611" s="7">
        <f t="shared" si="846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5"/>
        <v>9281.1999999999989</v>
      </c>
      <c r="W6612" s="8">
        <f t="shared" si="843"/>
        <v>12972.6</v>
      </c>
      <c r="X6612" s="8"/>
      <c r="Y6612" s="7">
        <f t="shared" si="844"/>
        <v>0</v>
      </c>
      <c r="Z6612" s="7"/>
      <c r="AA6612" s="8">
        <f t="shared" si="841"/>
        <v>12972.6</v>
      </c>
      <c r="AB6612" s="7">
        <f t="shared" si="842"/>
        <v>0</v>
      </c>
      <c r="AC6612" s="7">
        <f t="shared" si="846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5"/>
        <v>17164.900000000001</v>
      </c>
      <c r="W6613" s="8">
        <f t="shared" si="843"/>
        <v>2835.1</v>
      </c>
      <c r="X6613" s="8"/>
      <c r="Y6613" s="7">
        <f t="shared" si="844"/>
        <v>0</v>
      </c>
      <c r="Z6613" s="7"/>
      <c r="AA6613" s="8">
        <f t="shared" si="841"/>
        <v>2835.1</v>
      </c>
      <c r="AB6613" s="7">
        <f t="shared" si="842"/>
        <v>0</v>
      </c>
      <c r="AC6613" s="7">
        <f t="shared" si="846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5"/>
        <v>2134.4699999999993</v>
      </c>
      <c r="W6614" s="8">
        <f t="shared" si="843"/>
        <v>8322.6299999999992</v>
      </c>
      <c r="X6614" s="8"/>
      <c r="Y6614" s="7">
        <f t="shared" si="844"/>
        <v>0</v>
      </c>
      <c r="Z6614" s="7"/>
      <c r="AA6614" s="8">
        <f t="shared" si="841"/>
        <v>8322.6299999999992</v>
      </c>
      <c r="AB6614" s="7">
        <f t="shared" si="842"/>
        <v>0</v>
      </c>
      <c r="AC6614" s="7">
        <f t="shared" si="846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5"/>
        <v>10858.729999999996</v>
      </c>
      <c r="W6615" s="8">
        <f t="shared" si="843"/>
        <v>68809.607843137259</v>
      </c>
      <c r="X6615" s="8"/>
      <c r="Y6615" s="7">
        <f t="shared" si="844"/>
        <v>0</v>
      </c>
      <c r="Z6615" s="7"/>
      <c r="AA6615" s="8">
        <f t="shared" si="841"/>
        <v>68809.607843137259</v>
      </c>
      <c r="AB6615" s="7">
        <f>U6615-W6615</f>
        <v>1376.192156862744</v>
      </c>
      <c r="AC6615" s="7">
        <f t="shared" si="846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5"/>
        <v>0</v>
      </c>
      <c r="W6616" s="8">
        <f t="shared" si="843"/>
        <v>0</v>
      </c>
      <c r="X6616" s="8"/>
      <c r="Y6616" s="7">
        <f t="shared" si="844"/>
        <v>0</v>
      </c>
      <c r="Z6616" s="7"/>
      <c r="AA6616" s="8">
        <f t="shared" si="841"/>
        <v>0</v>
      </c>
      <c r="AB6616" s="7">
        <f t="shared" ref="AB6616:AB6679" si="847">U6616-W6616</f>
        <v>0</v>
      </c>
      <c r="AC6616" s="7">
        <f t="shared" si="846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5"/>
        <v>0</v>
      </c>
      <c r="W6617" s="8">
        <f t="shared" si="843"/>
        <v>10000</v>
      </c>
      <c r="X6617" s="8"/>
      <c r="Y6617" s="7">
        <f t="shared" si="844"/>
        <v>0</v>
      </c>
      <c r="Z6617" s="7"/>
      <c r="AA6617" s="7"/>
      <c r="AB6617" s="7">
        <f t="shared" si="847"/>
        <v>0</v>
      </c>
      <c r="AC6617" s="7">
        <f t="shared" si="846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5"/>
        <v>0</v>
      </c>
      <c r="W6618" s="8">
        <f t="shared" si="843"/>
        <v>4361.54</v>
      </c>
      <c r="X6618" s="8"/>
      <c r="Y6618" s="7">
        <f t="shared" si="844"/>
        <v>0</v>
      </c>
      <c r="Z6618" s="7"/>
      <c r="AA6618" s="7"/>
      <c r="AB6618" s="7">
        <f t="shared" si="847"/>
        <v>0</v>
      </c>
      <c r="AC6618" s="7">
        <f t="shared" si="846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5"/>
        <v>0</v>
      </c>
      <c r="W6619" s="8">
        <f t="shared" si="843"/>
        <v>22818.26</v>
      </c>
      <c r="X6619" s="8"/>
      <c r="Y6619" s="7">
        <f t="shared" si="844"/>
        <v>0</v>
      </c>
      <c r="Z6619" s="7"/>
      <c r="AA6619" s="7"/>
      <c r="AB6619" s="7">
        <f t="shared" si="847"/>
        <v>0</v>
      </c>
      <c r="AC6619" s="7">
        <f t="shared" si="846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5"/>
        <v>0</v>
      </c>
      <c r="W6620" s="8">
        <f t="shared" si="843"/>
        <v>14650.08</v>
      </c>
      <c r="X6620" s="8"/>
      <c r="Y6620" s="7">
        <f t="shared" si="844"/>
        <v>0</v>
      </c>
      <c r="Z6620" s="7"/>
      <c r="AA6620" s="7"/>
      <c r="AB6620" s="7">
        <f t="shared" si="847"/>
        <v>0</v>
      </c>
      <c r="AC6620" s="7">
        <f t="shared" si="846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5"/>
        <v>13944.199999999999</v>
      </c>
      <c r="W6621" s="8">
        <f t="shared" si="843"/>
        <v>9035.9</v>
      </c>
      <c r="X6621" s="8"/>
      <c r="Y6621" s="7">
        <f t="shared" si="844"/>
        <v>0</v>
      </c>
      <c r="Z6621" s="7"/>
      <c r="AA6621" s="7"/>
      <c r="AB6621" s="7">
        <f t="shared" si="847"/>
        <v>0</v>
      </c>
      <c r="AC6621" s="7">
        <f t="shared" si="846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5"/>
        <v>150.69999999999982</v>
      </c>
      <c r="W6622" s="8">
        <f t="shared" si="843"/>
        <v>7174.5</v>
      </c>
      <c r="X6622" s="8"/>
      <c r="Y6622" s="7">
        <f t="shared" si="844"/>
        <v>0</v>
      </c>
      <c r="Z6622" s="7"/>
      <c r="AA6622" s="8">
        <f t="shared" ref="AA6622:AA6634" si="848">W6622+X6622</f>
        <v>7174.5</v>
      </c>
      <c r="AB6622" s="7">
        <f t="shared" si="847"/>
        <v>0</v>
      </c>
      <c r="AC6622" s="7">
        <f t="shared" si="846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5"/>
        <v>3138.6000000000004</v>
      </c>
      <c r="W6623" s="8">
        <f t="shared" si="843"/>
        <v>8252.2999999999993</v>
      </c>
      <c r="X6623" s="8"/>
      <c r="Y6623" s="7">
        <f t="shared" si="844"/>
        <v>0</v>
      </c>
      <c r="Z6623" s="7"/>
      <c r="AA6623" s="8">
        <f t="shared" si="848"/>
        <v>8252.2999999999993</v>
      </c>
      <c r="AB6623" s="7">
        <f t="shared" si="847"/>
        <v>0</v>
      </c>
      <c r="AC6623" s="7">
        <f t="shared" si="846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5"/>
        <v>46998.200000000004</v>
      </c>
      <c r="W6624" s="8">
        <f t="shared" si="843"/>
        <v>28265.1</v>
      </c>
      <c r="X6624" s="8"/>
      <c r="Y6624" s="7">
        <f t="shared" si="844"/>
        <v>0</v>
      </c>
      <c r="Z6624" s="7"/>
      <c r="AA6624" s="8">
        <f t="shared" si="848"/>
        <v>28265.1</v>
      </c>
      <c r="AB6624" s="7">
        <f t="shared" si="847"/>
        <v>0</v>
      </c>
      <c r="AC6624" s="7">
        <f t="shared" si="846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5"/>
        <v>28947.500000000007</v>
      </c>
      <c r="W6625" s="8">
        <f t="shared" si="843"/>
        <v>30262.352941176468</v>
      </c>
      <c r="X6625" s="8"/>
      <c r="Y6625" s="7">
        <f t="shared" si="844"/>
        <v>0</v>
      </c>
      <c r="Z6625" s="7"/>
      <c r="AA6625" s="8">
        <f t="shared" si="848"/>
        <v>30262.352941176468</v>
      </c>
      <c r="AB6625" s="7">
        <f t="shared" si="847"/>
        <v>605.2470588235301</v>
      </c>
      <c r="AC6625" s="7">
        <f t="shared" si="846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5"/>
        <v>19389.11</v>
      </c>
      <c r="W6626" s="8">
        <f t="shared" si="843"/>
        <v>23335.5</v>
      </c>
      <c r="X6626" s="8"/>
      <c r="Y6626" s="7">
        <f t="shared" si="844"/>
        <v>0</v>
      </c>
      <c r="Z6626" s="7"/>
      <c r="AA6626" s="8">
        <f t="shared" si="848"/>
        <v>23335.5</v>
      </c>
      <c r="AB6626" s="7">
        <f t="shared" si="847"/>
        <v>0</v>
      </c>
      <c r="AC6626" s="7">
        <f t="shared" si="846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5"/>
        <v>74654.900000000023</v>
      </c>
      <c r="W6627" s="8">
        <f t="shared" si="843"/>
        <v>526808.92156862747</v>
      </c>
      <c r="X6627" s="8"/>
      <c r="Y6627" s="7">
        <f t="shared" si="844"/>
        <v>0</v>
      </c>
      <c r="Z6627" s="7"/>
      <c r="AA6627" s="8">
        <f t="shared" si="848"/>
        <v>526808.92156862747</v>
      </c>
      <c r="AB6627" s="7">
        <f t="shared" si="847"/>
        <v>10536.178431372507</v>
      </c>
      <c r="AC6627" s="7">
        <f t="shared" si="846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5"/>
        <v>0</v>
      </c>
      <c r="W6628" s="8">
        <f t="shared" si="843"/>
        <v>1568.627450980392</v>
      </c>
      <c r="X6628" s="8"/>
      <c r="Y6628" s="7">
        <f t="shared" si="844"/>
        <v>0</v>
      </c>
      <c r="Z6628" s="7"/>
      <c r="AA6628" s="8">
        <f t="shared" si="848"/>
        <v>1568.627450980392</v>
      </c>
      <c r="AB6628" s="7">
        <f t="shared" si="847"/>
        <v>31.372549019607959</v>
      </c>
      <c r="AC6628" s="7">
        <f t="shared" si="846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5"/>
        <v>893.55000000001746</v>
      </c>
      <c r="W6629" s="8">
        <f t="shared" si="843"/>
        <v>146837.29999999999</v>
      </c>
      <c r="X6629" s="8"/>
      <c r="Y6629" s="7">
        <f t="shared" si="844"/>
        <v>0</v>
      </c>
      <c r="Z6629" s="7"/>
      <c r="AA6629" s="8">
        <f t="shared" si="848"/>
        <v>146837.29999999999</v>
      </c>
      <c r="AB6629" s="7">
        <f t="shared" si="847"/>
        <v>0</v>
      </c>
      <c r="AC6629" s="7">
        <f t="shared" si="846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5"/>
        <v>22682.369999999995</v>
      </c>
      <c r="W6630" s="8">
        <f t="shared" si="843"/>
        <v>144497.47572815532</v>
      </c>
      <c r="X6630" s="8"/>
      <c r="Y6630" s="7">
        <f t="shared" si="844"/>
        <v>0</v>
      </c>
      <c r="Z6630" s="7"/>
      <c r="AA6630" s="8">
        <f t="shared" si="848"/>
        <v>144497.47572815532</v>
      </c>
      <c r="AB6630" s="7">
        <f t="shared" si="847"/>
        <v>4334.9242718446767</v>
      </c>
      <c r="AC6630" s="7">
        <f t="shared" si="846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5"/>
        <v>8610.5999999999985</v>
      </c>
      <c r="W6631" s="8">
        <f t="shared" si="843"/>
        <v>8124.2718446601939</v>
      </c>
      <c r="X6631" s="8"/>
      <c r="Y6631" s="7">
        <f t="shared" si="844"/>
        <v>0</v>
      </c>
      <c r="Z6631" s="7"/>
      <c r="AA6631" s="8">
        <f t="shared" si="848"/>
        <v>8124.2718446601939</v>
      </c>
      <c r="AB6631" s="7">
        <f t="shared" si="847"/>
        <v>243.72815533980611</v>
      </c>
      <c r="AC6631" s="7">
        <f t="shared" si="846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5"/>
        <v>7065.7099999999991</v>
      </c>
      <c r="W6632" s="8">
        <f t="shared" si="843"/>
        <v>23446.9</v>
      </c>
      <c r="X6632" s="8"/>
      <c r="Y6632" s="7">
        <f t="shared" si="844"/>
        <v>0</v>
      </c>
      <c r="Z6632" s="7"/>
      <c r="AA6632" s="8">
        <f t="shared" si="848"/>
        <v>23446.9</v>
      </c>
      <c r="AB6632" s="7">
        <f t="shared" si="847"/>
        <v>0</v>
      </c>
      <c r="AC6632" s="7">
        <f t="shared" si="846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5"/>
        <v>38264.5</v>
      </c>
      <c r="W6633" s="8">
        <f t="shared" si="843"/>
        <v>311619.21568627446</v>
      </c>
      <c r="X6633" s="8"/>
      <c r="Y6633" s="7">
        <f t="shared" si="844"/>
        <v>0</v>
      </c>
      <c r="Z6633" s="7"/>
      <c r="AA6633" s="8">
        <f t="shared" si="848"/>
        <v>311619.21568627446</v>
      </c>
      <c r="AB6633" s="7">
        <f t="shared" si="847"/>
        <v>6232.3843137255171</v>
      </c>
      <c r="AC6633" s="7">
        <f t="shared" si="846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5"/>
        <v>26462.7</v>
      </c>
      <c r="W6634" s="8">
        <f t="shared" si="843"/>
        <v>25477.8</v>
      </c>
      <c r="X6634" s="8"/>
      <c r="Y6634" s="7">
        <f t="shared" si="844"/>
        <v>0</v>
      </c>
      <c r="Z6634" s="7"/>
      <c r="AA6634" s="8">
        <f t="shared" si="848"/>
        <v>25477.8</v>
      </c>
      <c r="AB6634" s="7">
        <f t="shared" si="847"/>
        <v>0</v>
      </c>
      <c r="AC6634" s="7">
        <f t="shared" si="846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5"/>
        <v>0</v>
      </c>
      <c r="W6635" s="8">
        <f t="shared" si="843"/>
        <v>0</v>
      </c>
      <c r="X6635" s="8"/>
      <c r="Y6635" s="7">
        <f t="shared" si="844"/>
        <v>0</v>
      </c>
      <c r="Z6635" s="7"/>
      <c r="AA6635" s="7"/>
      <c r="AB6635" s="7">
        <f t="shared" si="847"/>
        <v>0</v>
      </c>
      <c r="AC6635" s="7">
        <f t="shared" si="846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5"/>
        <v>19353.400000000001</v>
      </c>
      <c r="W6636" s="8">
        <f t="shared" si="843"/>
        <v>646.6</v>
      </c>
      <c r="X6636" s="8"/>
      <c r="Y6636" s="7">
        <f t="shared" si="844"/>
        <v>0</v>
      </c>
      <c r="Z6636" s="7"/>
      <c r="AA6636" s="8">
        <f t="shared" ref="AA6636:AA6642" si="849">W6636+X6636</f>
        <v>646.6</v>
      </c>
      <c r="AB6636" s="7">
        <f t="shared" si="847"/>
        <v>0</v>
      </c>
      <c r="AC6636" s="7">
        <f t="shared" si="846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5"/>
        <v>0</v>
      </c>
      <c r="W6637" s="8">
        <f t="shared" si="843"/>
        <v>1966.8627450980391</v>
      </c>
      <c r="X6637" s="8"/>
      <c r="Y6637" s="7">
        <f t="shared" si="844"/>
        <v>0</v>
      </c>
      <c r="Z6637" s="7"/>
      <c r="AA6637" s="8">
        <f t="shared" si="849"/>
        <v>1966.8627450980391</v>
      </c>
      <c r="AB6637" s="7">
        <f t="shared" si="847"/>
        <v>39.337254901960932</v>
      </c>
      <c r="AC6637" s="7">
        <f t="shared" si="846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5"/>
        <v>0</v>
      </c>
      <c r="W6638" s="8">
        <f t="shared" si="843"/>
        <v>20944.88</v>
      </c>
      <c r="X6638" s="8"/>
      <c r="Y6638" s="7">
        <f t="shared" si="844"/>
        <v>0</v>
      </c>
      <c r="Z6638" s="7"/>
      <c r="AA6638" s="8">
        <f t="shared" si="849"/>
        <v>20944.88</v>
      </c>
      <c r="AB6638" s="7">
        <f t="shared" si="847"/>
        <v>0</v>
      </c>
      <c r="AC6638" s="7">
        <f t="shared" si="846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5"/>
        <v>0</v>
      </c>
      <c r="W6639" s="8">
        <f t="shared" si="843"/>
        <v>21006.152380952379</v>
      </c>
      <c r="X6639" s="8"/>
      <c r="Y6639" s="7">
        <f t="shared" si="844"/>
        <v>0</v>
      </c>
      <c r="Z6639" s="7"/>
      <c r="AA6639" s="8">
        <f t="shared" si="849"/>
        <v>21006.152380952379</v>
      </c>
      <c r="AB6639" s="7">
        <f t="shared" si="847"/>
        <v>1050.3076190476204</v>
      </c>
      <c r="AC6639" s="7">
        <f t="shared" si="846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5"/>
        <v>0</v>
      </c>
      <c r="W6640" s="8">
        <f t="shared" si="843"/>
        <v>6384.9</v>
      </c>
      <c r="X6640" s="8"/>
      <c r="Y6640" s="7">
        <f t="shared" si="844"/>
        <v>0</v>
      </c>
      <c r="Z6640" s="7"/>
      <c r="AA6640" s="8">
        <f t="shared" si="849"/>
        <v>6384.9</v>
      </c>
      <c r="AB6640" s="7">
        <f t="shared" si="847"/>
        <v>0</v>
      </c>
      <c r="AC6640" s="7">
        <f t="shared" si="846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5"/>
        <v>0</v>
      </c>
      <c r="W6641" s="8">
        <f t="shared" si="843"/>
        <v>16936.560000000001</v>
      </c>
      <c r="X6641" s="8"/>
      <c r="Y6641" s="7">
        <f t="shared" si="844"/>
        <v>0</v>
      </c>
      <c r="Z6641" s="7"/>
      <c r="AA6641" s="8">
        <f t="shared" si="849"/>
        <v>16936.560000000001</v>
      </c>
      <c r="AB6641" s="7">
        <f t="shared" si="847"/>
        <v>1881.8400000000001</v>
      </c>
      <c r="AC6641" s="7">
        <f t="shared" si="846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5"/>
        <v>1107.2699999999995</v>
      </c>
      <c r="W6642" s="8">
        <f t="shared" si="843"/>
        <v>6864.35</v>
      </c>
      <c r="X6642" s="8"/>
      <c r="Y6642" s="7">
        <f t="shared" si="844"/>
        <v>0</v>
      </c>
      <c r="Z6642" s="7"/>
      <c r="AA6642" s="8">
        <f t="shared" si="849"/>
        <v>6864.35</v>
      </c>
      <c r="AB6642" s="7">
        <f t="shared" si="847"/>
        <v>0</v>
      </c>
      <c r="AC6642" s="7">
        <f t="shared" si="846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5"/>
        <v>0</v>
      </c>
      <c r="W6643" s="8">
        <f t="shared" si="843"/>
        <v>490.5</v>
      </c>
      <c r="X6643" s="8"/>
      <c r="Y6643" s="7">
        <f t="shared" si="844"/>
        <v>0</v>
      </c>
      <c r="Z6643" s="7"/>
      <c r="AA6643" s="7"/>
      <c r="AB6643" s="7">
        <f t="shared" si="847"/>
        <v>0</v>
      </c>
      <c r="AC6643" s="7">
        <f t="shared" si="846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5"/>
        <v>0</v>
      </c>
      <c r="W6644" s="8">
        <f t="shared" si="843"/>
        <v>76490.100000000006</v>
      </c>
      <c r="X6644" s="8"/>
      <c r="Y6644" s="7">
        <f t="shared" si="844"/>
        <v>0</v>
      </c>
      <c r="Z6644" s="7"/>
      <c r="AA6644" s="8">
        <f t="shared" ref="AA6644:AA6656" si="850">W6644+X6644</f>
        <v>76490.100000000006</v>
      </c>
      <c r="AB6644" s="7">
        <f t="shared" si="847"/>
        <v>0</v>
      </c>
      <c r="AC6644" s="7">
        <f t="shared" si="846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5"/>
        <v>43844.5</v>
      </c>
      <c r="W6645" s="8">
        <f t="shared" si="843"/>
        <v>32199.801980198019</v>
      </c>
      <c r="X6645" s="8"/>
      <c r="Y6645" s="7">
        <f t="shared" si="844"/>
        <v>0</v>
      </c>
      <c r="Z6645" s="7"/>
      <c r="AA6645" s="8">
        <f t="shared" si="850"/>
        <v>32199.801980198019</v>
      </c>
      <c r="AB6645" s="7">
        <f t="shared" si="847"/>
        <v>321.99801980198026</v>
      </c>
      <c r="AC6645" s="7">
        <f t="shared" si="846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5"/>
        <v>0</v>
      </c>
      <c r="W6646" s="8">
        <f t="shared" si="843"/>
        <v>53.911764705882355</v>
      </c>
      <c r="X6646" s="8"/>
      <c r="Y6646" s="7">
        <f t="shared" si="844"/>
        <v>0</v>
      </c>
      <c r="Z6646" s="7"/>
      <c r="AA6646" s="8">
        <f t="shared" si="850"/>
        <v>53.911764705882355</v>
      </c>
      <c r="AB6646" s="7">
        <f t="shared" si="847"/>
        <v>1.078235294117647</v>
      </c>
      <c r="AC6646" s="7">
        <f t="shared" si="846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5"/>
        <v>0</v>
      </c>
      <c r="W6647" s="8">
        <f t="shared" si="843"/>
        <v>9803.9215686274511</v>
      </c>
      <c r="X6647" s="8"/>
      <c r="Y6647" s="7">
        <f t="shared" si="844"/>
        <v>0</v>
      </c>
      <c r="Z6647" s="7"/>
      <c r="AA6647" s="8">
        <f t="shared" si="850"/>
        <v>9803.9215686274511</v>
      </c>
      <c r="AB6647" s="7">
        <f t="shared" si="847"/>
        <v>196.07843137254895</v>
      </c>
      <c r="AC6647" s="7">
        <f t="shared" si="846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5"/>
        <v>0</v>
      </c>
      <c r="W6648" s="8">
        <f t="shared" si="843"/>
        <v>1328.42</v>
      </c>
      <c r="X6648" s="8"/>
      <c r="Y6648" s="7">
        <f t="shared" si="844"/>
        <v>0</v>
      </c>
      <c r="Z6648" s="7"/>
      <c r="AA6648" s="8">
        <f t="shared" si="850"/>
        <v>1328.42</v>
      </c>
      <c r="AB6648" s="7">
        <f t="shared" si="847"/>
        <v>0</v>
      </c>
      <c r="AC6648" s="7">
        <f t="shared" si="846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5"/>
        <v>1.0000000002037299E-2</v>
      </c>
      <c r="W6649" s="8">
        <f t="shared" si="843"/>
        <v>0</v>
      </c>
      <c r="X6649" s="8"/>
      <c r="Y6649" s="7">
        <f t="shared" si="844"/>
        <v>0</v>
      </c>
      <c r="Z6649" s="7"/>
      <c r="AA6649" s="8">
        <f t="shared" si="850"/>
        <v>0</v>
      </c>
      <c r="AB6649" s="7">
        <f t="shared" si="847"/>
        <v>0</v>
      </c>
      <c r="AC6649" s="7">
        <f t="shared" si="846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5"/>
        <v>4103.3700000000008</v>
      </c>
      <c r="W6650" s="8">
        <f t="shared" si="843"/>
        <v>6496.363636363636</v>
      </c>
      <c r="X6650" s="8"/>
      <c r="Y6650" s="7">
        <f t="shared" si="844"/>
        <v>0</v>
      </c>
      <c r="Z6650" s="7"/>
      <c r="AA6650" s="8">
        <f t="shared" si="850"/>
        <v>6496.363636363636</v>
      </c>
      <c r="AB6650" s="7">
        <f t="shared" si="847"/>
        <v>649.63636363636397</v>
      </c>
      <c r="AC6650" s="7">
        <f t="shared" si="846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5"/>
        <v>2778.3</v>
      </c>
      <c r="W6651" s="8">
        <f t="shared" si="843"/>
        <v>1468.2</v>
      </c>
      <c r="X6651" s="8"/>
      <c r="Y6651" s="7">
        <f t="shared" si="844"/>
        <v>0</v>
      </c>
      <c r="Z6651" s="7"/>
      <c r="AA6651" s="8">
        <f t="shared" si="850"/>
        <v>1468.2</v>
      </c>
      <c r="AB6651" s="7">
        <f t="shared" si="847"/>
        <v>0</v>
      </c>
      <c r="AC6651" s="7">
        <f t="shared" si="846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5"/>
        <v>8183.7599999999993</v>
      </c>
      <c r="W6652" s="8">
        <f t="shared" si="843"/>
        <v>6445.14</v>
      </c>
      <c r="X6652" s="8"/>
      <c r="Y6652" s="7">
        <f t="shared" si="844"/>
        <v>0</v>
      </c>
      <c r="Z6652" s="7"/>
      <c r="AA6652" s="8">
        <f t="shared" si="850"/>
        <v>6445.14</v>
      </c>
      <c r="AB6652" s="7">
        <f t="shared" si="847"/>
        <v>0</v>
      </c>
      <c r="AC6652" s="7">
        <f t="shared" si="846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5"/>
        <v>0</v>
      </c>
      <c r="W6653" s="8">
        <f t="shared" si="843"/>
        <v>17450.8</v>
      </c>
      <c r="X6653" s="8"/>
      <c r="Y6653" s="7">
        <f t="shared" si="844"/>
        <v>0</v>
      </c>
      <c r="Z6653" s="7"/>
      <c r="AA6653" s="8">
        <f t="shared" si="850"/>
        <v>17450.8</v>
      </c>
      <c r="AB6653" s="7">
        <f t="shared" si="847"/>
        <v>0</v>
      </c>
      <c r="AC6653" s="7">
        <f t="shared" si="846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5"/>
        <v>0</v>
      </c>
      <c r="W6654" s="8">
        <f t="shared" si="843"/>
        <v>2802</v>
      </c>
      <c r="X6654" s="8"/>
      <c r="Y6654" s="7">
        <f t="shared" si="844"/>
        <v>0</v>
      </c>
      <c r="Z6654" s="7"/>
      <c r="AA6654" s="8">
        <f t="shared" si="850"/>
        <v>2802</v>
      </c>
      <c r="AB6654" s="7">
        <f t="shared" si="847"/>
        <v>0</v>
      </c>
      <c r="AC6654" s="7">
        <f t="shared" si="846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5"/>
        <v>0</v>
      </c>
      <c r="W6655" s="8">
        <f t="shared" ref="W6655:W6718" si="851">IF(O6655="返货",U6655/(1+P6655),IF(O6655="返现",U6655,IF(O6655="折扣",U6655*P6655,IF(O6655="无",U6655))))</f>
        <v>3303</v>
      </c>
      <c r="X6655" s="8"/>
      <c r="Y6655" s="7">
        <f t="shared" si="844"/>
        <v>0</v>
      </c>
      <c r="Z6655" s="7"/>
      <c r="AA6655" s="8">
        <f t="shared" si="850"/>
        <v>3303</v>
      </c>
      <c r="AB6655" s="7">
        <f t="shared" si="847"/>
        <v>0</v>
      </c>
      <c r="AC6655" s="7">
        <f t="shared" si="846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5"/>
        <v>0</v>
      </c>
      <c r="W6656" s="8">
        <f t="shared" si="851"/>
        <v>184534.70588235292</v>
      </c>
      <c r="X6656" s="8"/>
      <c r="Y6656" s="7">
        <f t="shared" si="844"/>
        <v>0</v>
      </c>
      <c r="Z6656" s="7"/>
      <c r="AA6656" s="8">
        <f t="shared" si="850"/>
        <v>184534.70588235292</v>
      </c>
      <c r="AB6656" s="7">
        <f t="shared" si="847"/>
        <v>3690.6941176470718</v>
      </c>
      <c r="AC6656" s="7">
        <f t="shared" si="846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5"/>
        <v>28267</v>
      </c>
      <c r="W6657" s="8">
        <f t="shared" si="851"/>
        <v>44262</v>
      </c>
      <c r="X6657" s="8"/>
      <c r="Y6657" s="7">
        <f t="shared" si="844"/>
        <v>0</v>
      </c>
      <c r="Z6657" s="7"/>
      <c r="AA6657" s="7"/>
      <c r="AB6657" s="7">
        <f t="shared" si="847"/>
        <v>0</v>
      </c>
      <c r="AC6657" s="7">
        <f t="shared" si="846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5"/>
        <v>3204.7</v>
      </c>
      <c r="W6658" s="8">
        <f t="shared" si="851"/>
        <v>1795.3</v>
      </c>
      <c r="X6658" s="8"/>
      <c r="Y6658" s="7">
        <f t="shared" si="844"/>
        <v>0</v>
      </c>
      <c r="Z6658" s="7"/>
      <c r="AA6658" s="8">
        <f t="shared" ref="AA6658:AA6721" si="852">W6658+X6658</f>
        <v>1795.3</v>
      </c>
      <c r="AB6658" s="7">
        <f t="shared" si="847"/>
        <v>0</v>
      </c>
      <c r="AC6658" s="7">
        <f t="shared" si="846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5"/>
        <v>20789.699999999997</v>
      </c>
      <c r="W6659" s="8">
        <f t="shared" si="851"/>
        <v>26726</v>
      </c>
      <c r="X6659" s="8"/>
      <c r="Y6659" s="7">
        <f t="shared" ref="Y6659:Y6722" si="853">IF(W6659-AC6659&lt;=0,0,IF(O6659="返现",MAX(W6659-AB6659-AC6659,0),MAX(W6659-AC6659,0)))</f>
        <v>0</v>
      </c>
      <c r="Z6659" s="7"/>
      <c r="AA6659" s="8">
        <f t="shared" si="852"/>
        <v>26726</v>
      </c>
      <c r="AB6659" s="7">
        <f t="shared" si="847"/>
        <v>0</v>
      </c>
      <c r="AC6659" s="7">
        <f t="shared" si="846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5"/>
        <v>2826.77</v>
      </c>
      <c r="W6660" s="8">
        <f t="shared" si="851"/>
        <v>2846.6</v>
      </c>
      <c r="X6660" s="8"/>
      <c r="Y6660" s="7">
        <f t="shared" si="853"/>
        <v>0</v>
      </c>
      <c r="Z6660" s="7"/>
      <c r="AA6660" s="8">
        <f t="shared" si="852"/>
        <v>2846.6</v>
      </c>
      <c r="AB6660" s="7">
        <f t="shared" si="847"/>
        <v>0</v>
      </c>
      <c r="AC6660" s="7">
        <f t="shared" si="846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4">S6661+T6661-U6661</f>
        <v>146386.94</v>
      </c>
      <c r="W6661" s="8">
        <f t="shared" si="851"/>
        <v>15496.2</v>
      </c>
      <c r="X6661" s="8"/>
      <c r="Y6661" s="7">
        <f t="shared" si="853"/>
        <v>0</v>
      </c>
      <c r="Z6661" s="7"/>
      <c r="AA6661" s="8">
        <f t="shared" si="852"/>
        <v>15496.2</v>
      </c>
      <c r="AB6661" s="7">
        <f t="shared" si="847"/>
        <v>0</v>
      </c>
      <c r="AC6661" s="7">
        <f t="shared" si="846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4"/>
        <v>0</v>
      </c>
      <c r="W6662" s="8">
        <f t="shared" si="851"/>
        <v>15847.03</v>
      </c>
      <c r="X6662" s="8"/>
      <c r="Y6662" s="7">
        <f t="shared" si="853"/>
        <v>0</v>
      </c>
      <c r="Z6662" s="7"/>
      <c r="AA6662" s="8">
        <f t="shared" si="852"/>
        <v>15847.03</v>
      </c>
      <c r="AB6662" s="7">
        <f t="shared" si="847"/>
        <v>0</v>
      </c>
      <c r="AC6662" s="7">
        <f t="shared" ref="AC6662:AC6703" si="855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4"/>
        <v>65924.149999999994</v>
      </c>
      <c r="W6663" s="8">
        <f t="shared" si="851"/>
        <v>0</v>
      </c>
      <c r="X6663" s="8"/>
      <c r="Y6663" s="7">
        <f t="shared" si="853"/>
        <v>0</v>
      </c>
      <c r="Z6663" s="7"/>
      <c r="AA6663" s="8">
        <f t="shared" si="852"/>
        <v>0</v>
      </c>
      <c r="AB6663" s="7">
        <f t="shared" si="847"/>
        <v>0</v>
      </c>
      <c r="AC6663" s="7">
        <f t="shared" si="855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4"/>
        <v>19089.350000000002</v>
      </c>
      <c r="W6664" s="8">
        <f t="shared" si="851"/>
        <v>21177.475728155339</v>
      </c>
      <c r="X6664" s="8"/>
      <c r="Y6664" s="7">
        <f t="shared" si="853"/>
        <v>0</v>
      </c>
      <c r="Z6664" s="7"/>
      <c r="AA6664" s="8">
        <f t="shared" si="852"/>
        <v>21177.475728155339</v>
      </c>
      <c r="AB6664" s="7">
        <f t="shared" si="847"/>
        <v>635.32427184465996</v>
      </c>
      <c r="AC6664" s="7">
        <f t="shared" si="855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4"/>
        <v>0</v>
      </c>
      <c r="W6665" s="8">
        <f t="shared" si="851"/>
        <v>3558.36</v>
      </c>
      <c r="X6665" s="8"/>
      <c r="Y6665" s="7">
        <f t="shared" si="853"/>
        <v>0</v>
      </c>
      <c r="Z6665" s="7"/>
      <c r="AA6665" s="8">
        <f t="shared" si="852"/>
        <v>3558.36</v>
      </c>
      <c r="AB6665" s="7">
        <f t="shared" si="847"/>
        <v>0</v>
      </c>
      <c r="AC6665" s="7">
        <f t="shared" si="855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4"/>
        <v>42157.11</v>
      </c>
      <c r="W6666" s="8">
        <f t="shared" si="851"/>
        <v>0</v>
      </c>
      <c r="X6666" s="8"/>
      <c r="Y6666" s="7">
        <f t="shared" si="853"/>
        <v>0</v>
      </c>
      <c r="Z6666" s="7"/>
      <c r="AA6666" s="8">
        <f t="shared" si="852"/>
        <v>0</v>
      </c>
      <c r="AB6666" s="7">
        <f t="shared" si="847"/>
        <v>0</v>
      </c>
      <c r="AC6666" s="7">
        <f t="shared" si="855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4"/>
        <v>1.00000000002183E-2</v>
      </c>
      <c r="W6667" s="8">
        <f t="shared" si="851"/>
        <v>0</v>
      </c>
      <c r="X6667" s="8"/>
      <c r="Y6667" s="7">
        <f t="shared" si="853"/>
        <v>0</v>
      </c>
      <c r="Z6667" s="7"/>
      <c r="AA6667" s="8">
        <f t="shared" si="852"/>
        <v>0</v>
      </c>
      <c r="AB6667" s="7">
        <f t="shared" si="847"/>
        <v>0</v>
      </c>
      <c r="AC6667" s="7">
        <f t="shared" si="855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4"/>
        <v>0</v>
      </c>
      <c r="W6668" s="8">
        <f t="shared" si="851"/>
        <v>18374</v>
      </c>
      <c r="X6668" s="8"/>
      <c r="Y6668" s="7">
        <f t="shared" si="853"/>
        <v>0</v>
      </c>
      <c r="Z6668" s="7"/>
      <c r="AA6668" s="8">
        <f t="shared" si="852"/>
        <v>18374</v>
      </c>
      <c r="AB6668" s="7">
        <f t="shared" si="847"/>
        <v>0</v>
      </c>
      <c r="AC6668" s="7">
        <f t="shared" si="855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4"/>
        <v>95054.53</v>
      </c>
      <c r="W6669" s="8">
        <f t="shared" si="851"/>
        <v>3341.8</v>
      </c>
      <c r="X6669" s="8"/>
      <c r="Y6669" s="7">
        <f t="shared" si="853"/>
        <v>0</v>
      </c>
      <c r="Z6669" s="7"/>
      <c r="AA6669" s="8">
        <f t="shared" si="852"/>
        <v>3341.8</v>
      </c>
      <c r="AB6669" s="7">
        <f t="shared" si="847"/>
        <v>0</v>
      </c>
      <c r="AC6669" s="7">
        <f t="shared" si="855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4"/>
        <v>10397.4</v>
      </c>
      <c r="W6670" s="8">
        <f t="shared" si="851"/>
        <v>2435.6</v>
      </c>
      <c r="X6670" s="8"/>
      <c r="Y6670" s="7">
        <f t="shared" si="853"/>
        <v>0</v>
      </c>
      <c r="Z6670" s="7"/>
      <c r="AA6670" s="8">
        <f t="shared" si="852"/>
        <v>2435.6</v>
      </c>
      <c r="AB6670" s="7">
        <f t="shared" si="847"/>
        <v>0</v>
      </c>
      <c r="AC6670" s="7">
        <f t="shared" si="855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4"/>
        <v>4257.8</v>
      </c>
      <c r="W6671" s="8">
        <f t="shared" si="851"/>
        <v>0</v>
      </c>
      <c r="X6671" s="8"/>
      <c r="Y6671" s="7">
        <f t="shared" si="853"/>
        <v>0</v>
      </c>
      <c r="Z6671" s="7"/>
      <c r="AA6671" s="8">
        <f t="shared" si="852"/>
        <v>0</v>
      </c>
      <c r="AB6671" s="7">
        <f t="shared" si="847"/>
        <v>0</v>
      </c>
      <c r="AC6671" s="7">
        <f t="shared" si="855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4"/>
        <v>86051.58</v>
      </c>
      <c r="W6672" s="8">
        <f t="shared" si="851"/>
        <v>36608.794117647056</v>
      </c>
      <c r="X6672" s="8"/>
      <c r="Y6672" s="7">
        <f t="shared" si="853"/>
        <v>0</v>
      </c>
      <c r="Z6672" s="7"/>
      <c r="AA6672" s="8">
        <f t="shared" si="852"/>
        <v>36608.794117647056</v>
      </c>
      <c r="AB6672" s="7">
        <f t="shared" si="847"/>
        <v>732.17588235294534</v>
      </c>
      <c r="AC6672" s="7">
        <f t="shared" si="855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4"/>
        <v>7300</v>
      </c>
      <c r="W6673" s="8">
        <f t="shared" si="851"/>
        <v>682.71844660194176</v>
      </c>
      <c r="X6673" s="8"/>
      <c r="Y6673" s="7">
        <f t="shared" si="853"/>
        <v>0</v>
      </c>
      <c r="Z6673" s="7"/>
      <c r="AA6673" s="8">
        <f t="shared" si="852"/>
        <v>682.71844660194176</v>
      </c>
      <c r="AB6673" s="7">
        <f t="shared" si="847"/>
        <v>20.481553398058281</v>
      </c>
      <c r="AC6673" s="7">
        <f t="shared" si="855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4"/>
        <v>10234.900000000001</v>
      </c>
      <c r="W6674" s="8">
        <f t="shared" si="851"/>
        <v>8879.9029126213591</v>
      </c>
      <c r="X6674" s="8"/>
      <c r="Y6674" s="7">
        <f t="shared" si="853"/>
        <v>0</v>
      </c>
      <c r="Z6674" s="7"/>
      <c r="AA6674" s="8">
        <f t="shared" si="852"/>
        <v>8879.9029126213591</v>
      </c>
      <c r="AB6674" s="7">
        <f t="shared" si="847"/>
        <v>266.39708737864021</v>
      </c>
      <c r="AC6674" s="7">
        <f t="shared" si="855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4"/>
        <v>3900.5200000000004</v>
      </c>
      <c r="W6675" s="8">
        <f t="shared" si="851"/>
        <v>10817.460784313726</v>
      </c>
      <c r="X6675" s="8"/>
      <c r="Y6675" s="7">
        <f t="shared" si="853"/>
        <v>0</v>
      </c>
      <c r="Z6675" s="7"/>
      <c r="AA6675" s="8">
        <f t="shared" si="852"/>
        <v>10817.460784313726</v>
      </c>
      <c r="AB6675" s="7">
        <f t="shared" si="847"/>
        <v>216.34921568627396</v>
      </c>
      <c r="AC6675" s="7">
        <f t="shared" si="855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4"/>
        <v>1.04999999999973</v>
      </c>
      <c r="W6676" s="8">
        <f t="shared" si="851"/>
        <v>0</v>
      </c>
      <c r="X6676" s="8"/>
      <c r="Y6676" s="7">
        <f t="shared" si="853"/>
        <v>0</v>
      </c>
      <c r="Z6676" s="7"/>
      <c r="AA6676" s="8">
        <f t="shared" si="852"/>
        <v>0</v>
      </c>
      <c r="AB6676" s="7">
        <f t="shared" si="847"/>
        <v>0</v>
      </c>
      <c r="AC6676" s="7">
        <f t="shared" si="855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4"/>
        <v>0</v>
      </c>
      <c r="W6677" s="8">
        <f t="shared" si="851"/>
        <v>7108.49</v>
      </c>
      <c r="X6677" s="8"/>
      <c r="Y6677" s="7">
        <f t="shared" si="853"/>
        <v>0</v>
      </c>
      <c r="Z6677" s="7"/>
      <c r="AA6677" s="8">
        <f t="shared" si="852"/>
        <v>7108.49</v>
      </c>
      <c r="AB6677" s="7">
        <f t="shared" si="847"/>
        <v>0</v>
      </c>
      <c r="AC6677" s="7">
        <f t="shared" si="855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4"/>
        <v>341738.6</v>
      </c>
      <c r="W6678" s="8">
        <f t="shared" si="851"/>
        <v>328243.03921568627</v>
      </c>
      <c r="X6678" s="8"/>
      <c r="Y6678" s="7">
        <f t="shared" si="853"/>
        <v>0</v>
      </c>
      <c r="Z6678" s="7"/>
      <c r="AA6678" s="8">
        <f t="shared" si="852"/>
        <v>328243.03921568627</v>
      </c>
      <c r="AB6678" s="7">
        <f t="shared" si="847"/>
        <v>6564.8607843137579</v>
      </c>
      <c r="AC6678" s="7">
        <f t="shared" si="855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4"/>
        <v>32232.720000000001</v>
      </c>
      <c r="W6679" s="8">
        <f t="shared" si="851"/>
        <v>0</v>
      </c>
      <c r="X6679" s="8"/>
      <c r="Y6679" s="7">
        <f t="shared" si="853"/>
        <v>0</v>
      </c>
      <c r="Z6679" s="7"/>
      <c r="AA6679" s="8">
        <f t="shared" si="852"/>
        <v>0</v>
      </c>
      <c r="AB6679" s="7">
        <f t="shared" si="847"/>
        <v>0</v>
      </c>
      <c r="AC6679" s="7">
        <f t="shared" si="855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4"/>
        <v>7173.9600000000009</v>
      </c>
      <c r="W6680" s="8">
        <f t="shared" si="851"/>
        <v>12152.1</v>
      </c>
      <c r="X6680" s="8"/>
      <c r="Y6680" s="7">
        <f t="shared" si="853"/>
        <v>0</v>
      </c>
      <c r="Z6680" s="7"/>
      <c r="AA6680" s="8">
        <f t="shared" si="852"/>
        <v>12152.1</v>
      </c>
      <c r="AB6680" s="7">
        <f t="shared" ref="AB6680:AB6743" si="856">U6680-W6680</f>
        <v>0</v>
      </c>
      <c r="AC6680" s="7">
        <f t="shared" si="855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4"/>
        <v>123600.6</v>
      </c>
      <c r="W6681" s="8">
        <f t="shared" si="851"/>
        <v>0</v>
      </c>
      <c r="X6681" s="8"/>
      <c r="Y6681" s="7">
        <f t="shared" si="853"/>
        <v>0</v>
      </c>
      <c r="Z6681" s="7"/>
      <c r="AA6681" s="8">
        <f t="shared" si="852"/>
        <v>0</v>
      </c>
      <c r="AB6681" s="7">
        <f t="shared" si="856"/>
        <v>0</v>
      </c>
      <c r="AC6681" s="7">
        <f t="shared" si="855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4"/>
        <v>203605.15</v>
      </c>
      <c r="W6682" s="8">
        <f t="shared" si="851"/>
        <v>0</v>
      </c>
      <c r="X6682" s="8"/>
      <c r="Y6682" s="7">
        <f t="shared" si="853"/>
        <v>0</v>
      </c>
      <c r="Z6682" s="7"/>
      <c r="AA6682" s="8">
        <f t="shared" si="852"/>
        <v>0</v>
      </c>
      <c r="AB6682" s="7">
        <f t="shared" si="856"/>
        <v>0</v>
      </c>
      <c r="AC6682" s="7">
        <f t="shared" si="855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4"/>
        <v>29390.959999999999</v>
      </c>
      <c r="W6683" s="8">
        <f t="shared" si="851"/>
        <v>0</v>
      </c>
      <c r="X6683" s="8"/>
      <c r="Y6683" s="7">
        <f t="shared" si="853"/>
        <v>0</v>
      </c>
      <c r="Z6683" s="7"/>
      <c r="AA6683" s="8">
        <f t="shared" si="852"/>
        <v>0</v>
      </c>
      <c r="AB6683" s="7">
        <f t="shared" si="856"/>
        <v>0</v>
      </c>
      <c r="AC6683" s="7">
        <f t="shared" si="855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4"/>
        <v>85233.67</v>
      </c>
      <c r="W6684" s="8">
        <f t="shared" si="851"/>
        <v>0</v>
      </c>
      <c r="X6684" s="8"/>
      <c r="Y6684" s="7">
        <f t="shared" si="853"/>
        <v>0</v>
      </c>
      <c r="Z6684" s="7"/>
      <c r="AA6684" s="8">
        <f t="shared" si="852"/>
        <v>0</v>
      </c>
      <c r="AB6684" s="7">
        <f t="shared" si="856"/>
        <v>0</v>
      </c>
      <c r="AC6684" s="7">
        <f t="shared" si="855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1"/>
        <v>0</v>
      </c>
      <c r="X6685" s="8"/>
      <c r="Y6685" s="7">
        <f t="shared" si="853"/>
        <v>0</v>
      </c>
      <c r="Z6685" s="7"/>
      <c r="AA6685" s="8">
        <f t="shared" si="852"/>
        <v>0</v>
      </c>
      <c r="AB6685" s="7">
        <f t="shared" si="856"/>
        <v>0</v>
      </c>
      <c r="AC6685" s="7">
        <f t="shared" si="855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4"/>
        <v>27345.200000000001</v>
      </c>
      <c r="W6686" s="8">
        <f t="shared" si="851"/>
        <v>0</v>
      </c>
      <c r="X6686" s="8"/>
      <c r="Y6686" s="7">
        <f t="shared" si="853"/>
        <v>0</v>
      </c>
      <c r="Z6686" s="7"/>
      <c r="AA6686" s="8">
        <f t="shared" si="852"/>
        <v>0</v>
      </c>
      <c r="AB6686" s="7">
        <f t="shared" si="856"/>
        <v>0</v>
      </c>
      <c r="AC6686" s="7">
        <f t="shared" si="855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4"/>
        <v>6357.73</v>
      </c>
      <c r="W6687" s="8">
        <f t="shared" si="851"/>
        <v>2907.03</v>
      </c>
      <c r="X6687" s="8"/>
      <c r="Y6687" s="7">
        <f t="shared" si="853"/>
        <v>0</v>
      </c>
      <c r="Z6687" s="7"/>
      <c r="AA6687" s="8">
        <f t="shared" si="852"/>
        <v>2907.03</v>
      </c>
      <c r="AB6687" s="7">
        <f t="shared" si="856"/>
        <v>0</v>
      </c>
      <c r="AC6687" s="7">
        <f t="shared" si="855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4"/>
        <v>7530.5</v>
      </c>
      <c r="W6688" s="8">
        <f t="shared" si="851"/>
        <v>0</v>
      </c>
      <c r="X6688" s="8"/>
      <c r="Y6688" s="7">
        <f t="shared" si="853"/>
        <v>0</v>
      </c>
      <c r="Z6688" s="7"/>
      <c r="AA6688" s="8">
        <f t="shared" si="852"/>
        <v>0</v>
      </c>
      <c r="AB6688" s="7">
        <f t="shared" si="856"/>
        <v>0</v>
      </c>
      <c r="AC6688" s="7">
        <f t="shared" si="855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4"/>
        <v>0</v>
      </c>
      <c r="W6689" s="8">
        <f t="shared" si="851"/>
        <v>1775</v>
      </c>
      <c r="X6689" s="8"/>
      <c r="Y6689" s="7">
        <f t="shared" si="853"/>
        <v>0</v>
      </c>
      <c r="Z6689" s="7"/>
      <c r="AA6689" s="8">
        <f t="shared" si="852"/>
        <v>1775</v>
      </c>
      <c r="AB6689" s="7">
        <f t="shared" si="856"/>
        <v>35.5</v>
      </c>
      <c r="AC6689" s="7">
        <f t="shared" si="855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4"/>
        <v>2349.0300000000002</v>
      </c>
      <c r="W6690" s="8">
        <f t="shared" si="851"/>
        <v>0</v>
      </c>
      <c r="X6690" s="8"/>
      <c r="Y6690" s="7">
        <f t="shared" si="853"/>
        <v>0</v>
      </c>
      <c r="Z6690" s="7"/>
      <c r="AA6690" s="8">
        <f t="shared" si="852"/>
        <v>0</v>
      </c>
      <c r="AB6690" s="7">
        <f t="shared" si="856"/>
        <v>0</v>
      </c>
      <c r="AC6690" s="7">
        <f t="shared" si="855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4"/>
        <v>153.55000000000018</v>
      </c>
      <c r="W6691" s="8">
        <f t="shared" si="851"/>
        <v>0</v>
      </c>
      <c r="X6691" s="8"/>
      <c r="Y6691" s="7">
        <f t="shared" si="853"/>
        <v>0</v>
      </c>
      <c r="Z6691" s="7"/>
      <c r="AA6691" s="8">
        <f t="shared" si="852"/>
        <v>0</v>
      </c>
      <c r="AB6691" s="7">
        <f t="shared" si="856"/>
        <v>0</v>
      </c>
      <c r="AC6691" s="7">
        <f t="shared" si="855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4"/>
        <v>2470.8000000000002</v>
      </c>
      <c r="W6692" s="8">
        <f t="shared" si="851"/>
        <v>6063.9215686274511</v>
      </c>
      <c r="X6692" s="8"/>
      <c r="Y6692" s="7">
        <f t="shared" si="853"/>
        <v>0</v>
      </c>
      <c r="Z6692" s="7"/>
      <c r="AA6692" s="8">
        <f t="shared" si="852"/>
        <v>6063.9215686274511</v>
      </c>
      <c r="AB6692" s="7">
        <f t="shared" si="856"/>
        <v>121.27843137254877</v>
      </c>
      <c r="AC6692" s="7">
        <f t="shared" si="855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4"/>
        <v>10752.35</v>
      </c>
      <c r="W6693" s="8">
        <f t="shared" si="851"/>
        <v>0</v>
      </c>
      <c r="X6693" s="8"/>
      <c r="Y6693" s="7">
        <f t="shared" si="853"/>
        <v>0</v>
      </c>
      <c r="Z6693" s="7"/>
      <c r="AA6693" s="8">
        <f t="shared" si="852"/>
        <v>0</v>
      </c>
      <c r="AB6693" s="7">
        <f t="shared" si="856"/>
        <v>0</v>
      </c>
      <c r="AC6693" s="7">
        <f t="shared" si="855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4"/>
        <v>10192.26</v>
      </c>
      <c r="W6694" s="8">
        <f t="shared" si="851"/>
        <v>0</v>
      </c>
      <c r="X6694" s="8"/>
      <c r="Y6694" s="7">
        <f t="shared" si="853"/>
        <v>0</v>
      </c>
      <c r="Z6694" s="7"/>
      <c r="AA6694" s="8">
        <f t="shared" si="852"/>
        <v>0</v>
      </c>
      <c r="AB6694" s="7">
        <f t="shared" si="856"/>
        <v>0</v>
      </c>
      <c r="AC6694" s="7">
        <f t="shared" si="855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4"/>
        <v>8071.7000000000007</v>
      </c>
      <c r="W6695" s="8">
        <f t="shared" si="851"/>
        <v>2951.9</v>
      </c>
      <c r="X6695" s="8"/>
      <c r="Y6695" s="7">
        <f t="shared" si="853"/>
        <v>0</v>
      </c>
      <c r="Z6695" s="7"/>
      <c r="AA6695" s="8">
        <f t="shared" si="852"/>
        <v>2951.9</v>
      </c>
      <c r="AB6695" s="7">
        <f t="shared" si="856"/>
        <v>0</v>
      </c>
      <c r="AC6695" s="7">
        <f t="shared" si="855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4"/>
        <v>34552.49</v>
      </c>
      <c r="W6696" s="8">
        <f t="shared" si="851"/>
        <v>3567.9611650485435</v>
      </c>
      <c r="X6696" s="8"/>
      <c r="Y6696" s="7">
        <f t="shared" si="853"/>
        <v>0</v>
      </c>
      <c r="Z6696" s="7"/>
      <c r="AA6696" s="8">
        <f t="shared" si="852"/>
        <v>3567.9611650485435</v>
      </c>
      <c r="AB6696" s="7">
        <f t="shared" si="856"/>
        <v>107.03883495145647</v>
      </c>
      <c r="AC6696" s="7">
        <f t="shared" si="855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4"/>
        <v>2144.2999999999997</v>
      </c>
      <c r="W6697" s="8">
        <f t="shared" si="851"/>
        <v>3228.9</v>
      </c>
      <c r="X6697" s="8"/>
      <c r="Y6697" s="7">
        <f t="shared" si="853"/>
        <v>0</v>
      </c>
      <c r="Z6697" s="7"/>
      <c r="AA6697" s="8">
        <f t="shared" si="852"/>
        <v>3228.9</v>
      </c>
      <c r="AB6697" s="7">
        <f t="shared" si="856"/>
        <v>0</v>
      </c>
      <c r="AC6697" s="7">
        <f t="shared" si="855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4"/>
        <v>6750.87</v>
      </c>
      <c r="W6698" s="8">
        <f t="shared" si="851"/>
        <v>263.45454545454544</v>
      </c>
      <c r="X6698" s="8"/>
      <c r="Y6698" s="7">
        <f t="shared" si="853"/>
        <v>0</v>
      </c>
      <c r="Z6698" s="7"/>
      <c r="AA6698" s="8">
        <f t="shared" si="852"/>
        <v>263.45454545454544</v>
      </c>
      <c r="AB6698" s="7">
        <f t="shared" si="856"/>
        <v>26.345454545454572</v>
      </c>
      <c r="AC6698" s="7">
        <f t="shared" si="855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4"/>
        <v>9894.91</v>
      </c>
      <c r="W6699" s="8">
        <f t="shared" si="851"/>
        <v>0</v>
      </c>
      <c r="X6699" s="8"/>
      <c r="Y6699" s="7">
        <f t="shared" si="853"/>
        <v>0</v>
      </c>
      <c r="Z6699" s="7"/>
      <c r="AA6699" s="8">
        <f t="shared" si="852"/>
        <v>0</v>
      </c>
      <c r="AB6699" s="7">
        <f t="shared" si="856"/>
        <v>0</v>
      </c>
      <c r="AC6699" s="7">
        <f t="shared" si="855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4"/>
        <v>67.150000000008703</v>
      </c>
      <c r="W6700" s="8">
        <f t="shared" si="851"/>
        <v>0</v>
      </c>
      <c r="X6700" s="8"/>
      <c r="Y6700" s="7">
        <f t="shared" si="853"/>
        <v>0</v>
      </c>
      <c r="Z6700" s="7"/>
      <c r="AA6700" s="8">
        <f t="shared" si="852"/>
        <v>0</v>
      </c>
      <c r="AB6700" s="7">
        <f t="shared" si="856"/>
        <v>0</v>
      </c>
      <c r="AC6700" s="7">
        <f t="shared" si="855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4"/>
        <v>84538.4</v>
      </c>
      <c r="W6701" s="8">
        <f t="shared" si="851"/>
        <v>0</v>
      </c>
      <c r="X6701" s="8"/>
      <c r="Y6701" s="7">
        <f t="shared" si="853"/>
        <v>0</v>
      </c>
      <c r="Z6701" s="7"/>
      <c r="AA6701" s="8">
        <f t="shared" si="852"/>
        <v>0</v>
      </c>
      <c r="AB6701" s="7">
        <f t="shared" si="856"/>
        <v>0</v>
      </c>
      <c r="AC6701" s="7">
        <f t="shared" si="855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4"/>
        <v>27396.55</v>
      </c>
      <c r="W6702" s="8">
        <f t="shared" si="851"/>
        <v>0</v>
      </c>
      <c r="X6702" s="8"/>
      <c r="Y6702" s="7">
        <f t="shared" si="853"/>
        <v>0</v>
      </c>
      <c r="Z6702" s="7"/>
      <c r="AA6702" s="8">
        <f t="shared" si="852"/>
        <v>0</v>
      </c>
      <c r="AB6702" s="7">
        <f t="shared" si="856"/>
        <v>0</v>
      </c>
      <c r="AC6702" s="7">
        <f t="shared" si="855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4"/>
        <v>0</v>
      </c>
      <c r="W6703" s="8">
        <f t="shared" si="851"/>
        <v>-19607.843137254902</v>
      </c>
      <c r="X6703" s="8"/>
      <c r="Y6703" s="7">
        <f t="shared" si="853"/>
        <v>392.1568627450979</v>
      </c>
      <c r="Z6703" s="7"/>
      <c r="AA6703" s="8">
        <f t="shared" si="852"/>
        <v>-19607.843137254902</v>
      </c>
      <c r="AB6703" s="7">
        <f t="shared" si="856"/>
        <v>-392.1568627450979</v>
      </c>
      <c r="AC6703" s="7">
        <f t="shared" si="855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4"/>
        <v>422543.56999999983</v>
      </c>
      <c r="W6704" s="8">
        <f t="shared" si="851"/>
        <v>1595627.419047619</v>
      </c>
      <c r="X6704" s="8"/>
      <c r="Y6704" s="7">
        <f t="shared" si="853"/>
        <v>0</v>
      </c>
      <c r="Z6704" s="7"/>
      <c r="AA6704" s="8">
        <f t="shared" si="852"/>
        <v>1595627.419047619</v>
      </c>
      <c r="AB6704" s="7">
        <f t="shared" si="856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4"/>
        <v>0</v>
      </c>
      <c r="W6705" s="8">
        <v>0</v>
      </c>
      <c r="X6705" s="8"/>
      <c r="Y6705" s="7">
        <f t="shared" si="853"/>
        <v>0</v>
      </c>
      <c r="Z6705" s="7"/>
      <c r="AA6705" s="8">
        <f t="shared" si="852"/>
        <v>0</v>
      </c>
      <c r="AB6705" s="7">
        <f t="shared" si="856"/>
        <v>35000</v>
      </c>
      <c r="AC6705" s="7">
        <f t="shared" ref="AC6705:AC6768" si="857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4"/>
        <v>2075.7000000000007</v>
      </c>
      <c r="W6706" s="8">
        <f t="shared" si="851"/>
        <v>6200</v>
      </c>
      <c r="X6706" s="8"/>
      <c r="Y6706" s="7">
        <f t="shared" si="853"/>
        <v>0</v>
      </c>
      <c r="Z6706" s="7"/>
      <c r="AA6706" s="8">
        <f t="shared" si="852"/>
        <v>6200</v>
      </c>
      <c r="AB6706" s="7">
        <f t="shared" si="856"/>
        <v>0</v>
      </c>
      <c r="AC6706" s="7">
        <f t="shared" si="857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4"/>
        <v>6060.8600000000006</v>
      </c>
      <c r="W6707" s="8">
        <f t="shared" si="851"/>
        <v>5051.82</v>
      </c>
      <c r="X6707" s="8"/>
      <c r="Y6707" s="7">
        <f t="shared" si="853"/>
        <v>0</v>
      </c>
      <c r="Z6707" s="7"/>
      <c r="AA6707" s="8">
        <f t="shared" si="852"/>
        <v>5051.82</v>
      </c>
      <c r="AB6707" s="7">
        <f t="shared" si="856"/>
        <v>0</v>
      </c>
      <c r="AC6707" s="7">
        <f t="shared" si="857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4"/>
        <v>8681.93</v>
      </c>
      <c r="W6708" s="8">
        <f t="shared" si="851"/>
        <v>22210.34</v>
      </c>
      <c r="X6708" s="8"/>
      <c r="Y6708" s="7">
        <f t="shared" si="853"/>
        <v>0</v>
      </c>
      <c r="Z6708" s="7"/>
      <c r="AA6708" s="8">
        <f t="shared" si="852"/>
        <v>22210.34</v>
      </c>
      <c r="AB6708" s="7">
        <f t="shared" si="856"/>
        <v>0</v>
      </c>
      <c r="AC6708" s="7">
        <f t="shared" si="857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4"/>
        <v>14071.159999999996</v>
      </c>
      <c r="W6709" s="8">
        <f t="shared" si="851"/>
        <v>48014.882352941175</v>
      </c>
      <c r="X6709" s="8"/>
      <c r="Y6709" s="7">
        <f t="shared" si="853"/>
        <v>0</v>
      </c>
      <c r="Z6709" s="7"/>
      <c r="AA6709" s="8">
        <f t="shared" si="852"/>
        <v>48014.882352941175</v>
      </c>
      <c r="AB6709" s="7">
        <f t="shared" si="856"/>
        <v>960.29764705882553</v>
      </c>
      <c r="AC6709" s="7">
        <f t="shared" si="857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4"/>
        <v>49722.06</v>
      </c>
      <c r="W6710" s="8">
        <f t="shared" si="851"/>
        <v>124000</v>
      </c>
      <c r="X6710" s="8"/>
      <c r="Y6710" s="7">
        <f t="shared" si="853"/>
        <v>0</v>
      </c>
      <c r="Z6710" s="7"/>
      <c r="AA6710" s="8">
        <f t="shared" si="852"/>
        <v>124000</v>
      </c>
      <c r="AB6710" s="7">
        <f t="shared" si="856"/>
        <v>0</v>
      </c>
      <c r="AC6710" s="7">
        <f t="shared" si="857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4"/>
        <v>0</v>
      </c>
      <c r="W6711" s="8">
        <f t="shared" si="851"/>
        <v>-19607.843137254902</v>
      </c>
      <c r="X6711" s="8"/>
      <c r="Y6711" s="7">
        <f t="shared" si="853"/>
        <v>392.1568627450979</v>
      </c>
      <c r="Z6711" s="7"/>
      <c r="AA6711" s="8">
        <f t="shared" si="852"/>
        <v>-19607.843137254902</v>
      </c>
      <c r="AB6711" s="7">
        <f t="shared" si="856"/>
        <v>-392.1568627450979</v>
      </c>
      <c r="AC6711" s="7">
        <f t="shared" si="857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4"/>
        <v>0</v>
      </c>
      <c r="W6712" s="8">
        <f t="shared" si="851"/>
        <v>19417.475728155339</v>
      </c>
      <c r="X6712" s="8"/>
      <c r="Y6712" s="7">
        <f t="shared" si="853"/>
        <v>0</v>
      </c>
      <c r="Z6712" s="7"/>
      <c r="AA6712" s="8">
        <f t="shared" si="852"/>
        <v>19417.475728155339</v>
      </c>
      <c r="AB6712" s="7">
        <f t="shared" si="856"/>
        <v>582.52427184466069</v>
      </c>
      <c r="AC6712" s="7">
        <f t="shared" si="857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4"/>
        <v>0</v>
      </c>
      <c r="W6713" s="8">
        <f t="shared" si="851"/>
        <v>-176470.58823529413</v>
      </c>
      <c r="X6713" s="8"/>
      <c r="Y6713" s="7">
        <f t="shared" si="853"/>
        <v>3529.4117647058738</v>
      </c>
      <c r="Z6713" s="7"/>
      <c r="AA6713" s="8">
        <f t="shared" si="852"/>
        <v>-176470.58823529413</v>
      </c>
      <c r="AB6713" s="7">
        <f t="shared" si="856"/>
        <v>-3529.4117647058738</v>
      </c>
      <c r="AC6713" s="7">
        <f t="shared" si="857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4"/>
        <v>0</v>
      </c>
      <c r="W6714" s="8">
        <f>(U6714-28650)/(1+P6714)</f>
        <v>1366.0980392156846</v>
      </c>
      <c r="X6714" s="8"/>
      <c r="Y6714" s="7">
        <f t="shared" si="853"/>
        <v>0</v>
      </c>
      <c r="Z6714" s="7"/>
      <c r="AA6714" s="8">
        <f t="shared" si="852"/>
        <v>1366.0980392156846</v>
      </c>
      <c r="AB6714" s="7">
        <f t="shared" si="856"/>
        <v>28677.321960784313</v>
      </c>
      <c r="AC6714" s="7">
        <f t="shared" si="857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4"/>
        <v>0</v>
      </c>
      <c r="W6715" s="8">
        <f>(U6715-29400)/(1+P6715)</f>
        <v>607.74509803921705</v>
      </c>
      <c r="X6715" s="8"/>
      <c r="Y6715" s="7">
        <f t="shared" si="853"/>
        <v>0</v>
      </c>
      <c r="Z6715" s="7"/>
      <c r="AA6715" s="8">
        <f t="shared" si="852"/>
        <v>607.74509803921705</v>
      </c>
      <c r="AB6715" s="7">
        <f t="shared" si="856"/>
        <v>29412.154901960785</v>
      </c>
      <c r="AC6715" s="7">
        <f t="shared" si="857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4"/>
        <v>13613.909999999996</v>
      </c>
      <c r="W6716" s="8">
        <f t="shared" si="851"/>
        <v>61227.465346534649</v>
      </c>
      <c r="X6716" s="8"/>
      <c r="Y6716" s="7">
        <f t="shared" si="853"/>
        <v>0</v>
      </c>
      <c r="Z6716" s="7"/>
      <c r="AA6716" s="8">
        <f t="shared" si="852"/>
        <v>61227.465346534649</v>
      </c>
      <c r="AB6716" s="7">
        <f t="shared" si="856"/>
        <v>612.27465346534882</v>
      </c>
      <c r="AC6716" s="7">
        <f t="shared" si="857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4"/>
        <v>5554.4000000000015</v>
      </c>
      <c r="W6717" s="8">
        <f>(U6717-26200)/(1+P6717)</f>
        <v>619.59999999999854</v>
      </c>
      <c r="X6717" s="8"/>
      <c r="Y6717" s="7">
        <f t="shared" si="853"/>
        <v>0</v>
      </c>
      <c r="Z6717" s="7"/>
      <c r="AA6717" s="8">
        <f t="shared" si="852"/>
        <v>619.59999999999854</v>
      </c>
      <c r="AB6717" s="7">
        <f t="shared" si="856"/>
        <v>26200</v>
      </c>
      <c r="AC6717" s="7">
        <f t="shared" si="857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4"/>
        <v>45734.22</v>
      </c>
      <c r="W6718" s="8">
        <f t="shared" si="851"/>
        <v>4182.1470588235297</v>
      </c>
      <c r="X6718" s="8"/>
      <c r="Y6718" s="7">
        <f t="shared" si="853"/>
        <v>0</v>
      </c>
      <c r="Z6718" s="7"/>
      <c r="AA6718" s="8">
        <f t="shared" si="852"/>
        <v>4182.1470588235297</v>
      </c>
      <c r="AB6718" s="7">
        <f t="shared" si="856"/>
        <v>83.642941176470231</v>
      </c>
      <c r="AC6718" s="7">
        <f t="shared" si="857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4"/>
        <v>29916.61</v>
      </c>
      <c r="W6719" s="8">
        <f t="shared" ref="W6719:W6781" si="858">IF(O6719="返货",U6719/(1+P6719),IF(O6719="返现",U6719,IF(O6719="折扣",U6719*P6719,IF(O6719="无",U6719))))</f>
        <v>0</v>
      </c>
      <c r="X6719" s="8"/>
      <c r="Y6719" s="7">
        <f t="shared" si="853"/>
        <v>0</v>
      </c>
      <c r="Z6719" s="7"/>
      <c r="AA6719" s="8">
        <f t="shared" si="852"/>
        <v>0</v>
      </c>
      <c r="AB6719" s="7">
        <f t="shared" si="856"/>
        <v>0</v>
      </c>
      <c r="AC6719" s="7">
        <f t="shared" si="857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4"/>
        <v>-4741.4600000000028</v>
      </c>
      <c r="W6720" s="8">
        <f t="shared" si="858"/>
        <v>25927.761904761905</v>
      </c>
      <c r="X6720" s="8"/>
      <c r="Y6720" s="7">
        <f t="shared" si="853"/>
        <v>0</v>
      </c>
      <c r="Z6720" s="7"/>
      <c r="AA6720" s="8">
        <f t="shared" si="852"/>
        <v>25927.761904761905</v>
      </c>
      <c r="AB6720" s="7">
        <f t="shared" si="856"/>
        <v>1296.3880952380969</v>
      </c>
      <c r="AC6720" s="7">
        <f t="shared" si="857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4"/>
        <v>0</v>
      </c>
      <c r="W6721" s="8">
        <f t="shared" si="858"/>
        <v>0.01</v>
      </c>
      <c r="X6721" s="8"/>
      <c r="Y6721" s="7">
        <f t="shared" si="853"/>
        <v>0</v>
      </c>
      <c r="Z6721" s="7"/>
      <c r="AA6721" s="8">
        <f t="shared" si="852"/>
        <v>0.01</v>
      </c>
      <c r="AB6721" s="7">
        <f t="shared" si="856"/>
        <v>0</v>
      </c>
      <c r="AC6721" s="7">
        <f t="shared" si="857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4"/>
        <v>0</v>
      </c>
      <c r="W6722" s="8">
        <f t="shared" si="858"/>
        <v>0</v>
      </c>
      <c r="X6722" s="8"/>
      <c r="Y6722" s="7">
        <f t="shared" si="853"/>
        <v>0</v>
      </c>
      <c r="Z6722" s="7"/>
      <c r="AA6722" s="8">
        <f t="shared" ref="AA6722:AA6782" si="859">W6722+X6722</f>
        <v>0</v>
      </c>
      <c r="AB6722" s="7">
        <f t="shared" si="856"/>
        <v>0</v>
      </c>
      <c r="AC6722" s="7">
        <f t="shared" si="857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4"/>
        <v>0</v>
      </c>
      <c r="W6723" s="8">
        <v>0</v>
      </c>
      <c r="X6723" s="8"/>
      <c r="Y6723" s="7">
        <f t="shared" ref="Y6723:Y6786" si="860">IF(W6723-AC6723&lt;=0,0,IF(O6723="返现",MAX(W6723-AB6723-AC6723,0),MAX(W6723-AC6723,0)))</f>
        <v>0</v>
      </c>
      <c r="Z6723" s="7"/>
      <c r="AA6723" s="8">
        <f t="shared" si="859"/>
        <v>0</v>
      </c>
      <c r="AB6723" s="7">
        <f t="shared" si="856"/>
        <v>35000</v>
      </c>
      <c r="AC6723" s="7">
        <f t="shared" si="857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4"/>
        <v>111528.18000000005</v>
      </c>
      <c r="W6724" s="8">
        <f t="shared" si="858"/>
        <v>664189.29126213584</v>
      </c>
      <c r="X6724" s="8"/>
      <c r="Y6724" s="7">
        <f t="shared" si="860"/>
        <v>0</v>
      </c>
      <c r="Z6724" s="7"/>
      <c r="AA6724" s="8">
        <f t="shared" si="859"/>
        <v>664189.29126213584</v>
      </c>
      <c r="AB6724" s="7">
        <f t="shared" si="856"/>
        <v>19925.678737864131</v>
      </c>
      <c r="AC6724" s="7">
        <f t="shared" si="857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1">S6725+T6725-U6725</f>
        <v>32606.239999999998</v>
      </c>
      <c r="W6725" s="8">
        <f t="shared" si="858"/>
        <v>31001.5</v>
      </c>
      <c r="X6725" s="8"/>
      <c r="Y6725" s="7">
        <f t="shared" si="860"/>
        <v>0</v>
      </c>
      <c r="Z6725" s="7"/>
      <c r="AA6725" s="8">
        <f t="shared" si="859"/>
        <v>31001.5</v>
      </c>
      <c r="AB6725" s="7">
        <f t="shared" si="856"/>
        <v>0</v>
      </c>
      <c r="AC6725" s="7">
        <f t="shared" si="857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1"/>
        <v>42028.45</v>
      </c>
      <c r="W6726" s="8">
        <f t="shared" si="858"/>
        <v>56834.852941176476</v>
      </c>
      <c r="X6726" s="8"/>
      <c r="Y6726" s="7">
        <f t="shared" si="860"/>
        <v>0</v>
      </c>
      <c r="Z6726" s="7"/>
      <c r="AA6726" s="8">
        <f t="shared" si="859"/>
        <v>56834.852941176476</v>
      </c>
      <c r="AB6726" s="7">
        <f t="shared" si="856"/>
        <v>1136.6970588235272</v>
      </c>
      <c r="AC6726" s="7">
        <f t="shared" si="857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1"/>
        <v>0</v>
      </c>
      <c r="W6727" s="8">
        <f t="shared" si="858"/>
        <v>75270.431372549021</v>
      </c>
      <c r="X6727" s="8"/>
      <c r="Y6727" s="7">
        <f t="shared" si="860"/>
        <v>0</v>
      </c>
      <c r="Z6727" s="7"/>
      <c r="AA6727" s="8">
        <f t="shared" si="859"/>
        <v>75270.431372549021</v>
      </c>
      <c r="AB6727" s="7">
        <f t="shared" si="856"/>
        <v>1505.4086274509755</v>
      </c>
      <c r="AC6727" s="7">
        <f t="shared" si="857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1"/>
        <v>962058.84999999986</v>
      </c>
      <c r="W6728" s="8">
        <f t="shared" si="858"/>
        <v>186419.66666666666</v>
      </c>
      <c r="X6728" s="8"/>
      <c r="Y6728" s="7">
        <f t="shared" si="860"/>
        <v>0</v>
      </c>
      <c r="Z6728" s="7"/>
      <c r="AA6728" s="8">
        <f t="shared" si="859"/>
        <v>186419.66666666666</v>
      </c>
      <c r="AB6728" s="7">
        <f t="shared" si="856"/>
        <v>3728.3933333333407</v>
      </c>
      <c r="AC6728" s="7">
        <f t="shared" si="857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1"/>
        <v>1656248.8900000001</v>
      </c>
      <c r="W6729" s="8">
        <f t="shared" si="858"/>
        <v>708453.32352941181</v>
      </c>
      <c r="X6729" s="8"/>
      <c r="Y6729" s="7">
        <f t="shared" si="860"/>
        <v>0</v>
      </c>
      <c r="Z6729" s="7"/>
      <c r="AA6729" s="8">
        <f t="shared" si="859"/>
        <v>708453.32352941181</v>
      </c>
      <c r="AB6729" s="7">
        <f t="shared" si="856"/>
        <v>14169.066470588208</v>
      </c>
      <c r="AC6729" s="7">
        <f t="shared" si="857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8"/>
        <v>0</v>
      </c>
      <c r="X6730" s="8"/>
      <c r="Y6730" s="7">
        <f t="shared" si="860"/>
        <v>0</v>
      </c>
      <c r="Z6730" s="7"/>
      <c r="AA6730" s="8">
        <f t="shared" si="859"/>
        <v>0</v>
      </c>
      <c r="AB6730" s="7">
        <f t="shared" si="856"/>
        <v>0</v>
      </c>
      <c r="AC6730" s="7">
        <f t="shared" si="857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1"/>
        <v>9378.6999999999971</v>
      </c>
      <c r="W6731" s="8">
        <f t="shared" si="858"/>
        <v>45500</v>
      </c>
      <c r="X6731" s="8"/>
      <c r="Y6731" s="7">
        <f t="shared" si="860"/>
        <v>0</v>
      </c>
      <c r="Z6731" s="7"/>
      <c r="AA6731" s="8">
        <f t="shared" si="859"/>
        <v>45500</v>
      </c>
      <c r="AB6731" s="7">
        <f t="shared" si="856"/>
        <v>0</v>
      </c>
      <c r="AC6731" s="7">
        <f t="shared" si="857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1"/>
        <v>190675.34000000003</v>
      </c>
      <c r="W6732" s="8">
        <f t="shared" si="858"/>
        <v>237053.68</v>
      </c>
      <c r="X6732" s="8"/>
      <c r="Y6732" s="7">
        <f t="shared" si="860"/>
        <v>0</v>
      </c>
      <c r="Z6732" s="7"/>
      <c r="AA6732" s="8">
        <f t="shared" si="859"/>
        <v>237053.68</v>
      </c>
      <c r="AB6732" s="7">
        <f t="shared" si="856"/>
        <v>0</v>
      </c>
      <c r="AC6732" s="7">
        <f t="shared" si="857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1"/>
        <v>202458.5</v>
      </c>
      <c r="W6733" s="8">
        <f t="shared" si="858"/>
        <v>244931.13</v>
      </c>
      <c r="X6733" s="8"/>
      <c r="Y6733" s="7">
        <f t="shared" si="860"/>
        <v>0</v>
      </c>
      <c r="Z6733" s="7"/>
      <c r="AA6733" s="8">
        <f t="shared" si="859"/>
        <v>244931.13</v>
      </c>
      <c r="AB6733" s="7">
        <f t="shared" si="856"/>
        <v>0</v>
      </c>
      <c r="AC6733" s="7">
        <f t="shared" si="857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8"/>
        <v>0</v>
      </c>
      <c r="X6734" s="8"/>
      <c r="Y6734" s="7">
        <f t="shared" si="860"/>
        <v>0</v>
      </c>
      <c r="Z6734" s="7"/>
      <c r="AA6734" s="8">
        <f t="shared" si="859"/>
        <v>0</v>
      </c>
      <c r="AB6734" s="7">
        <f t="shared" si="856"/>
        <v>0</v>
      </c>
      <c r="AC6734" s="7">
        <f t="shared" si="857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1"/>
        <v>254729.52000000002</v>
      </c>
      <c r="W6735" s="8">
        <f>(U6735-100000)/(1+P6735)</f>
        <v>2704699.9802955668</v>
      </c>
      <c r="X6735" s="8"/>
      <c r="Y6735" s="7">
        <f t="shared" si="860"/>
        <v>0</v>
      </c>
      <c r="Z6735" s="7"/>
      <c r="AA6735" s="8">
        <f t="shared" si="859"/>
        <v>2704699.9802955668</v>
      </c>
      <c r="AB6735" s="7">
        <f t="shared" si="856"/>
        <v>140570.49970443314</v>
      </c>
      <c r="AC6735" s="7">
        <f t="shared" si="857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1"/>
        <v>94122.62</v>
      </c>
      <c r="W6736" s="8">
        <f t="shared" si="858"/>
        <v>152820.96078431373</v>
      </c>
      <c r="X6736" s="8"/>
      <c r="Y6736" s="7">
        <f t="shared" si="860"/>
        <v>0</v>
      </c>
      <c r="Z6736" s="7"/>
      <c r="AA6736" s="8">
        <f t="shared" si="859"/>
        <v>152820.96078431373</v>
      </c>
      <c r="AB6736" s="7">
        <f t="shared" si="856"/>
        <v>3056.41921568627</v>
      </c>
      <c r="AC6736" s="7">
        <f t="shared" si="857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1"/>
        <v>169011.84999999986</v>
      </c>
      <c r="W6737" s="8">
        <f t="shared" si="858"/>
        <v>1225109.0776699029</v>
      </c>
      <c r="X6737" s="8"/>
      <c r="Y6737" s="7">
        <f t="shared" si="860"/>
        <v>0</v>
      </c>
      <c r="Z6737" s="7"/>
      <c r="AA6737" s="8">
        <f t="shared" si="859"/>
        <v>1225109.0776699029</v>
      </c>
      <c r="AB6737" s="7">
        <f t="shared" si="856"/>
        <v>36753.272330097156</v>
      </c>
      <c r="AC6737" s="7">
        <f t="shared" si="857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1"/>
        <v>385730.93999999994</v>
      </c>
      <c r="W6738" s="8">
        <f t="shared" si="858"/>
        <v>780082.09803921566</v>
      </c>
      <c r="X6738" s="8"/>
      <c r="Y6738" s="7">
        <f t="shared" si="860"/>
        <v>0</v>
      </c>
      <c r="Z6738" s="7"/>
      <c r="AA6738" s="8">
        <f t="shared" si="859"/>
        <v>780082.09803921566</v>
      </c>
      <c r="AB6738" s="7">
        <f t="shared" si="856"/>
        <v>15601.641960784327</v>
      </c>
      <c r="AC6738" s="7">
        <f t="shared" si="857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1"/>
        <v>1012352.2499999998</v>
      </c>
      <c r="W6739" s="8">
        <f t="shared" si="858"/>
        <v>518418.84</v>
      </c>
      <c r="X6739" s="8"/>
      <c r="Y6739" s="7">
        <f t="shared" si="860"/>
        <v>0</v>
      </c>
      <c r="Z6739" s="7"/>
      <c r="AA6739" s="8">
        <f t="shared" si="859"/>
        <v>518418.84</v>
      </c>
      <c r="AB6739" s="7">
        <f t="shared" si="856"/>
        <v>0</v>
      </c>
      <c r="AC6739" s="7">
        <f t="shared" si="857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1"/>
        <v>56027.229999999996</v>
      </c>
      <c r="W6740" s="8">
        <f t="shared" si="858"/>
        <v>44504.782178217822</v>
      </c>
      <c r="X6740" s="8"/>
      <c r="Y6740" s="7">
        <f t="shared" si="860"/>
        <v>0</v>
      </c>
      <c r="Z6740" s="7"/>
      <c r="AA6740" s="8">
        <f t="shared" si="859"/>
        <v>44504.782178217822</v>
      </c>
      <c r="AB6740" s="7">
        <f t="shared" si="856"/>
        <v>445.04782178218011</v>
      </c>
      <c r="AC6740" s="7">
        <f t="shared" si="857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1"/>
        <v>54823.039999999979</v>
      </c>
      <c r="W6741" s="8">
        <f t="shared" si="858"/>
        <v>493406.39805825247</v>
      </c>
      <c r="X6741" s="8"/>
      <c r="Y6741" s="7">
        <f t="shared" si="860"/>
        <v>0</v>
      </c>
      <c r="Z6741" s="7"/>
      <c r="AA6741" s="8">
        <f t="shared" si="859"/>
        <v>493406.39805825247</v>
      </c>
      <c r="AB6741" s="7">
        <f t="shared" si="856"/>
        <v>14802.191941747558</v>
      </c>
      <c r="AC6741" s="7">
        <f t="shared" si="857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1"/>
        <v>91481.750000000015</v>
      </c>
      <c r="W6742" s="8">
        <f t="shared" si="858"/>
        <v>117942.73</v>
      </c>
      <c r="X6742" s="8"/>
      <c r="Y6742" s="7">
        <f t="shared" si="860"/>
        <v>0</v>
      </c>
      <c r="Z6742" s="7"/>
      <c r="AA6742" s="8">
        <f t="shared" si="859"/>
        <v>117942.73</v>
      </c>
      <c r="AB6742" s="7">
        <f t="shared" si="856"/>
        <v>0</v>
      </c>
      <c r="AC6742" s="7">
        <f t="shared" si="857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4503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4504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1"/>
        <v>1581560.9100000001</v>
      </c>
      <c r="W6743" s="8">
        <f t="shared" si="858"/>
        <v>235622.59615384616</v>
      </c>
      <c r="X6743" s="8"/>
      <c r="Y6743" s="7">
        <f t="shared" si="860"/>
        <v>0</v>
      </c>
      <c r="Z6743" s="7"/>
      <c r="AA6743" s="8">
        <f t="shared" si="859"/>
        <v>235622.59615384616</v>
      </c>
      <c r="AB6743" s="7">
        <f t="shared" si="856"/>
        <v>9424.9038461538439</v>
      </c>
      <c r="AC6743" s="7">
        <f t="shared" si="857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4503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4504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1"/>
        <v>0</v>
      </c>
      <c r="W6744" s="8">
        <f t="shared" si="858"/>
        <v>0</v>
      </c>
      <c r="X6744" s="8"/>
      <c r="Y6744" s="7">
        <f t="shared" si="860"/>
        <v>0</v>
      </c>
      <c r="Z6744" s="7"/>
      <c r="AA6744" s="8">
        <f t="shared" si="859"/>
        <v>0</v>
      </c>
      <c r="AB6744" s="7">
        <f t="shared" ref="AB6744:AB6803" si="862">U6744-W6744</f>
        <v>0</v>
      </c>
      <c r="AC6744" s="7">
        <f t="shared" si="857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1"/>
        <v>29402.9</v>
      </c>
      <c r="W6745" s="8">
        <f t="shared" si="858"/>
        <v>20597.099999999999</v>
      </c>
      <c r="X6745" s="8"/>
      <c r="Y6745" s="7">
        <f t="shared" si="860"/>
        <v>0</v>
      </c>
      <c r="Z6745" s="7"/>
      <c r="AA6745" s="8">
        <f t="shared" si="859"/>
        <v>20597.099999999999</v>
      </c>
      <c r="AB6745" s="7">
        <f t="shared" si="862"/>
        <v>0</v>
      </c>
      <c r="AC6745" s="7">
        <f t="shared" si="857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1"/>
        <v>30759.80999999999</v>
      </c>
      <c r="W6746" s="8">
        <f t="shared" si="858"/>
        <v>37925.64356435644</v>
      </c>
      <c r="X6746" s="8"/>
      <c r="Y6746" s="7">
        <f t="shared" si="860"/>
        <v>0</v>
      </c>
      <c r="Z6746" s="7"/>
      <c r="AA6746" s="8">
        <f t="shared" si="859"/>
        <v>37925.64356435644</v>
      </c>
      <c r="AB6746" s="7">
        <f t="shared" si="862"/>
        <v>379.25643564356142</v>
      </c>
      <c r="AC6746" s="7">
        <f t="shared" si="857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1"/>
        <v>35587.699999999997</v>
      </c>
      <c r="W6747" s="8">
        <f t="shared" si="858"/>
        <v>48511.881188118808</v>
      </c>
      <c r="X6747" s="8"/>
      <c r="Y6747" s="7">
        <f t="shared" si="860"/>
        <v>0</v>
      </c>
      <c r="Z6747" s="7"/>
      <c r="AA6747" s="8">
        <f t="shared" si="859"/>
        <v>48511.881188118808</v>
      </c>
      <c r="AB6747" s="7">
        <f t="shared" si="862"/>
        <v>485.1188118811915</v>
      </c>
      <c r="AC6747" s="7">
        <f t="shared" si="857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1"/>
        <v>0</v>
      </c>
      <c r="W6748" s="8">
        <f t="shared" si="858"/>
        <v>267097.42156862747</v>
      </c>
      <c r="X6748" s="8"/>
      <c r="Y6748" s="7">
        <f t="shared" si="860"/>
        <v>0</v>
      </c>
      <c r="Z6748" s="7"/>
      <c r="AA6748" s="8">
        <f t="shared" si="859"/>
        <v>267097.42156862747</v>
      </c>
      <c r="AB6748" s="7">
        <f t="shared" si="862"/>
        <v>5341.9484313725261</v>
      </c>
      <c r="AC6748" s="7">
        <f t="shared" si="857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1"/>
        <v>-36012.39</v>
      </c>
      <c r="W6749" s="8">
        <f t="shared" si="858"/>
        <v>39990.9</v>
      </c>
      <c r="X6749" s="8"/>
      <c r="Y6749" s="7">
        <f t="shared" si="860"/>
        <v>0</v>
      </c>
      <c r="Z6749" s="7"/>
      <c r="AA6749" s="8">
        <f t="shared" si="859"/>
        <v>39990.9</v>
      </c>
      <c r="AB6749" s="7">
        <f t="shared" si="862"/>
        <v>0</v>
      </c>
      <c r="AC6749" s="7">
        <f t="shared" si="857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1"/>
        <v>-5926.1500000000005</v>
      </c>
      <c r="W6750" s="8">
        <f t="shared" si="858"/>
        <v>6107.8</v>
      </c>
      <c r="X6750" s="8"/>
      <c r="Y6750" s="7">
        <f t="shared" si="860"/>
        <v>0</v>
      </c>
      <c r="Z6750" s="7"/>
      <c r="AA6750" s="8">
        <f t="shared" si="859"/>
        <v>6107.8</v>
      </c>
      <c r="AB6750" s="7">
        <f t="shared" si="862"/>
        <v>0</v>
      </c>
      <c r="AC6750" s="7">
        <f t="shared" si="857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1"/>
        <v>0</v>
      </c>
      <c r="W6751" s="8">
        <f t="shared" si="858"/>
        <v>790.74</v>
      </c>
      <c r="X6751" s="8"/>
      <c r="Y6751" s="7">
        <f t="shared" si="860"/>
        <v>0</v>
      </c>
      <c r="Z6751" s="7"/>
      <c r="AA6751" s="8">
        <f t="shared" si="859"/>
        <v>790.74</v>
      </c>
      <c r="AB6751" s="7">
        <f t="shared" si="862"/>
        <v>0</v>
      </c>
      <c r="AC6751" s="7">
        <f t="shared" si="857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1"/>
        <v>0</v>
      </c>
      <c r="W6752" s="8">
        <f t="shared" si="858"/>
        <v>-1018.81</v>
      </c>
      <c r="X6752" s="8"/>
      <c r="Y6752" s="7">
        <f t="shared" si="860"/>
        <v>0</v>
      </c>
      <c r="Z6752" s="7"/>
      <c r="AA6752" s="8">
        <f t="shared" si="859"/>
        <v>-1018.81</v>
      </c>
      <c r="AB6752" s="7">
        <f t="shared" si="862"/>
        <v>0</v>
      </c>
      <c r="AC6752" s="7">
        <f t="shared" si="857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1"/>
        <v>755.83</v>
      </c>
      <c r="W6753" s="8">
        <f t="shared" si="858"/>
        <v>0</v>
      </c>
      <c r="X6753" s="8"/>
      <c r="Y6753" s="7">
        <f t="shared" si="860"/>
        <v>0</v>
      </c>
      <c r="Z6753" s="7"/>
      <c r="AA6753" s="8">
        <f t="shared" si="859"/>
        <v>0</v>
      </c>
      <c r="AB6753" s="7">
        <f t="shared" si="862"/>
        <v>0</v>
      </c>
      <c r="AC6753" s="7">
        <f t="shared" si="857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1"/>
        <v>-1342.33</v>
      </c>
      <c r="W6754" s="8">
        <f t="shared" si="858"/>
        <v>0</v>
      </c>
      <c r="X6754" s="8"/>
      <c r="Y6754" s="7">
        <f t="shared" si="860"/>
        <v>0</v>
      </c>
      <c r="Z6754" s="7"/>
      <c r="AA6754" s="8">
        <f t="shared" si="859"/>
        <v>0</v>
      </c>
      <c r="AB6754" s="7">
        <f t="shared" si="862"/>
        <v>0</v>
      </c>
      <c r="AC6754" s="7">
        <f t="shared" si="857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8"/>
        <v>4063.76</v>
      </c>
      <c r="X6755" s="8"/>
      <c r="Y6755" s="7">
        <f t="shared" si="860"/>
        <v>0</v>
      </c>
      <c r="Z6755" s="7"/>
      <c r="AA6755" s="8">
        <f t="shared" si="859"/>
        <v>4063.76</v>
      </c>
      <c r="AB6755" s="7">
        <f t="shared" si="862"/>
        <v>0</v>
      </c>
      <c r="AC6755" s="7">
        <f t="shared" si="857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8"/>
        <v>0</v>
      </c>
      <c r="X6756" s="8"/>
      <c r="Y6756" s="7">
        <f t="shared" si="860"/>
        <v>0</v>
      </c>
      <c r="Z6756" s="7"/>
      <c r="AA6756" s="8">
        <f t="shared" si="859"/>
        <v>0</v>
      </c>
      <c r="AB6756" s="7">
        <f t="shared" si="862"/>
        <v>0</v>
      </c>
      <c r="AC6756" s="7">
        <f t="shared" si="857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1"/>
        <v>24318.440000000002</v>
      </c>
      <c r="W6757" s="8">
        <f t="shared" si="858"/>
        <v>53539.961538461532</v>
      </c>
      <c r="X6757" s="8"/>
      <c r="Y6757" s="7">
        <f t="shared" si="860"/>
        <v>0</v>
      </c>
      <c r="Z6757" s="7"/>
      <c r="AA6757" s="8">
        <f t="shared" si="859"/>
        <v>53539.961538461532</v>
      </c>
      <c r="AB6757" s="7">
        <f t="shared" si="862"/>
        <v>2141.5984615384659</v>
      </c>
      <c r="AC6757" s="7">
        <f t="shared" si="857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1"/>
        <v>768.47999999999593</v>
      </c>
      <c r="W6758" s="8">
        <f>(U6758-20569.26)/(1+P6758)</f>
        <v>0.76470588235536652</v>
      </c>
      <c r="X6758" s="8"/>
      <c r="Y6758" s="7">
        <f t="shared" si="860"/>
        <v>0</v>
      </c>
      <c r="Z6758" s="7"/>
      <c r="AA6758" s="8">
        <f t="shared" si="859"/>
        <v>0.76470588235536652</v>
      </c>
      <c r="AB6758" s="7">
        <f t="shared" si="862"/>
        <v>20569.275294117644</v>
      </c>
      <c r="AC6758" s="7">
        <f t="shared" si="857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1"/>
        <v>15224.660000000003</v>
      </c>
      <c r="W6759" s="8">
        <f t="shared" si="858"/>
        <v>43700.02</v>
      </c>
      <c r="X6759" s="8"/>
      <c r="Y6759" s="7">
        <f t="shared" si="860"/>
        <v>0</v>
      </c>
      <c r="Z6759" s="7"/>
      <c r="AA6759" s="8">
        <f t="shared" si="859"/>
        <v>43700.02</v>
      </c>
      <c r="AB6759" s="7">
        <f t="shared" si="862"/>
        <v>0</v>
      </c>
      <c r="AC6759" s="7">
        <f t="shared" si="857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1"/>
        <v>291767.35999999993</v>
      </c>
      <c r="W6760" s="8">
        <f t="shared" si="858"/>
        <v>268798.34000000003</v>
      </c>
      <c r="X6760" s="8"/>
      <c r="Y6760" s="7">
        <f t="shared" si="860"/>
        <v>0</v>
      </c>
      <c r="Z6760" s="7"/>
      <c r="AA6760" s="8">
        <f t="shared" si="859"/>
        <v>268798.34000000003</v>
      </c>
      <c r="AB6760" s="7">
        <f t="shared" si="862"/>
        <v>0</v>
      </c>
      <c r="AC6760" s="7">
        <f t="shared" si="857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1"/>
        <v>40600.86</v>
      </c>
      <c r="W6761" s="8">
        <f t="shared" si="858"/>
        <v>49399.14</v>
      </c>
      <c r="X6761" s="8"/>
      <c r="Y6761" s="7">
        <f t="shared" si="860"/>
        <v>0</v>
      </c>
      <c r="Z6761" s="7"/>
      <c r="AA6761" s="8">
        <f t="shared" si="859"/>
        <v>49399.14</v>
      </c>
      <c r="AB6761" s="7">
        <f t="shared" si="862"/>
        <v>0</v>
      </c>
      <c r="AC6761" s="7">
        <f t="shared" si="857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1"/>
        <v>0</v>
      </c>
      <c r="W6762" s="8">
        <v>0</v>
      </c>
      <c r="X6762" s="8"/>
      <c r="Y6762" s="7">
        <f t="shared" si="860"/>
        <v>0</v>
      </c>
      <c r="Z6762" s="7"/>
      <c r="AA6762" s="8">
        <f t="shared" si="859"/>
        <v>0</v>
      </c>
      <c r="AB6762" s="7">
        <f t="shared" si="862"/>
        <v>30030</v>
      </c>
      <c r="AC6762" s="7">
        <f t="shared" si="857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1"/>
        <v>0</v>
      </c>
      <c r="W6763" s="8">
        <v>0</v>
      </c>
      <c r="X6763" s="8"/>
      <c r="Y6763" s="7">
        <f t="shared" si="860"/>
        <v>0</v>
      </c>
      <c r="Z6763" s="7"/>
      <c r="AA6763" s="8">
        <f t="shared" si="859"/>
        <v>0</v>
      </c>
      <c r="AB6763" s="7">
        <f t="shared" si="862"/>
        <v>30030</v>
      </c>
      <c r="AC6763" s="7">
        <f t="shared" si="857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1"/>
        <v>66374.929999999935</v>
      </c>
      <c r="W6764" s="8">
        <f t="shared" si="858"/>
        <v>593390.33333333337</v>
      </c>
      <c r="X6764" s="8"/>
      <c r="Y6764" s="7">
        <f t="shared" si="860"/>
        <v>0</v>
      </c>
      <c r="Z6764" s="7"/>
      <c r="AA6764" s="8">
        <f t="shared" si="859"/>
        <v>593390.33333333337</v>
      </c>
      <c r="AB6764" s="7">
        <f t="shared" si="862"/>
        <v>11867.806666666642</v>
      </c>
      <c r="AC6764" s="7">
        <f t="shared" si="857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1"/>
        <v>64699.859999999986</v>
      </c>
      <c r="W6765" s="8">
        <f t="shared" si="858"/>
        <v>420686.51960784313</v>
      </c>
      <c r="X6765" s="8"/>
      <c r="Y6765" s="7">
        <f t="shared" si="860"/>
        <v>0</v>
      </c>
      <c r="Z6765" s="7"/>
      <c r="AA6765" s="8">
        <f t="shared" si="859"/>
        <v>420686.51960784313</v>
      </c>
      <c r="AB6765" s="7">
        <f t="shared" si="862"/>
        <v>8413.7303921568673</v>
      </c>
      <c r="AC6765" s="7">
        <f t="shared" si="857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1"/>
        <v>170823.87999999989</v>
      </c>
      <c r="W6766" s="8">
        <f t="shared" si="858"/>
        <v>334615.02</v>
      </c>
      <c r="X6766" s="8"/>
      <c r="Y6766" s="7">
        <f t="shared" si="860"/>
        <v>0</v>
      </c>
      <c r="Z6766" s="7"/>
      <c r="AA6766" s="8">
        <f t="shared" si="859"/>
        <v>334615.02</v>
      </c>
      <c r="AB6766" s="7">
        <f t="shared" si="862"/>
        <v>0</v>
      </c>
      <c r="AC6766" s="7">
        <f t="shared" si="857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1"/>
        <v>25667.14</v>
      </c>
      <c r="W6767" s="8">
        <f t="shared" si="858"/>
        <v>59482.843137254902</v>
      </c>
      <c r="X6767" s="8"/>
      <c r="Y6767" s="7">
        <f t="shared" si="860"/>
        <v>0</v>
      </c>
      <c r="Z6767" s="7"/>
      <c r="AA6767" s="8">
        <f t="shared" si="859"/>
        <v>59482.843137254902</v>
      </c>
      <c r="AB6767" s="7">
        <f t="shared" si="862"/>
        <v>1189.6568627450979</v>
      </c>
      <c r="AC6767" s="7">
        <f t="shared" si="857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1"/>
        <v>432885.28000000009</v>
      </c>
      <c r="W6768" s="8">
        <f t="shared" si="858"/>
        <v>334899.07692307688</v>
      </c>
      <c r="X6768" s="8"/>
      <c r="Y6768" s="7">
        <f t="shared" si="860"/>
        <v>0</v>
      </c>
      <c r="Z6768" s="7"/>
      <c r="AA6768" s="8">
        <f t="shared" si="859"/>
        <v>334899.07692307688</v>
      </c>
      <c r="AB6768" s="7">
        <f t="shared" si="862"/>
        <v>13395.963076923101</v>
      </c>
      <c r="AC6768" s="7">
        <f t="shared" si="857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1"/>
        <v>0</v>
      </c>
      <c r="W6769" s="8">
        <v>0</v>
      </c>
      <c r="X6769" s="8"/>
      <c r="Y6769" s="7">
        <f t="shared" si="860"/>
        <v>0</v>
      </c>
      <c r="Z6769" s="7"/>
      <c r="AA6769" s="8">
        <f t="shared" si="859"/>
        <v>0</v>
      </c>
      <c r="AB6769" s="7">
        <f t="shared" si="862"/>
        <v>30040</v>
      </c>
      <c r="AC6769" s="7">
        <f t="shared" ref="AC6769:AC6832" si="863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1"/>
        <v>44164.100000000006</v>
      </c>
      <c r="W6770" s="8">
        <f t="shared" si="858"/>
        <v>30537.759999999998</v>
      </c>
      <c r="X6770" s="8"/>
      <c r="Y6770" s="7">
        <f t="shared" si="860"/>
        <v>0</v>
      </c>
      <c r="Z6770" s="7"/>
      <c r="AA6770" s="8">
        <f t="shared" si="859"/>
        <v>30537.759999999998</v>
      </c>
      <c r="AB6770" s="7">
        <f t="shared" si="862"/>
        <v>0</v>
      </c>
      <c r="AC6770" s="7">
        <f t="shared" si="863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1"/>
        <v>889.5</v>
      </c>
      <c r="W6771" s="8">
        <f>(U6771-31000)/(1+P6771)</f>
        <v>-889.5</v>
      </c>
      <c r="X6771" s="8"/>
      <c r="Y6771" s="7">
        <f t="shared" si="860"/>
        <v>0</v>
      </c>
      <c r="Z6771" s="7"/>
      <c r="AA6771" s="8">
        <f t="shared" si="859"/>
        <v>-889.5</v>
      </c>
      <c r="AB6771" s="7">
        <f t="shared" si="862"/>
        <v>31000</v>
      </c>
      <c r="AC6771" s="7">
        <f t="shared" si="863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1"/>
        <v>201114.35999999996</v>
      </c>
      <c r="W6772" s="8">
        <f t="shared" si="858"/>
        <v>129126.69607843139</v>
      </c>
      <c r="X6772" s="8"/>
      <c r="Y6772" s="7">
        <f t="shared" si="860"/>
        <v>0</v>
      </c>
      <c r="Z6772" s="7"/>
      <c r="AA6772" s="8">
        <f t="shared" si="859"/>
        <v>129126.69607843139</v>
      </c>
      <c r="AB6772" s="7">
        <f t="shared" si="862"/>
        <v>2582.5339215686254</v>
      </c>
      <c r="AC6772" s="7">
        <f t="shared" si="863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1"/>
        <v>23233.040000000001</v>
      </c>
      <c r="W6773" s="8">
        <f t="shared" si="858"/>
        <v>51683.725490196077</v>
      </c>
      <c r="X6773" s="8"/>
      <c r="Y6773" s="7">
        <f t="shared" si="860"/>
        <v>0</v>
      </c>
      <c r="Z6773" s="7"/>
      <c r="AA6773" s="8">
        <f t="shared" si="859"/>
        <v>51683.725490196077</v>
      </c>
      <c r="AB6773" s="7">
        <f t="shared" si="862"/>
        <v>1033.6745098039246</v>
      </c>
      <c r="AC6773" s="7">
        <f t="shared" si="863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1"/>
        <v>956102.56</v>
      </c>
      <c r="W6774" s="8">
        <f t="shared" si="858"/>
        <v>301066.73</v>
      </c>
      <c r="X6774" s="8"/>
      <c r="Y6774" s="7">
        <f t="shared" si="860"/>
        <v>0</v>
      </c>
      <c r="Z6774" s="7"/>
      <c r="AA6774" s="8">
        <f t="shared" si="859"/>
        <v>301066.73</v>
      </c>
      <c r="AB6774" s="7">
        <f t="shared" si="862"/>
        <v>0</v>
      </c>
      <c r="AC6774" s="7">
        <f t="shared" si="863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60"/>
        <v>0</v>
      </c>
      <c r="Z6775" s="7"/>
      <c r="AA6775" s="8">
        <f t="shared" si="859"/>
        <v>11199.049019607843</v>
      </c>
      <c r="AB6775" s="7">
        <f t="shared" si="862"/>
        <v>17223.980980392156</v>
      </c>
      <c r="AC6775" s="7">
        <f t="shared" si="863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1"/>
        <v>0</v>
      </c>
      <c r="W6776" s="8">
        <f t="shared" si="858"/>
        <v>0</v>
      </c>
      <c r="X6776" s="8"/>
      <c r="Y6776" s="7">
        <f t="shared" si="860"/>
        <v>0</v>
      </c>
      <c r="Z6776" s="7"/>
      <c r="AA6776" s="8">
        <f t="shared" si="859"/>
        <v>0</v>
      </c>
      <c r="AB6776" s="7">
        <f t="shared" si="862"/>
        <v>0</v>
      </c>
      <c r="AC6776" s="7">
        <f t="shared" si="863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1"/>
        <v>11585.06</v>
      </c>
      <c r="W6777" s="8">
        <f t="shared" si="858"/>
        <v>0</v>
      </c>
      <c r="X6777" s="8"/>
      <c r="Y6777" s="7">
        <f t="shared" si="860"/>
        <v>0</v>
      </c>
      <c r="Z6777" s="7"/>
      <c r="AA6777" s="8">
        <f t="shared" si="859"/>
        <v>0</v>
      </c>
      <c r="AB6777" s="7">
        <f t="shared" si="862"/>
        <v>0</v>
      </c>
      <c r="AC6777" s="7">
        <f t="shared" si="863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1"/>
        <v>18048.659999999996</v>
      </c>
      <c r="W6778" s="8">
        <f t="shared" si="858"/>
        <v>64612.49</v>
      </c>
      <c r="X6778" s="8"/>
      <c r="Y6778" s="7">
        <f t="shared" si="860"/>
        <v>0</v>
      </c>
      <c r="Z6778" s="7"/>
      <c r="AA6778" s="8">
        <f t="shared" si="859"/>
        <v>64612.49</v>
      </c>
      <c r="AB6778" s="7">
        <f t="shared" si="862"/>
        <v>0</v>
      </c>
      <c r="AC6778" s="7">
        <f t="shared" si="863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1"/>
        <v>1034763</v>
      </c>
      <c r="W6779" s="8">
        <f t="shared" si="858"/>
        <v>3646706.947867299</v>
      </c>
      <c r="X6779" s="8"/>
      <c r="Y6779" s="7">
        <f t="shared" si="860"/>
        <v>0</v>
      </c>
      <c r="Z6779" s="7"/>
      <c r="AA6779" s="8">
        <f t="shared" si="859"/>
        <v>3646706.947867299</v>
      </c>
      <c r="AB6779" s="7">
        <f t="shared" si="862"/>
        <v>200568.88213270111</v>
      </c>
      <c r="AC6779" s="7">
        <f t="shared" si="863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1"/>
        <v>25343.410000000003</v>
      </c>
      <c r="W6780" s="8">
        <f t="shared" si="858"/>
        <v>39252.396039603955</v>
      </c>
      <c r="X6780" s="8"/>
      <c r="Y6780" s="7">
        <f t="shared" si="860"/>
        <v>0</v>
      </c>
      <c r="Z6780" s="7"/>
      <c r="AA6780" s="8">
        <f t="shared" si="859"/>
        <v>39252.396039603955</v>
      </c>
      <c r="AB6780" s="7">
        <f t="shared" si="862"/>
        <v>392.52396039604355</v>
      </c>
      <c r="AC6780" s="7">
        <f t="shared" si="863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1"/>
        <v>104958.90000000002</v>
      </c>
      <c r="W6781" s="8">
        <f t="shared" si="858"/>
        <v>107852.94117647059</v>
      </c>
      <c r="X6781" s="8"/>
      <c r="Y6781" s="7">
        <f t="shared" si="860"/>
        <v>0</v>
      </c>
      <c r="Z6781" s="7"/>
      <c r="AA6781" s="8">
        <f t="shared" si="859"/>
        <v>107852.94117647059</v>
      </c>
      <c r="AB6781" s="7">
        <f t="shared" si="862"/>
        <v>2157.0588235294126</v>
      </c>
      <c r="AC6781" s="7">
        <f t="shared" si="863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1"/>
        <v>0</v>
      </c>
      <c r="W6782" s="8">
        <v>0</v>
      </c>
      <c r="X6782" s="8"/>
      <c r="Y6782" s="7">
        <f t="shared" si="860"/>
        <v>0</v>
      </c>
      <c r="Z6782" s="7"/>
      <c r="AA6782" s="8">
        <f t="shared" si="859"/>
        <v>0</v>
      </c>
      <c r="AB6782" s="7">
        <f t="shared" si="862"/>
        <v>30000</v>
      </c>
      <c r="AC6782" s="7">
        <f t="shared" si="863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1"/>
        <v>40029</v>
      </c>
      <c r="W6783" s="8">
        <f t="shared" ref="W6783:W6794" si="864">IF(O6783="返货",U6783/(1+P6783),IF(O6783="返现",U6783,IF(O6783="折扣",U6783*P6783,IF(O6783="无",U6783))))</f>
        <v>43570</v>
      </c>
      <c r="X6783" s="8"/>
      <c r="Y6783" s="7">
        <f t="shared" si="860"/>
        <v>0</v>
      </c>
      <c r="Z6783" s="7"/>
      <c r="AA6783" s="7"/>
      <c r="AB6783" s="7">
        <f t="shared" si="862"/>
        <v>0</v>
      </c>
      <c r="AC6783" s="7">
        <f t="shared" si="863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1"/>
        <v>5604</v>
      </c>
      <c r="W6784" s="8">
        <f t="shared" si="864"/>
        <v>5196.0784313725489</v>
      </c>
      <c r="X6784" s="8"/>
      <c r="Y6784" s="7">
        <f t="shared" si="860"/>
        <v>0</v>
      </c>
      <c r="Z6784" s="7"/>
      <c r="AA6784" s="8">
        <f t="shared" ref="AA6784:AA6802" si="865">W6784+X6784</f>
        <v>5196.0784313725489</v>
      </c>
      <c r="AB6784" s="7">
        <f t="shared" si="862"/>
        <v>103.92156862745105</v>
      </c>
      <c r="AC6784" s="7">
        <f t="shared" si="863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1"/>
        <v>8530.84</v>
      </c>
      <c r="W6785" s="8">
        <f t="shared" si="864"/>
        <v>4436.5882352941171</v>
      </c>
      <c r="X6785" s="8"/>
      <c r="Y6785" s="7">
        <f t="shared" si="860"/>
        <v>0</v>
      </c>
      <c r="Z6785" s="7"/>
      <c r="AA6785" s="8">
        <f t="shared" si="865"/>
        <v>4436.5882352941171</v>
      </c>
      <c r="AB6785" s="7">
        <f t="shared" si="862"/>
        <v>88.731764705882597</v>
      </c>
      <c r="AC6785" s="7">
        <f t="shared" si="863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1"/>
        <v>150731.35999999996</v>
      </c>
      <c r="W6786" s="8">
        <f t="shared" si="864"/>
        <v>148822.12871287129</v>
      </c>
      <c r="X6786" s="8"/>
      <c r="Y6786" s="7">
        <f t="shared" si="860"/>
        <v>0</v>
      </c>
      <c r="Z6786" s="7"/>
      <c r="AA6786" s="8">
        <f t="shared" si="865"/>
        <v>148822.12871287129</v>
      </c>
      <c r="AB6786" s="7">
        <f t="shared" si="862"/>
        <v>1488.2212871287193</v>
      </c>
      <c r="AC6786" s="7">
        <f t="shared" si="863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1"/>
        <v>80657.63</v>
      </c>
      <c r="W6787" s="8">
        <f t="shared" si="864"/>
        <v>23918.22</v>
      </c>
      <c r="X6787" s="8">
        <f>W6787*R6787/(1-R6787)</f>
        <v>488.12693877551027</v>
      </c>
      <c r="Y6787" s="7">
        <f t="shared" ref="Y6787:Y6850" si="866">IF(W6787-AC6787&lt;=0,0,IF(O6787="返现",MAX(W6787-AB6787-AC6787,0),MAX(W6787-AC6787,0)))</f>
        <v>0</v>
      </c>
      <c r="Z6787" s="7"/>
      <c r="AA6787" s="8">
        <f t="shared" si="865"/>
        <v>24406.34693877551</v>
      </c>
      <c r="AB6787" s="7">
        <f t="shared" si="862"/>
        <v>0</v>
      </c>
      <c r="AC6787" s="7">
        <f t="shared" si="863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1"/>
        <v>145456.16</v>
      </c>
      <c r="W6788" s="8">
        <f t="shared" si="864"/>
        <v>16769.465346534653</v>
      </c>
      <c r="X6788" s="8">
        <f t="shared" ref="X6788:X6791" si="867">W6788*R6788/(1-R6788)</f>
        <v>342.23398666397253</v>
      </c>
      <c r="Y6788" s="7">
        <f t="shared" si="866"/>
        <v>0</v>
      </c>
      <c r="Z6788" s="7"/>
      <c r="AA6788" s="8">
        <f t="shared" si="865"/>
        <v>17111.699333198627</v>
      </c>
      <c r="AB6788" s="7">
        <f t="shared" si="862"/>
        <v>167.69465346534707</v>
      </c>
      <c r="AC6788" s="7">
        <f t="shared" si="863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8">S6789+T6789-U6789</f>
        <v>33662.260000000009</v>
      </c>
      <c r="W6789" s="8">
        <f t="shared" si="864"/>
        <v>131708.91089108909</v>
      </c>
      <c r="X6789" s="8">
        <f t="shared" si="867"/>
        <v>2687.9369569610017</v>
      </c>
      <c r="Y6789" s="7">
        <f t="shared" si="866"/>
        <v>0</v>
      </c>
      <c r="Z6789" s="7"/>
      <c r="AA6789" s="8">
        <f t="shared" si="865"/>
        <v>134396.84784805009</v>
      </c>
      <c r="AB6789" s="7">
        <f t="shared" si="862"/>
        <v>1317.0891089109064</v>
      </c>
      <c r="AC6789" s="7">
        <f t="shared" si="863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8"/>
        <v>155074.50999999995</v>
      </c>
      <c r="W6790" s="8">
        <f t="shared" si="864"/>
        <v>187490.66336633664</v>
      </c>
      <c r="X6790" s="8">
        <f t="shared" si="867"/>
        <v>3826.3400687007479</v>
      </c>
      <c r="Y6790" s="7">
        <f t="shared" si="866"/>
        <v>0</v>
      </c>
      <c r="Z6790" s="7"/>
      <c r="AA6790" s="8">
        <f t="shared" si="865"/>
        <v>191317.00343503739</v>
      </c>
      <c r="AB6790" s="7">
        <f t="shared" si="862"/>
        <v>1874.9066336633696</v>
      </c>
      <c r="AC6790" s="7">
        <f t="shared" si="863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4"/>
        <v>164560.17821782178</v>
      </c>
      <c r="X6791" s="8">
        <f t="shared" si="867"/>
        <v>3358.3709840371794</v>
      </c>
      <c r="Y6791" s="7">
        <f t="shared" si="866"/>
        <v>0</v>
      </c>
      <c r="Z6791" s="7"/>
      <c r="AA6791" s="8">
        <f t="shared" si="865"/>
        <v>167918.54920185896</v>
      </c>
      <c r="AB6791" s="7">
        <f t="shared" si="862"/>
        <v>1645.6017821782152</v>
      </c>
      <c r="AC6791" s="7">
        <f t="shared" si="863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8"/>
        <v>319000</v>
      </c>
      <c r="W6792" s="8">
        <f t="shared" si="864"/>
        <v>0</v>
      </c>
      <c r="X6792" s="8"/>
      <c r="Y6792" s="7">
        <f t="shared" si="866"/>
        <v>0</v>
      </c>
      <c r="Z6792" s="7"/>
      <c r="AA6792" s="8">
        <f t="shared" si="865"/>
        <v>0</v>
      </c>
      <c r="AB6792" s="7">
        <f t="shared" si="862"/>
        <v>0</v>
      </c>
      <c r="AC6792" s="7">
        <f t="shared" si="863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8"/>
        <v>0</v>
      </c>
      <c r="W6793" s="8">
        <f t="shared" si="864"/>
        <v>0</v>
      </c>
      <c r="X6793" s="8"/>
      <c r="Y6793" s="7">
        <f t="shared" si="866"/>
        <v>0</v>
      </c>
      <c r="Z6793" s="7"/>
      <c r="AA6793" s="8">
        <f t="shared" si="865"/>
        <v>0</v>
      </c>
      <c r="AB6793" s="7">
        <f t="shared" si="862"/>
        <v>0</v>
      </c>
      <c r="AC6793" s="7">
        <f t="shared" si="863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8"/>
        <v>116174.64000000001</v>
      </c>
      <c r="W6794" s="8">
        <f t="shared" si="864"/>
        <v>149007.05940594058</v>
      </c>
      <c r="X6794" s="8"/>
      <c r="Y6794" s="7">
        <f t="shared" si="866"/>
        <v>0</v>
      </c>
      <c r="Z6794" s="7"/>
      <c r="AA6794" s="8">
        <f t="shared" si="865"/>
        <v>149007.05940594058</v>
      </c>
      <c r="AB6794" s="7">
        <f t="shared" si="862"/>
        <v>1490.0705940594198</v>
      </c>
      <c r="AC6794" s="7">
        <f t="shared" si="863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8"/>
        <v>0</v>
      </c>
      <c r="W6795" s="8">
        <v>0</v>
      </c>
      <c r="X6795" s="8"/>
      <c r="Y6795" s="7">
        <f t="shared" si="866"/>
        <v>0</v>
      </c>
      <c r="Z6795" s="7"/>
      <c r="AA6795" s="8">
        <f t="shared" si="865"/>
        <v>0</v>
      </c>
      <c r="AB6795" s="7">
        <f t="shared" si="862"/>
        <v>184.58</v>
      </c>
      <c r="AC6795" s="7">
        <f t="shared" si="863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8"/>
        <v>55879.65</v>
      </c>
      <c r="W6796" s="8">
        <f t="shared" ref="W6796:W6859" si="869">IF(O6796="返货",U6796/(1+P6796),IF(O6796="返现",U6796,IF(O6796="折扣",U6796*P6796,IF(O6796="无",U6796))))</f>
        <v>42213.62</v>
      </c>
      <c r="X6796" s="8"/>
      <c r="Y6796" s="7">
        <f t="shared" si="866"/>
        <v>0</v>
      </c>
      <c r="Z6796" s="7"/>
      <c r="AA6796" s="8">
        <f t="shared" si="865"/>
        <v>42213.62</v>
      </c>
      <c r="AB6796" s="7">
        <f t="shared" si="862"/>
        <v>0</v>
      </c>
      <c r="AC6796" s="7">
        <f t="shared" si="863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8"/>
        <v>70636.280000000028</v>
      </c>
      <c r="W6797" s="8">
        <f t="shared" si="869"/>
        <v>343407</v>
      </c>
      <c r="X6797" s="8"/>
      <c r="Y6797" s="7">
        <f t="shared" si="866"/>
        <v>0</v>
      </c>
      <c r="Z6797" s="7"/>
      <c r="AA6797" s="8">
        <f t="shared" si="865"/>
        <v>343407</v>
      </c>
      <c r="AB6797" s="7">
        <f t="shared" si="862"/>
        <v>6868.140000000014</v>
      </c>
      <c r="AC6797" s="7">
        <f t="shared" si="863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8"/>
        <v>5582.3300000000017</v>
      </c>
      <c r="W6798" s="8">
        <f t="shared" si="869"/>
        <v>6500</v>
      </c>
      <c r="X6798" s="8"/>
      <c r="Y6798" s="7">
        <f t="shared" si="866"/>
        <v>0</v>
      </c>
      <c r="Z6798" s="7"/>
      <c r="AA6798" s="8">
        <f t="shared" si="865"/>
        <v>6500</v>
      </c>
      <c r="AB6798" s="7">
        <f t="shared" si="862"/>
        <v>0</v>
      </c>
      <c r="AC6798" s="7">
        <f t="shared" si="863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8"/>
        <v>56822.640000000014</v>
      </c>
      <c r="W6799" s="8">
        <f t="shared" si="869"/>
        <v>108759.93</v>
      </c>
      <c r="X6799" s="8"/>
      <c r="Y6799" s="7">
        <f t="shared" si="866"/>
        <v>0</v>
      </c>
      <c r="Z6799" s="7"/>
      <c r="AA6799" s="8">
        <f t="shared" si="865"/>
        <v>108759.93</v>
      </c>
      <c r="AB6799" s="7">
        <f t="shared" si="862"/>
        <v>0</v>
      </c>
      <c r="AC6799" s="7">
        <f t="shared" si="863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8"/>
        <v>0</v>
      </c>
      <c r="W6800" s="8">
        <f>(U6800-6000)/(1+P6800)</f>
        <v>1525.0980392156866</v>
      </c>
      <c r="X6800" s="8"/>
      <c r="Y6800" s="7">
        <f t="shared" si="866"/>
        <v>0</v>
      </c>
      <c r="Z6800" s="7"/>
      <c r="AA6800" s="8">
        <f t="shared" si="865"/>
        <v>1525.0980392156866</v>
      </c>
      <c r="AB6800" s="7">
        <f t="shared" si="862"/>
        <v>6030.5019607843133</v>
      </c>
      <c r="AC6800" s="7">
        <f t="shared" si="863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8"/>
        <v>2700</v>
      </c>
      <c r="W6801" s="8">
        <f>(U6801-35000)/(1+P6801)</f>
        <v>4174.7572815533977</v>
      </c>
      <c r="X6801" s="8"/>
      <c r="Y6801" s="7">
        <f t="shared" si="866"/>
        <v>0</v>
      </c>
      <c r="Z6801" s="7"/>
      <c r="AA6801" s="8">
        <f t="shared" si="865"/>
        <v>4174.7572815533977</v>
      </c>
      <c r="AB6801" s="7">
        <f t="shared" si="862"/>
        <v>35125.2427184466</v>
      </c>
      <c r="AC6801" s="7">
        <f t="shared" si="863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6"/>
        <v>0</v>
      </c>
      <c r="Z6802" s="7"/>
      <c r="AA6802" s="8">
        <f t="shared" si="865"/>
        <v>7683.18</v>
      </c>
      <c r="AB6802" s="7">
        <f t="shared" si="862"/>
        <v>15000</v>
      </c>
      <c r="AC6802" s="7">
        <f t="shared" si="863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8"/>
        <v>62702.86</v>
      </c>
      <c r="W6803" s="8">
        <f t="shared" si="869"/>
        <v>67297.14</v>
      </c>
      <c r="X6803" s="8"/>
      <c r="Y6803" s="7">
        <f t="shared" si="866"/>
        <v>0</v>
      </c>
      <c r="Z6803" s="7"/>
      <c r="AA6803" s="7"/>
      <c r="AB6803" s="7">
        <f t="shared" si="862"/>
        <v>0</v>
      </c>
      <c r="AC6803" s="7">
        <f t="shared" si="863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8"/>
        <v>54105.64</v>
      </c>
      <c r="W6804" s="8">
        <f t="shared" si="869"/>
        <v>24159.7</v>
      </c>
      <c r="X6804" s="8"/>
      <c r="Y6804" s="7">
        <f t="shared" si="866"/>
        <v>0</v>
      </c>
      <c r="Z6804" s="7"/>
      <c r="AA6804" s="8">
        <f t="shared" ref="AA6804:AA6848" si="870">W6804+X6804</f>
        <v>24159.7</v>
      </c>
      <c r="AB6804" s="95">
        <f>W6804*P6804</f>
        <v>483.19400000000002</v>
      </c>
      <c r="AC6804" s="7">
        <f t="shared" si="863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8"/>
        <v>753947.2</v>
      </c>
      <c r="W6805" s="8">
        <f t="shared" si="869"/>
        <v>0</v>
      </c>
      <c r="X6805" s="8"/>
      <c r="Y6805" s="7">
        <f t="shared" si="866"/>
        <v>0</v>
      </c>
      <c r="Z6805" s="7"/>
      <c r="AA6805" s="8">
        <f t="shared" si="870"/>
        <v>0</v>
      </c>
      <c r="AB6805" s="7">
        <f t="shared" ref="AB6805:AB6868" si="871">U6805-W6805</f>
        <v>0</v>
      </c>
      <c r="AC6805" s="7">
        <f t="shared" si="863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8"/>
        <v>0</v>
      </c>
      <c r="W6806" s="8">
        <f t="shared" si="869"/>
        <v>200000</v>
      </c>
      <c r="X6806" s="8"/>
      <c r="Y6806" s="7">
        <f t="shared" si="866"/>
        <v>0</v>
      </c>
      <c r="Z6806" s="7"/>
      <c r="AA6806" s="8">
        <f t="shared" si="870"/>
        <v>200000</v>
      </c>
      <c r="AB6806" s="7">
        <f t="shared" si="871"/>
        <v>0</v>
      </c>
      <c r="AC6806" s="7">
        <f t="shared" si="863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8"/>
        <v>0</v>
      </c>
      <c r="W6807" s="8">
        <f t="shared" si="869"/>
        <v>14733.813725490196</v>
      </c>
      <c r="X6807" s="8"/>
      <c r="Y6807" s="7">
        <f t="shared" si="866"/>
        <v>0</v>
      </c>
      <c r="Z6807" s="7"/>
      <c r="AA6807" s="8">
        <f t="shared" si="870"/>
        <v>14733.813725490196</v>
      </c>
      <c r="AB6807" s="7">
        <f t="shared" si="871"/>
        <v>294.67627450980399</v>
      </c>
      <c r="AC6807" s="7">
        <f t="shared" si="863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9"/>
        <v>5058.93</v>
      </c>
      <c r="X6808" s="8"/>
      <c r="Y6808" s="7">
        <f t="shared" si="866"/>
        <v>0</v>
      </c>
      <c r="Z6808" s="7"/>
      <c r="AA6808" s="8">
        <f t="shared" si="870"/>
        <v>5058.93</v>
      </c>
      <c r="AB6808" s="7">
        <f t="shared" si="871"/>
        <v>0</v>
      </c>
      <c r="AC6808" s="7">
        <f t="shared" si="863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8"/>
        <v>7906.4000000000015</v>
      </c>
      <c r="W6809" s="8">
        <f t="shared" si="869"/>
        <v>25983.317307692309</v>
      </c>
      <c r="X6809" s="8"/>
      <c r="Y6809" s="7">
        <f t="shared" si="866"/>
        <v>0</v>
      </c>
      <c r="Z6809" s="7"/>
      <c r="AA6809" s="8">
        <f t="shared" si="870"/>
        <v>25983.317307692309</v>
      </c>
      <c r="AB6809" s="7">
        <f t="shared" si="871"/>
        <v>1039.3326923076929</v>
      </c>
      <c r="AC6809" s="7">
        <f t="shared" si="863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8"/>
        <v>136564.01999999999</v>
      </c>
      <c r="W6810" s="8">
        <f t="shared" si="869"/>
        <v>0</v>
      </c>
      <c r="X6810" s="8"/>
      <c r="Y6810" s="7">
        <f t="shared" si="866"/>
        <v>0</v>
      </c>
      <c r="Z6810" s="7"/>
      <c r="AA6810" s="8">
        <f t="shared" si="870"/>
        <v>0</v>
      </c>
      <c r="AB6810" s="7">
        <f t="shared" si="871"/>
        <v>0</v>
      </c>
      <c r="AC6810" s="7">
        <f t="shared" si="863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8"/>
        <v>97836.33</v>
      </c>
      <c r="W6811" s="8">
        <f t="shared" si="869"/>
        <v>8002</v>
      </c>
      <c r="X6811" s="8"/>
      <c r="Y6811" s="7">
        <f t="shared" si="866"/>
        <v>0</v>
      </c>
      <c r="Z6811" s="7"/>
      <c r="AA6811" s="8">
        <f t="shared" si="870"/>
        <v>8002</v>
      </c>
      <c r="AB6811" s="7">
        <f t="shared" si="871"/>
        <v>0</v>
      </c>
      <c r="AC6811" s="7">
        <f t="shared" si="863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8"/>
        <v>69364.140000000014</v>
      </c>
      <c r="W6812" s="8">
        <f t="shared" si="869"/>
        <v>21830.6</v>
      </c>
      <c r="X6812" s="8"/>
      <c r="Y6812" s="7">
        <f t="shared" si="866"/>
        <v>0</v>
      </c>
      <c r="Z6812" s="7"/>
      <c r="AA6812" s="8">
        <f t="shared" si="870"/>
        <v>21830.6</v>
      </c>
      <c r="AB6812" s="7">
        <f t="shared" si="871"/>
        <v>0</v>
      </c>
      <c r="AC6812" s="7">
        <f t="shared" si="863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8"/>
        <v>1482.9799999999996</v>
      </c>
      <c r="W6813" s="8">
        <f t="shared" si="869"/>
        <v>18480.32</v>
      </c>
      <c r="X6813" s="8"/>
      <c r="Y6813" s="7">
        <f t="shared" si="866"/>
        <v>0</v>
      </c>
      <c r="Z6813" s="7"/>
      <c r="AA6813" s="8">
        <f t="shared" si="870"/>
        <v>18480.32</v>
      </c>
      <c r="AB6813" s="7">
        <f t="shared" si="871"/>
        <v>0</v>
      </c>
      <c r="AC6813" s="7">
        <f t="shared" si="863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8"/>
        <v>12936.48</v>
      </c>
      <c r="W6814" s="8">
        <f t="shared" si="869"/>
        <v>0</v>
      </c>
      <c r="X6814" s="8"/>
      <c r="Y6814" s="7">
        <f t="shared" si="866"/>
        <v>0</v>
      </c>
      <c r="Z6814" s="7"/>
      <c r="AA6814" s="8">
        <f t="shared" si="870"/>
        <v>0</v>
      </c>
      <c r="AB6814" s="7">
        <f t="shared" si="871"/>
        <v>0</v>
      </c>
      <c r="AC6814" s="7">
        <f t="shared" si="863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8"/>
        <v>0</v>
      </c>
      <c r="W6815" s="8">
        <f t="shared" si="869"/>
        <v>10000</v>
      </c>
      <c r="X6815" s="8"/>
      <c r="Y6815" s="7">
        <f t="shared" si="866"/>
        <v>0</v>
      </c>
      <c r="Z6815" s="7"/>
      <c r="AA6815" s="8">
        <f t="shared" si="870"/>
        <v>10000</v>
      </c>
      <c r="AB6815" s="7">
        <f t="shared" si="871"/>
        <v>200</v>
      </c>
      <c r="AC6815" s="7">
        <f t="shared" si="863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8"/>
        <v>35939.389999999985</v>
      </c>
      <c r="W6816" s="8">
        <f t="shared" si="869"/>
        <v>241809.41176470587</v>
      </c>
      <c r="X6816" s="8"/>
      <c r="Y6816" s="7">
        <f t="shared" si="866"/>
        <v>0</v>
      </c>
      <c r="Z6816" s="7"/>
      <c r="AA6816" s="8">
        <f t="shared" si="870"/>
        <v>241809.41176470587</v>
      </c>
      <c r="AB6816" s="7">
        <f t="shared" si="871"/>
        <v>4836.188235294132</v>
      </c>
      <c r="AC6816" s="7">
        <f t="shared" si="863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8"/>
        <v>97531.989999999991</v>
      </c>
      <c r="W6817" s="8">
        <f t="shared" si="869"/>
        <v>91176.470588235286</v>
      </c>
      <c r="X6817" s="8"/>
      <c r="Y6817" s="7">
        <f t="shared" si="866"/>
        <v>0</v>
      </c>
      <c r="Z6817" s="7"/>
      <c r="AA6817" s="8">
        <f t="shared" si="870"/>
        <v>91176.470588235286</v>
      </c>
      <c r="AB6817" s="7">
        <f t="shared" si="871"/>
        <v>1823.5294117647136</v>
      </c>
      <c r="AC6817" s="7">
        <f t="shared" si="863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8"/>
        <v>427.65</v>
      </c>
      <c r="W6818" s="8">
        <f t="shared" si="869"/>
        <v>0</v>
      </c>
      <c r="X6818" s="8"/>
      <c r="Y6818" s="7">
        <f t="shared" si="866"/>
        <v>0</v>
      </c>
      <c r="Z6818" s="7"/>
      <c r="AA6818" s="8">
        <f t="shared" si="870"/>
        <v>0</v>
      </c>
      <c r="AB6818" s="7">
        <f t="shared" si="871"/>
        <v>0</v>
      </c>
      <c r="AC6818" s="7">
        <f t="shared" si="863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8"/>
        <v>25000</v>
      </c>
      <c r="W6819" s="8">
        <f t="shared" si="869"/>
        <v>0</v>
      </c>
      <c r="X6819" s="8"/>
      <c r="Y6819" s="7">
        <f t="shared" si="866"/>
        <v>0</v>
      </c>
      <c r="Z6819" s="7"/>
      <c r="AA6819" s="8">
        <f t="shared" si="870"/>
        <v>0</v>
      </c>
      <c r="AB6819" s="7">
        <f t="shared" si="871"/>
        <v>0</v>
      </c>
      <c r="AC6819" s="7">
        <f t="shared" si="863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8"/>
        <v>14613.38</v>
      </c>
      <c r="W6820" s="8">
        <f t="shared" si="869"/>
        <v>0</v>
      </c>
      <c r="X6820" s="8"/>
      <c r="Y6820" s="7">
        <f t="shared" si="866"/>
        <v>0</v>
      </c>
      <c r="Z6820" s="7"/>
      <c r="AA6820" s="8">
        <f t="shared" si="870"/>
        <v>0</v>
      </c>
      <c r="AB6820" s="7">
        <f t="shared" si="871"/>
        <v>0</v>
      </c>
      <c r="AC6820" s="7">
        <f t="shared" si="863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8"/>
        <v>-79.7</v>
      </c>
      <c r="W6821" s="8">
        <f t="shared" si="869"/>
        <v>0</v>
      </c>
      <c r="X6821" s="8"/>
      <c r="Y6821" s="7">
        <f t="shared" si="866"/>
        <v>0</v>
      </c>
      <c r="Z6821" s="7"/>
      <c r="AA6821" s="8">
        <f t="shared" si="870"/>
        <v>0</v>
      </c>
      <c r="AB6821" s="7">
        <f t="shared" si="871"/>
        <v>0</v>
      </c>
      <c r="AC6821" s="7">
        <f t="shared" si="863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8"/>
        <v>5860.05</v>
      </c>
      <c r="W6822" s="8">
        <f t="shared" si="869"/>
        <v>0</v>
      </c>
      <c r="X6822" s="8"/>
      <c r="Y6822" s="7">
        <f t="shared" si="866"/>
        <v>0</v>
      </c>
      <c r="Z6822" s="7"/>
      <c r="AA6822" s="8">
        <f t="shared" si="870"/>
        <v>0</v>
      </c>
      <c r="AB6822" s="7">
        <f t="shared" si="871"/>
        <v>0</v>
      </c>
      <c r="AC6822" s="7">
        <f t="shared" si="863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8"/>
        <v>10079.870000000001</v>
      </c>
      <c r="W6823" s="8">
        <f t="shared" si="869"/>
        <v>0</v>
      </c>
      <c r="X6823" s="8"/>
      <c r="Y6823" s="7">
        <f t="shared" si="866"/>
        <v>0</v>
      </c>
      <c r="Z6823" s="7"/>
      <c r="AA6823" s="8">
        <f t="shared" si="870"/>
        <v>0</v>
      </c>
      <c r="AB6823" s="7">
        <f t="shared" si="871"/>
        <v>0</v>
      </c>
      <c r="AC6823" s="7">
        <f t="shared" si="863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8"/>
        <v>8252.84</v>
      </c>
      <c r="W6824" s="8">
        <f t="shared" si="869"/>
        <v>0</v>
      </c>
      <c r="X6824" s="8"/>
      <c r="Y6824" s="7">
        <f t="shared" si="866"/>
        <v>0</v>
      </c>
      <c r="Z6824" s="7"/>
      <c r="AA6824" s="8">
        <f t="shared" si="870"/>
        <v>0</v>
      </c>
      <c r="AB6824" s="7">
        <f t="shared" si="871"/>
        <v>0</v>
      </c>
      <c r="AC6824" s="7">
        <f t="shared" si="863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8"/>
        <v>37527.72</v>
      </c>
      <c r="W6825" s="8">
        <f t="shared" si="869"/>
        <v>0</v>
      </c>
      <c r="X6825" s="8"/>
      <c r="Y6825" s="7">
        <f t="shared" si="866"/>
        <v>0</v>
      </c>
      <c r="Z6825" s="7"/>
      <c r="AA6825" s="8">
        <f t="shared" si="870"/>
        <v>0</v>
      </c>
      <c r="AB6825" s="7">
        <f t="shared" si="871"/>
        <v>0</v>
      </c>
      <c r="AC6825" s="7">
        <f t="shared" si="863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8"/>
        <v>27897.68</v>
      </c>
      <c r="W6826" s="8">
        <f t="shared" si="869"/>
        <v>0</v>
      </c>
      <c r="X6826" s="8"/>
      <c r="Y6826" s="7">
        <f t="shared" si="866"/>
        <v>0</v>
      </c>
      <c r="Z6826" s="7"/>
      <c r="AA6826" s="8">
        <f t="shared" si="870"/>
        <v>0</v>
      </c>
      <c r="AB6826" s="7">
        <f t="shared" si="871"/>
        <v>0</v>
      </c>
      <c r="AC6826" s="7">
        <f t="shared" si="863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8"/>
        <v>294623.52</v>
      </c>
      <c r="W6827" s="8">
        <f t="shared" si="869"/>
        <v>123364.51</v>
      </c>
      <c r="X6827" s="8"/>
      <c r="Y6827" s="7">
        <f t="shared" si="866"/>
        <v>0</v>
      </c>
      <c r="Z6827" s="7"/>
      <c r="AA6827" s="8">
        <f t="shared" si="870"/>
        <v>123364.51</v>
      </c>
      <c r="AB6827" s="7">
        <f t="shared" si="871"/>
        <v>0</v>
      </c>
      <c r="AC6827" s="7">
        <f t="shared" si="863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8"/>
        <v>25719.599999999999</v>
      </c>
      <c r="W6828" s="8">
        <f t="shared" si="869"/>
        <v>0</v>
      </c>
      <c r="X6828" s="8"/>
      <c r="Y6828" s="7">
        <f t="shared" si="866"/>
        <v>0</v>
      </c>
      <c r="Z6828" s="7"/>
      <c r="AA6828" s="8">
        <f t="shared" si="870"/>
        <v>0</v>
      </c>
      <c r="AB6828" s="7">
        <f t="shared" si="871"/>
        <v>0</v>
      </c>
      <c r="AC6828" s="7">
        <f t="shared" si="863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8"/>
        <v>11324.13</v>
      </c>
      <c r="W6829" s="8">
        <f t="shared" si="869"/>
        <v>0</v>
      </c>
      <c r="X6829" s="8"/>
      <c r="Y6829" s="7">
        <f t="shared" si="866"/>
        <v>0</v>
      </c>
      <c r="Z6829" s="7"/>
      <c r="AA6829" s="8">
        <f t="shared" si="870"/>
        <v>0</v>
      </c>
      <c r="AB6829" s="7">
        <f t="shared" si="871"/>
        <v>0</v>
      </c>
      <c r="AC6829" s="7">
        <f t="shared" si="863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8"/>
        <v>137924.58000000002</v>
      </c>
      <c r="W6830" s="8">
        <f t="shared" si="869"/>
        <v>180000</v>
      </c>
      <c r="X6830" s="8"/>
      <c r="Y6830" s="7">
        <f t="shared" si="866"/>
        <v>0</v>
      </c>
      <c r="Z6830" s="7"/>
      <c r="AA6830" s="8">
        <f t="shared" si="870"/>
        <v>180000</v>
      </c>
      <c r="AB6830" s="7">
        <f t="shared" si="871"/>
        <v>0</v>
      </c>
      <c r="AC6830" s="7">
        <f t="shared" si="863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8"/>
        <v>3048.66</v>
      </c>
      <c r="W6831" s="8">
        <f t="shared" si="869"/>
        <v>0</v>
      </c>
      <c r="X6831" s="8"/>
      <c r="Y6831" s="7">
        <f t="shared" si="866"/>
        <v>0</v>
      </c>
      <c r="Z6831" s="7"/>
      <c r="AA6831" s="8">
        <f t="shared" si="870"/>
        <v>0</v>
      </c>
      <c r="AB6831" s="7">
        <f t="shared" si="871"/>
        <v>0</v>
      </c>
      <c r="AC6831" s="7">
        <f t="shared" si="863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8"/>
        <v>4006.75</v>
      </c>
      <c r="W6832" s="8">
        <f t="shared" si="869"/>
        <v>0</v>
      </c>
      <c r="X6832" s="8"/>
      <c r="Y6832" s="7">
        <f t="shared" si="866"/>
        <v>0</v>
      </c>
      <c r="Z6832" s="7"/>
      <c r="AA6832" s="8">
        <f t="shared" si="870"/>
        <v>0</v>
      </c>
      <c r="AB6832" s="7">
        <f t="shared" si="871"/>
        <v>0</v>
      </c>
      <c r="AC6832" s="7">
        <f t="shared" si="863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8"/>
        <v>2238.3000000000002</v>
      </c>
      <c r="W6833" s="8">
        <f t="shared" si="869"/>
        <v>0</v>
      </c>
      <c r="X6833" s="8"/>
      <c r="Y6833" s="7">
        <f t="shared" si="866"/>
        <v>0</v>
      </c>
      <c r="Z6833" s="7"/>
      <c r="AA6833" s="8">
        <f t="shared" si="870"/>
        <v>0</v>
      </c>
      <c r="AB6833" s="7">
        <f t="shared" si="871"/>
        <v>0</v>
      </c>
      <c r="AC6833" s="7">
        <f t="shared" ref="AC6833:AC6896" si="872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9"/>
        <v>433.07</v>
      </c>
      <c r="X6834" s="8"/>
      <c r="Y6834" s="7">
        <f t="shared" si="866"/>
        <v>0</v>
      </c>
      <c r="Z6834" s="7"/>
      <c r="AA6834" s="8">
        <f t="shared" si="870"/>
        <v>433.07</v>
      </c>
      <c r="AB6834" s="7">
        <f t="shared" si="871"/>
        <v>0</v>
      </c>
      <c r="AC6834" s="7">
        <f t="shared" si="872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8"/>
        <v>4257.3999999999996</v>
      </c>
      <c r="W6835" s="8">
        <f t="shared" si="869"/>
        <v>0</v>
      </c>
      <c r="X6835" s="8"/>
      <c r="Y6835" s="7">
        <f t="shared" si="866"/>
        <v>0</v>
      </c>
      <c r="Z6835" s="7"/>
      <c r="AA6835" s="8">
        <f t="shared" si="870"/>
        <v>0</v>
      </c>
      <c r="AB6835" s="7">
        <f t="shared" si="871"/>
        <v>0</v>
      </c>
      <c r="AC6835" s="7">
        <f t="shared" si="872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8"/>
        <v>-5.47</v>
      </c>
      <c r="W6836" s="8">
        <f t="shared" si="869"/>
        <v>0</v>
      </c>
      <c r="X6836" s="8"/>
      <c r="Y6836" s="7">
        <f t="shared" si="866"/>
        <v>0</v>
      </c>
      <c r="Z6836" s="7"/>
      <c r="AA6836" s="8">
        <f t="shared" si="870"/>
        <v>0</v>
      </c>
      <c r="AB6836" s="7">
        <f t="shared" si="871"/>
        <v>0</v>
      </c>
      <c r="AC6836" s="7">
        <f t="shared" si="872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8"/>
        <v>0</v>
      </c>
      <c r="W6837" s="8">
        <f t="shared" si="869"/>
        <v>33544.960784313727</v>
      </c>
      <c r="X6837" s="8"/>
      <c r="Y6837" s="7">
        <f t="shared" si="866"/>
        <v>0</v>
      </c>
      <c r="Z6837" s="7"/>
      <c r="AA6837" s="8">
        <f t="shared" si="870"/>
        <v>33544.960784313727</v>
      </c>
      <c r="AB6837" s="7">
        <f t="shared" si="871"/>
        <v>670.89921568627324</v>
      </c>
      <c r="AC6837" s="7">
        <f t="shared" si="872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8"/>
        <v>10948.1</v>
      </c>
      <c r="W6838" s="8">
        <f t="shared" si="869"/>
        <v>0</v>
      </c>
      <c r="X6838" s="8"/>
      <c r="Y6838" s="7">
        <f t="shared" si="866"/>
        <v>0</v>
      </c>
      <c r="Z6838" s="7"/>
      <c r="AA6838" s="8">
        <f t="shared" si="870"/>
        <v>0</v>
      </c>
      <c r="AB6838" s="7">
        <f t="shared" si="871"/>
        <v>0</v>
      </c>
      <c r="AC6838" s="7">
        <f t="shared" si="872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8"/>
        <v>-833361.97000000009</v>
      </c>
      <c r="W6839" s="8">
        <f t="shared" si="869"/>
        <v>135286.10476190475</v>
      </c>
      <c r="X6839" s="8"/>
      <c r="Y6839" s="7">
        <f t="shared" si="866"/>
        <v>0</v>
      </c>
      <c r="Z6839" s="7"/>
      <c r="AA6839" s="8">
        <f t="shared" si="870"/>
        <v>135286.10476190475</v>
      </c>
      <c r="AB6839" s="7">
        <f t="shared" si="871"/>
        <v>6764.3052380952577</v>
      </c>
      <c r="AC6839" s="7">
        <f t="shared" si="872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8"/>
        <v>-1406071.47</v>
      </c>
      <c r="W6840" s="8">
        <f t="shared" si="869"/>
        <v>649130.25714285718</v>
      </c>
      <c r="X6840" s="8"/>
      <c r="Y6840" s="7">
        <f t="shared" si="866"/>
        <v>0</v>
      </c>
      <c r="Z6840" s="7"/>
      <c r="AA6840" s="8">
        <f t="shared" si="870"/>
        <v>649130.25714285718</v>
      </c>
      <c r="AB6840" s="7">
        <f t="shared" si="871"/>
        <v>32456.512857142836</v>
      </c>
      <c r="AC6840" s="7">
        <f t="shared" si="872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8"/>
        <v>-502912.69</v>
      </c>
      <c r="W6841" s="8">
        <f t="shared" si="869"/>
        <v>0</v>
      </c>
      <c r="X6841" s="8"/>
      <c r="Y6841" s="7">
        <f t="shared" si="866"/>
        <v>0</v>
      </c>
      <c r="Z6841" s="7"/>
      <c r="AA6841" s="8">
        <f t="shared" si="870"/>
        <v>0</v>
      </c>
      <c r="AB6841" s="7">
        <f t="shared" si="871"/>
        <v>0</v>
      </c>
      <c r="AC6841" s="7">
        <f t="shared" si="872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8"/>
        <v>33802.089999999997</v>
      </c>
      <c r="W6842" s="8">
        <f t="shared" si="869"/>
        <v>0</v>
      </c>
      <c r="X6842" s="8"/>
      <c r="Y6842" s="7">
        <f t="shared" si="866"/>
        <v>0</v>
      </c>
      <c r="Z6842" s="7"/>
      <c r="AA6842" s="8">
        <f t="shared" si="870"/>
        <v>0</v>
      </c>
      <c r="AB6842" s="7">
        <f t="shared" si="871"/>
        <v>0</v>
      </c>
      <c r="AC6842" s="7">
        <f t="shared" si="872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9"/>
        <v>0</v>
      </c>
      <c r="X6843" s="8"/>
      <c r="Y6843" s="7">
        <f t="shared" si="866"/>
        <v>0</v>
      </c>
      <c r="Z6843" s="7"/>
      <c r="AA6843" s="8">
        <f t="shared" si="870"/>
        <v>0</v>
      </c>
      <c r="AB6843" s="7">
        <f t="shared" si="871"/>
        <v>0</v>
      </c>
      <c r="AC6843" s="7">
        <f t="shared" si="872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8"/>
        <v>64000</v>
      </c>
      <c r="W6844" s="8">
        <f t="shared" si="869"/>
        <v>0</v>
      </c>
      <c r="X6844" s="8"/>
      <c r="Y6844" s="7">
        <f t="shared" si="866"/>
        <v>0</v>
      </c>
      <c r="Z6844" s="7"/>
      <c r="AA6844" s="8">
        <f t="shared" si="870"/>
        <v>0</v>
      </c>
      <c r="AB6844" s="7">
        <f t="shared" si="871"/>
        <v>0</v>
      </c>
      <c r="AC6844" s="7">
        <f t="shared" si="872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8"/>
        <v>68775.509999999995</v>
      </c>
      <c r="W6845" s="8">
        <f t="shared" si="869"/>
        <v>0</v>
      </c>
      <c r="X6845" s="8"/>
      <c r="Y6845" s="7">
        <f t="shared" si="866"/>
        <v>0</v>
      </c>
      <c r="Z6845" s="7"/>
      <c r="AA6845" s="8">
        <f t="shared" si="870"/>
        <v>0</v>
      </c>
      <c r="AB6845" s="7">
        <f t="shared" si="871"/>
        <v>0</v>
      </c>
      <c r="AC6845" s="7">
        <f t="shared" si="872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8"/>
        <v>1142.8499999999999</v>
      </c>
      <c r="W6846" s="8">
        <f t="shared" si="869"/>
        <v>0</v>
      </c>
      <c r="X6846" s="8"/>
      <c r="Y6846" s="7">
        <f t="shared" si="866"/>
        <v>0</v>
      </c>
      <c r="Z6846" s="7"/>
      <c r="AA6846" s="8">
        <f t="shared" si="870"/>
        <v>0</v>
      </c>
      <c r="AB6846" s="7">
        <f t="shared" si="871"/>
        <v>0</v>
      </c>
      <c r="AC6846" s="7">
        <f t="shared" si="872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8"/>
        <v>138113.93</v>
      </c>
      <c r="W6847" s="8">
        <f t="shared" si="869"/>
        <v>0</v>
      </c>
      <c r="X6847" s="8"/>
      <c r="Y6847" s="7">
        <f t="shared" si="866"/>
        <v>0</v>
      </c>
      <c r="Z6847" s="7"/>
      <c r="AA6847" s="8">
        <f t="shared" si="870"/>
        <v>0</v>
      </c>
      <c r="AB6847" s="7">
        <f t="shared" si="871"/>
        <v>0</v>
      </c>
      <c r="AC6847" s="7">
        <f t="shared" si="872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8"/>
        <v>27054.5800000001</v>
      </c>
      <c r="W6848" s="8">
        <f t="shared" si="869"/>
        <v>0</v>
      </c>
      <c r="X6848" s="8"/>
      <c r="Y6848" s="7">
        <f t="shared" si="866"/>
        <v>0</v>
      </c>
      <c r="Z6848" s="7"/>
      <c r="AA6848" s="8">
        <f t="shared" si="870"/>
        <v>0</v>
      </c>
      <c r="AB6848" s="7">
        <f t="shared" si="871"/>
        <v>0</v>
      </c>
      <c r="AC6848" s="7">
        <f t="shared" si="872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8"/>
        <v>1153.1199999999999</v>
      </c>
      <c r="W6849" s="8">
        <f t="shared" si="869"/>
        <v>0</v>
      </c>
      <c r="X6849" s="8"/>
      <c r="Y6849" s="7">
        <f t="shared" si="866"/>
        <v>0</v>
      </c>
      <c r="Z6849" s="7"/>
      <c r="AA6849" s="7"/>
      <c r="AB6849" s="7">
        <f t="shared" si="871"/>
        <v>0</v>
      </c>
      <c r="AC6849" s="7">
        <f t="shared" si="872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8"/>
        <v>977.7</v>
      </c>
      <c r="W6850" s="8">
        <f t="shared" si="869"/>
        <v>0</v>
      </c>
      <c r="X6850" s="8"/>
      <c r="Y6850" s="7">
        <f t="shared" si="866"/>
        <v>0</v>
      </c>
      <c r="Z6850" s="7"/>
      <c r="AA6850" s="8">
        <f t="shared" ref="AA6850:AA6893" si="873">W6850+X6850</f>
        <v>0</v>
      </c>
      <c r="AB6850" s="7">
        <f t="shared" si="871"/>
        <v>0</v>
      </c>
      <c r="AC6850" s="7">
        <f t="shared" si="872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8"/>
        <v>-129970.56</v>
      </c>
      <c r="W6851" s="8">
        <f t="shared" si="869"/>
        <v>5393.33</v>
      </c>
      <c r="X6851" s="8"/>
      <c r="Y6851" s="7">
        <f t="shared" ref="Y6851:Y6914" si="874">IF(W6851-AC6851&lt;=0,0,IF(O6851="返现",MAX(W6851-AB6851-AC6851,0),MAX(W6851-AC6851,0)))</f>
        <v>0</v>
      </c>
      <c r="Z6851" s="7"/>
      <c r="AA6851" s="8">
        <f t="shared" si="873"/>
        <v>5393.33</v>
      </c>
      <c r="AB6851" s="7">
        <f t="shared" si="871"/>
        <v>0</v>
      </c>
      <c r="AC6851" s="7">
        <f t="shared" si="872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8"/>
        <v>107577.03</v>
      </c>
      <c r="W6852" s="8">
        <f t="shared" si="869"/>
        <v>0</v>
      </c>
      <c r="X6852" s="8"/>
      <c r="Y6852" s="7">
        <f t="shared" si="874"/>
        <v>0</v>
      </c>
      <c r="Z6852" s="7"/>
      <c r="AA6852" s="8">
        <f t="shared" si="873"/>
        <v>0</v>
      </c>
      <c r="AB6852" s="7">
        <f t="shared" si="871"/>
        <v>0</v>
      </c>
      <c r="AC6852" s="7">
        <f t="shared" si="872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5">S6853+T6853-U6853</f>
        <v>-31569.94</v>
      </c>
      <c r="W6853" s="8">
        <f t="shared" si="869"/>
        <v>0</v>
      </c>
      <c r="X6853" s="8"/>
      <c r="Y6853" s="7">
        <f t="shared" si="874"/>
        <v>0</v>
      </c>
      <c r="Z6853" s="7"/>
      <c r="AA6853" s="8">
        <f t="shared" si="873"/>
        <v>0</v>
      </c>
      <c r="AB6853" s="7">
        <f t="shared" si="871"/>
        <v>0</v>
      </c>
      <c r="AC6853" s="7">
        <f t="shared" si="872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5"/>
        <v>4458.1899999999996</v>
      </c>
      <c r="W6854" s="8">
        <f t="shared" si="869"/>
        <v>0</v>
      </c>
      <c r="X6854" s="8"/>
      <c r="Y6854" s="7">
        <f t="shared" si="874"/>
        <v>0</v>
      </c>
      <c r="Z6854" s="7"/>
      <c r="AA6854" s="8">
        <f t="shared" si="873"/>
        <v>0</v>
      </c>
      <c r="AB6854" s="7">
        <f t="shared" si="871"/>
        <v>0</v>
      </c>
      <c r="AC6854" s="7">
        <f t="shared" si="872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9"/>
        <v>211156.24000000002</v>
      </c>
      <c r="X6855" s="8"/>
      <c r="Y6855" s="7">
        <f t="shared" si="874"/>
        <v>0</v>
      </c>
      <c r="Z6855" s="7"/>
      <c r="AA6855" s="8">
        <f t="shared" si="873"/>
        <v>211156.24000000002</v>
      </c>
      <c r="AB6855" s="7">
        <f t="shared" si="871"/>
        <v>0</v>
      </c>
      <c r="AC6855" s="7">
        <f t="shared" si="872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5"/>
        <v>232858.85</v>
      </c>
      <c r="W6856" s="8">
        <f t="shared" si="869"/>
        <v>0</v>
      </c>
      <c r="X6856" s="8"/>
      <c r="Y6856" s="7">
        <f t="shared" si="874"/>
        <v>0</v>
      </c>
      <c r="Z6856" s="7"/>
      <c r="AA6856" s="8">
        <f t="shared" si="873"/>
        <v>0</v>
      </c>
      <c r="AB6856" s="7">
        <f t="shared" si="871"/>
        <v>0</v>
      </c>
      <c r="AC6856" s="7">
        <f t="shared" si="872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5"/>
        <v>-149561.78</v>
      </c>
      <c r="W6857" s="8">
        <f t="shared" si="869"/>
        <v>57305.566037735851</v>
      </c>
      <c r="X6857" s="8"/>
      <c r="Y6857" s="7">
        <f t="shared" si="874"/>
        <v>0</v>
      </c>
      <c r="Z6857" s="7"/>
      <c r="AA6857" s="8">
        <f t="shared" si="873"/>
        <v>57305.566037735851</v>
      </c>
      <c r="AB6857" s="7">
        <f t="shared" si="871"/>
        <v>3438.3339622641506</v>
      </c>
      <c r="AC6857" s="7">
        <f t="shared" si="872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5"/>
        <v>-78428.960000000006</v>
      </c>
      <c r="W6858" s="8">
        <f t="shared" si="869"/>
        <v>0</v>
      </c>
      <c r="X6858" s="8"/>
      <c r="Y6858" s="7">
        <f t="shared" si="874"/>
        <v>0</v>
      </c>
      <c r="Z6858" s="7"/>
      <c r="AA6858" s="8">
        <f t="shared" si="873"/>
        <v>0</v>
      </c>
      <c r="AB6858" s="7">
        <f t="shared" si="871"/>
        <v>0</v>
      </c>
      <c r="AC6858" s="7">
        <f t="shared" si="872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9"/>
        <v>0</v>
      </c>
      <c r="X6859" s="8"/>
      <c r="Y6859" s="7">
        <f t="shared" si="874"/>
        <v>0</v>
      </c>
      <c r="Z6859" s="7"/>
      <c r="AA6859" s="8">
        <f t="shared" si="873"/>
        <v>0</v>
      </c>
      <c r="AB6859" s="7">
        <f t="shared" si="871"/>
        <v>0</v>
      </c>
      <c r="AC6859" s="7">
        <f t="shared" si="872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5"/>
        <v>-835103.02999999991</v>
      </c>
      <c r="W6860" s="8">
        <f t="shared" ref="W6860:W6923" si="876">IF(O6860="返货",U6860/(1+P6860),IF(O6860="返现",U6860,IF(O6860="折扣",U6860*P6860,IF(O6860="无",U6860))))</f>
        <v>96437.460784313735</v>
      </c>
      <c r="X6860" s="8"/>
      <c r="Y6860" s="7">
        <f t="shared" si="874"/>
        <v>0</v>
      </c>
      <c r="Z6860" s="7"/>
      <c r="AA6860" s="8">
        <f t="shared" si="873"/>
        <v>96437.460784313735</v>
      </c>
      <c r="AB6860" s="7">
        <f t="shared" si="871"/>
        <v>1928.7492156862718</v>
      </c>
      <c r="AC6860" s="7">
        <f t="shared" si="872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5"/>
        <v>69200.62</v>
      </c>
      <c r="W6861" s="8">
        <f t="shared" si="876"/>
        <v>0</v>
      </c>
      <c r="X6861" s="8"/>
      <c r="Y6861" s="7">
        <f t="shared" si="874"/>
        <v>0</v>
      </c>
      <c r="Z6861" s="7"/>
      <c r="AA6861" s="8">
        <f t="shared" si="873"/>
        <v>0</v>
      </c>
      <c r="AB6861" s="7">
        <f t="shared" si="871"/>
        <v>0</v>
      </c>
      <c r="AC6861" s="7">
        <f t="shared" si="872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6"/>
        <v>0</v>
      </c>
      <c r="X6862" s="8"/>
      <c r="Y6862" s="7">
        <f t="shared" si="874"/>
        <v>0</v>
      </c>
      <c r="Z6862" s="7"/>
      <c r="AA6862" s="8">
        <f t="shared" si="873"/>
        <v>0</v>
      </c>
      <c r="AB6862" s="7">
        <f t="shared" si="871"/>
        <v>0</v>
      </c>
      <c r="AC6862" s="7">
        <f t="shared" si="872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4503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4504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5"/>
        <v>-1304322.97</v>
      </c>
      <c r="W6863" s="8">
        <f t="shared" si="876"/>
        <v>466023.18518518511</v>
      </c>
      <c r="X6863" s="8"/>
      <c r="Y6863" s="7">
        <f t="shared" si="874"/>
        <v>0</v>
      </c>
      <c r="Z6863" s="7"/>
      <c r="AA6863" s="8">
        <f t="shared" si="873"/>
        <v>466023.18518518511</v>
      </c>
      <c r="AB6863" s="7">
        <f t="shared" si="871"/>
        <v>37281.854814814869</v>
      </c>
      <c r="AC6863" s="7">
        <f t="shared" si="872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5"/>
        <v>4331.8599999999997</v>
      </c>
      <c r="W6864" s="8">
        <f t="shared" si="876"/>
        <v>0</v>
      </c>
      <c r="X6864" s="8"/>
      <c r="Y6864" s="7">
        <f t="shared" si="874"/>
        <v>0</v>
      </c>
      <c r="Z6864" s="7"/>
      <c r="AA6864" s="8">
        <f t="shared" si="873"/>
        <v>0</v>
      </c>
      <c r="AB6864" s="7">
        <f t="shared" si="871"/>
        <v>0</v>
      </c>
      <c r="AC6864" s="7">
        <f t="shared" si="872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5"/>
        <v>34103.07</v>
      </c>
      <c r="W6865" s="8">
        <f t="shared" si="876"/>
        <v>42686.450980392154</v>
      </c>
      <c r="X6865" s="8"/>
      <c r="Y6865" s="7">
        <f t="shared" si="874"/>
        <v>0</v>
      </c>
      <c r="Z6865" s="7"/>
      <c r="AA6865" s="8">
        <f t="shared" si="873"/>
        <v>42686.450980392154</v>
      </c>
      <c r="AB6865" s="7">
        <f t="shared" si="871"/>
        <v>853.72901960784657</v>
      </c>
      <c r="AC6865" s="7">
        <f t="shared" si="872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6"/>
        <v>0</v>
      </c>
      <c r="X6866" s="8"/>
      <c r="Y6866" s="7">
        <f t="shared" si="874"/>
        <v>0</v>
      </c>
      <c r="Z6866" s="7"/>
      <c r="AA6866" s="8">
        <f t="shared" si="873"/>
        <v>0</v>
      </c>
      <c r="AB6866" s="7">
        <f t="shared" si="871"/>
        <v>0</v>
      </c>
      <c r="AC6866" s="7">
        <f t="shared" si="872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5"/>
        <v>-92096.38</v>
      </c>
      <c r="W6867" s="8">
        <f t="shared" si="876"/>
        <v>0</v>
      </c>
      <c r="X6867" s="8"/>
      <c r="Y6867" s="7">
        <f t="shared" si="874"/>
        <v>0</v>
      </c>
      <c r="Z6867" s="7"/>
      <c r="AA6867" s="8">
        <f t="shared" si="873"/>
        <v>0</v>
      </c>
      <c r="AB6867" s="7">
        <f t="shared" si="871"/>
        <v>0</v>
      </c>
      <c r="AC6867" s="7">
        <f t="shared" si="872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5"/>
        <v>39064.86</v>
      </c>
      <c r="W6868" s="8">
        <f t="shared" si="876"/>
        <v>1706.71</v>
      </c>
      <c r="X6868" s="8"/>
      <c r="Y6868" s="7">
        <f t="shared" si="874"/>
        <v>0</v>
      </c>
      <c r="Z6868" s="7"/>
      <c r="AA6868" s="8">
        <f t="shared" si="873"/>
        <v>1706.71</v>
      </c>
      <c r="AB6868" s="7">
        <f t="shared" si="871"/>
        <v>0</v>
      </c>
      <c r="AC6868" s="7">
        <f t="shared" si="872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5"/>
        <v>44490.16</v>
      </c>
      <c r="W6869" s="8">
        <f t="shared" si="876"/>
        <v>0</v>
      </c>
      <c r="X6869" s="8"/>
      <c r="Y6869" s="7">
        <f t="shared" si="874"/>
        <v>0</v>
      </c>
      <c r="Z6869" s="7"/>
      <c r="AA6869" s="8">
        <f t="shared" si="873"/>
        <v>0</v>
      </c>
      <c r="AB6869" s="7">
        <f t="shared" ref="AB6869:AB6883" si="877">U6869-W6869</f>
        <v>0</v>
      </c>
      <c r="AC6869" s="7">
        <f t="shared" si="872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5"/>
        <v>46963.14</v>
      </c>
      <c r="W6870" s="8">
        <f t="shared" si="876"/>
        <v>0</v>
      </c>
      <c r="X6870" s="8"/>
      <c r="Y6870" s="7">
        <f t="shared" si="874"/>
        <v>0</v>
      </c>
      <c r="Z6870" s="7"/>
      <c r="AA6870" s="8">
        <f t="shared" si="873"/>
        <v>0</v>
      </c>
      <c r="AB6870" s="7">
        <f t="shared" si="877"/>
        <v>0</v>
      </c>
      <c r="AC6870" s="7">
        <f t="shared" si="872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5"/>
        <v>-21156.38</v>
      </c>
      <c r="W6871" s="8">
        <f t="shared" si="876"/>
        <v>5008.3600000000006</v>
      </c>
      <c r="X6871" s="8"/>
      <c r="Y6871" s="7">
        <f t="shared" si="874"/>
        <v>0</v>
      </c>
      <c r="Z6871" s="7"/>
      <c r="AA6871" s="8">
        <f t="shared" si="873"/>
        <v>5008.3600000000006</v>
      </c>
      <c r="AB6871" s="7">
        <f t="shared" si="877"/>
        <v>0</v>
      </c>
      <c r="AC6871" s="7">
        <f t="shared" si="872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5"/>
        <v>6946.43</v>
      </c>
      <c r="W6872" s="8">
        <f t="shared" si="876"/>
        <v>0</v>
      </c>
      <c r="X6872" s="8"/>
      <c r="Y6872" s="7">
        <f t="shared" si="874"/>
        <v>0</v>
      </c>
      <c r="Z6872" s="7"/>
      <c r="AA6872" s="8">
        <f t="shared" si="873"/>
        <v>0</v>
      </c>
      <c r="AB6872" s="7">
        <f t="shared" si="877"/>
        <v>0</v>
      </c>
      <c r="AC6872" s="7">
        <f t="shared" si="872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6"/>
        <v>0</v>
      </c>
      <c r="X6873" s="8"/>
      <c r="Y6873" s="7">
        <f t="shared" si="874"/>
        <v>0</v>
      </c>
      <c r="Z6873" s="7"/>
      <c r="AA6873" s="8">
        <f t="shared" si="873"/>
        <v>0</v>
      </c>
      <c r="AB6873" s="7">
        <f t="shared" si="877"/>
        <v>0</v>
      </c>
      <c r="AC6873" s="7">
        <f t="shared" si="872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5"/>
        <v>0</v>
      </c>
      <c r="W6874" s="8">
        <f t="shared" si="876"/>
        <v>48465.752475247529</v>
      </c>
      <c r="X6874" s="8"/>
      <c r="Y6874" s="7">
        <f t="shared" si="874"/>
        <v>0</v>
      </c>
      <c r="Z6874" s="7"/>
      <c r="AA6874" s="8">
        <f t="shared" si="873"/>
        <v>48465.752475247529</v>
      </c>
      <c r="AB6874" s="7">
        <f t="shared" si="877"/>
        <v>484.65752475247427</v>
      </c>
      <c r="AC6874" s="7">
        <f t="shared" si="872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5"/>
        <v>-238007.06</v>
      </c>
      <c r="W6875" s="8">
        <f t="shared" si="876"/>
        <v>29095.82</v>
      </c>
      <c r="X6875" s="8"/>
      <c r="Y6875" s="7">
        <f t="shared" si="874"/>
        <v>0</v>
      </c>
      <c r="Z6875" s="7"/>
      <c r="AA6875" s="8">
        <f t="shared" si="873"/>
        <v>29095.82</v>
      </c>
      <c r="AB6875" s="7">
        <f t="shared" si="877"/>
        <v>0</v>
      </c>
      <c r="AC6875" s="7">
        <f t="shared" si="872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5"/>
        <v>0</v>
      </c>
      <c r="W6876" s="8">
        <f t="shared" si="876"/>
        <v>153.26470588235296</v>
      </c>
      <c r="X6876" s="8"/>
      <c r="Y6876" s="7">
        <f t="shared" si="874"/>
        <v>0</v>
      </c>
      <c r="Z6876" s="7"/>
      <c r="AA6876" s="8">
        <f t="shared" si="873"/>
        <v>153.26470588235296</v>
      </c>
      <c r="AB6876" s="7">
        <f t="shared" si="877"/>
        <v>3.0652941176470563</v>
      </c>
      <c r="AC6876" s="7">
        <f t="shared" si="872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5"/>
        <v>12850.94</v>
      </c>
      <c r="W6877" s="8">
        <f t="shared" si="876"/>
        <v>0</v>
      </c>
      <c r="X6877" s="8"/>
      <c r="Y6877" s="7">
        <f t="shared" si="874"/>
        <v>0</v>
      </c>
      <c r="Z6877" s="7"/>
      <c r="AA6877" s="8">
        <f t="shared" si="873"/>
        <v>0</v>
      </c>
      <c r="AB6877" s="7">
        <f t="shared" si="877"/>
        <v>0</v>
      </c>
      <c r="AC6877" s="7">
        <f t="shared" si="872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5"/>
        <v>10000</v>
      </c>
      <c r="W6878" s="8">
        <f t="shared" si="876"/>
        <v>0</v>
      </c>
      <c r="X6878" s="8"/>
      <c r="Y6878" s="7">
        <f t="shared" si="874"/>
        <v>0</v>
      </c>
      <c r="Z6878" s="7"/>
      <c r="AA6878" s="8">
        <f t="shared" si="873"/>
        <v>0</v>
      </c>
      <c r="AB6878" s="7">
        <f t="shared" si="877"/>
        <v>0</v>
      </c>
      <c r="AC6878" s="7">
        <f t="shared" si="872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6"/>
        <v>0</v>
      </c>
      <c r="X6879" s="8"/>
      <c r="Y6879" s="7">
        <f t="shared" si="874"/>
        <v>0</v>
      </c>
      <c r="Z6879" s="7"/>
      <c r="AA6879" s="8">
        <f t="shared" si="873"/>
        <v>0</v>
      </c>
      <c r="AB6879" s="7">
        <f t="shared" si="877"/>
        <v>0</v>
      </c>
      <c r="AC6879" s="7">
        <f t="shared" si="872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5"/>
        <v>47147.519999999997</v>
      </c>
      <c r="W6880" s="8">
        <f t="shared" si="876"/>
        <v>6200</v>
      </c>
      <c r="X6880" s="8"/>
      <c r="Y6880" s="7">
        <f t="shared" si="874"/>
        <v>0</v>
      </c>
      <c r="Z6880" s="7"/>
      <c r="AA6880" s="8">
        <f t="shared" si="873"/>
        <v>6200</v>
      </c>
      <c r="AB6880" s="7">
        <f t="shared" si="877"/>
        <v>0</v>
      </c>
      <c r="AC6880" s="7">
        <f t="shared" si="872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5"/>
        <v>35897.439999999995</v>
      </c>
      <c r="W6881" s="8">
        <f t="shared" si="876"/>
        <v>49495.87</v>
      </c>
      <c r="X6881" s="8"/>
      <c r="Y6881" s="7">
        <f t="shared" si="874"/>
        <v>0</v>
      </c>
      <c r="Z6881" s="7"/>
      <c r="AA6881" s="8">
        <f t="shared" si="873"/>
        <v>49495.87</v>
      </c>
      <c r="AB6881" s="7">
        <f t="shared" si="877"/>
        <v>0</v>
      </c>
      <c r="AC6881" s="7">
        <f t="shared" si="872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5"/>
        <v>8478.73</v>
      </c>
      <c r="W6882" s="8">
        <f t="shared" si="876"/>
        <v>0</v>
      </c>
      <c r="X6882" s="8"/>
      <c r="Y6882" s="7">
        <f t="shared" si="874"/>
        <v>0</v>
      </c>
      <c r="Z6882" s="7"/>
      <c r="AA6882" s="8">
        <f t="shared" si="873"/>
        <v>0</v>
      </c>
      <c r="AB6882" s="7">
        <f t="shared" si="877"/>
        <v>0</v>
      </c>
      <c r="AC6882" s="7">
        <f t="shared" si="872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5"/>
        <v>1105.3699999999999</v>
      </c>
      <c r="W6883" s="8">
        <f t="shared" si="876"/>
        <v>0</v>
      </c>
      <c r="X6883" s="8"/>
      <c r="Y6883" s="7">
        <f t="shared" si="874"/>
        <v>0</v>
      </c>
      <c r="Z6883" s="7"/>
      <c r="AA6883" s="8">
        <f t="shared" si="873"/>
        <v>0</v>
      </c>
      <c r="AB6883" s="7">
        <f t="shared" si="877"/>
        <v>0</v>
      </c>
      <c r="AC6883" s="7">
        <f t="shared" si="872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5"/>
        <v>500000</v>
      </c>
      <c r="W6884" s="8">
        <f t="shared" si="876"/>
        <v>0</v>
      </c>
      <c r="X6884" s="8"/>
      <c r="Y6884" s="7">
        <f t="shared" si="874"/>
        <v>0</v>
      </c>
      <c r="Z6884" s="7"/>
      <c r="AA6884" s="8">
        <f t="shared" si="873"/>
        <v>0</v>
      </c>
      <c r="AB6884" s="95">
        <f>W6884*P6884</f>
        <v>0</v>
      </c>
      <c r="AC6884" s="7">
        <f t="shared" si="872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5"/>
        <v>-326303.3</v>
      </c>
      <c r="W6885" s="8">
        <f t="shared" si="876"/>
        <v>118950.26851851851</v>
      </c>
      <c r="X6885" s="8"/>
      <c r="Y6885" s="7">
        <f t="shared" si="874"/>
        <v>0</v>
      </c>
      <c r="Z6885" s="7"/>
      <c r="AA6885" s="8">
        <f t="shared" si="873"/>
        <v>118950.26851851851</v>
      </c>
      <c r="AB6885" s="7">
        <f t="shared" ref="AB6885:AB6933" si="878">U6885-W6885</f>
        <v>9516.0214814814826</v>
      </c>
      <c r="AC6885" s="7">
        <f t="shared" si="872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5"/>
        <v>64.839999999999918</v>
      </c>
      <c r="W6886" s="8">
        <f t="shared" si="876"/>
        <v>1196.22</v>
      </c>
      <c r="X6886" s="8"/>
      <c r="Y6886" s="7">
        <f t="shared" si="874"/>
        <v>0</v>
      </c>
      <c r="Z6886" s="7"/>
      <c r="AA6886" s="8">
        <f t="shared" si="873"/>
        <v>1196.22</v>
      </c>
      <c r="AB6886" s="7">
        <f t="shared" si="878"/>
        <v>0</v>
      </c>
      <c r="AC6886" s="7">
        <f t="shared" si="872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5"/>
        <v>10600</v>
      </c>
      <c r="W6887" s="8">
        <f t="shared" si="876"/>
        <v>0</v>
      </c>
      <c r="X6887" s="8"/>
      <c r="Y6887" s="7">
        <f t="shared" si="874"/>
        <v>0</v>
      </c>
      <c r="Z6887" s="7"/>
      <c r="AA6887" s="8">
        <f t="shared" si="873"/>
        <v>0</v>
      </c>
      <c r="AB6887" s="7">
        <f t="shared" si="878"/>
        <v>0</v>
      </c>
      <c r="AC6887" s="7">
        <f t="shared" si="872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5"/>
        <v>26746.11</v>
      </c>
      <c r="W6888" s="8">
        <f t="shared" si="876"/>
        <v>0</v>
      </c>
      <c r="X6888" s="8"/>
      <c r="Y6888" s="7">
        <f t="shared" si="874"/>
        <v>0</v>
      </c>
      <c r="Z6888" s="7"/>
      <c r="AA6888" s="8">
        <f t="shared" si="873"/>
        <v>0</v>
      </c>
      <c r="AB6888" s="7">
        <f t="shared" si="878"/>
        <v>0</v>
      </c>
      <c r="AC6888" s="7">
        <f t="shared" si="872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5"/>
        <v>5400</v>
      </c>
      <c r="W6889" s="8">
        <f t="shared" si="876"/>
        <v>0</v>
      </c>
      <c r="X6889" s="8"/>
      <c r="Y6889" s="7">
        <f t="shared" si="874"/>
        <v>0</v>
      </c>
      <c r="Z6889" s="7"/>
      <c r="AA6889" s="8">
        <f t="shared" si="873"/>
        <v>0</v>
      </c>
      <c r="AB6889" s="7">
        <f t="shared" si="878"/>
        <v>0</v>
      </c>
      <c r="AC6889" s="7">
        <f t="shared" si="872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5"/>
        <v>-618787.68999999994</v>
      </c>
      <c r="W6890" s="8">
        <f t="shared" si="876"/>
        <v>0.11</v>
      </c>
      <c r="X6890" s="8"/>
      <c r="Y6890" s="7">
        <f t="shared" si="874"/>
        <v>0</v>
      </c>
      <c r="Z6890" s="7"/>
      <c r="AA6890" s="8">
        <f t="shared" si="873"/>
        <v>0.11</v>
      </c>
      <c r="AB6890" s="7">
        <f t="shared" si="878"/>
        <v>0</v>
      </c>
      <c r="AC6890" s="7">
        <f t="shared" si="872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5"/>
        <v>1262.4100000000001</v>
      </c>
      <c r="W6891" s="8">
        <f t="shared" si="876"/>
        <v>0</v>
      </c>
      <c r="X6891" s="8"/>
      <c r="Y6891" s="7">
        <f t="shared" si="874"/>
        <v>0</v>
      </c>
      <c r="Z6891" s="7"/>
      <c r="AA6891" s="8">
        <f t="shared" si="873"/>
        <v>0</v>
      </c>
      <c r="AB6891" s="7">
        <f t="shared" si="878"/>
        <v>0</v>
      </c>
      <c r="AC6891" s="7">
        <f t="shared" si="872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5"/>
        <v>14612.29</v>
      </c>
      <c r="W6892" s="8">
        <f t="shared" si="876"/>
        <v>9117.6470588235297</v>
      </c>
      <c r="X6892" s="8"/>
      <c r="Y6892" s="7">
        <f t="shared" si="874"/>
        <v>0</v>
      </c>
      <c r="Z6892" s="7"/>
      <c r="AA6892" s="8">
        <f t="shared" si="873"/>
        <v>9117.6470588235297</v>
      </c>
      <c r="AB6892" s="7">
        <f t="shared" si="878"/>
        <v>182.35294117647027</v>
      </c>
      <c r="AC6892" s="7">
        <f t="shared" si="872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5"/>
        <v>112459.33</v>
      </c>
      <c r="W6893" s="8">
        <f t="shared" si="876"/>
        <v>10784.313725490196</v>
      </c>
      <c r="X6893" s="8"/>
      <c r="Y6893" s="7">
        <f t="shared" si="874"/>
        <v>0</v>
      </c>
      <c r="Z6893" s="7"/>
      <c r="AA6893" s="8">
        <f t="shared" si="873"/>
        <v>10784.313725490196</v>
      </c>
      <c r="AB6893" s="7">
        <f t="shared" si="878"/>
        <v>215.68627450980421</v>
      </c>
      <c r="AC6893" s="7">
        <f t="shared" si="872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5"/>
        <v>1267.21</v>
      </c>
      <c r="W6894" s="8">
        <f t="shared" si="876"/>
        <v>0</v>
      </c>
      <c r="X6894" s="8"/>
      <c r="Y6894" s="7">
        <f t="shared" si="874"/>
        <v>0</v>
      </c>
      <c r="Z6894" s="7"/>
      <c r="AA6894" s="7"/>
      <c r="AB6894" s="7">
        <f t="shared" si="878"/>
        <v>0</v>
      </c>
      <c r="AC6894" s="7">
        <f t="shared" si="872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5"/>
        <v>-18663.37</v>
      </c>
      <c r="W6895" s="8">
        <f t="shared" si="876"/>
        <v>0</v>
      </c>
      <c r="X6895" s="8"/>
      <c r="Y6895" s="7">
        <f t="shared" si="874"/>
        <v>0</v>
      </c>
      <c r="Z6895" s="7"/>
      <c r="AA6895" s="8">
        <f t="shared" ref="AA6895:AA6922" si="879">W6895+X6895</f>
        <v>0</v>
      </c>
      <c r="AB6895" s="7">
        <f t="shared" si="878"/>
        <v>0</v>
      </c>
      <c r="AC6895" s="7">
        <f t="shared" si="872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5"/>
        <v>61129.29</v>
      </c>
      <c r="W6896" s="8">
        <f t="shared" si="876"/>
        <v>0</v>
      </c>
      <c r="X6896" s="8"/>
      <c r="Y6896" s="7">
        <f t="shared" si="874"/>
        <v>0</v>
      </c>
      <c r="Z6896" s="7"/>
      <c r="AA6896" s="8">
        <f t="shared" si="879"/>
        <v>0</v>
      </c>
      <c r="AB6896" s="7">
        <f t="shared" si="878"/>
        <v>0</v>
      </c>
      <c r="AC6896" s="7">
        <f t="shared" si="872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5"/>
        <v>-0.4</v>
      </c>
      <c r="W6897" s="8">
        <f t="shared" si="876"/>
        <v>0</v>
      </c>
      <c r="X6897" s="8"/>
      <c r="Y6897" s="7">
        <f t="shared" si="874"/>
        <v>0</v>
      </c>
      <c r="Z6897" s="7"/>
      <c r="AA6897" s="8">
        <f t="shared" si="879"/>
        <v>0</v>
      </c>
      <c r="AB6897" s="7">
        <f t="shared" si="878"/>
        <v>0</v>
      </c>
      <c r="AC6897" s="7">
        <f t="shared" ref="AC6897:AC6960" si="880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5"/>
        <v>-95761.86</v>
      </c>
      <c r="W6898" s="8">
        <f t="shared" si="876"/>
        <v>0</v>
      </c>
      <c r="X6898" s="8"/>
      <c r="Y6898" s="7">
        <f t="shared" si="874"/>
        <v>0</v>
      </c>
      <c r="Z6898" s="7"/>
      <c r="AA6898" s="8">
        <f t="shared" si="879"/>
        <v>0</v>
      </c>
      <c r="AB6898" s="7">
        <f t="shared" si="878"/>
        <v>0</v>
      </c>
      <c r="AC6898" s="7">
        <f t="shared" si="880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5"/>
        <v>0</v>
      </c>
      <c r="W6899" s="8">
        <f t="shared" si="876"/>
        <v>0</v>
      </c>
      <c r="X6899" s="8"/>
      <c r="Y6899" s="7">
        <f t="shared" si="874"/>
        <v>0</v>
      </c>
      <c r="Z6899" s="7"/>
      <c r="AA6899" s="8">
        <f t="shared" si="879"/>
        <v>0</v>
      </c>
      <c r="AB6899" s="7">
        <f t="shared" si="878"/>
        <v>0</v>
      </c>
      <c r="AC6899" s="7">
        <f t="shared" si="880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5"/>
        <v>-406</v>
      </c>
      <c r="W6900" s="8">
        <f t="shared" si="876"/>
        <v>0</v>
      </c>
      <c r="X6900" s="8"/>
      <c r="Y6900" s="7">
        <f t="shared" si="874"/>
        <v>0</v>
      </c>
      <c r="Z6900" s="7"/>
      <c r="AA6900" s="8">
        <f t="shared" si="879"/>
        <v>0</v>
      </c>
      <c r="AB6900" s="7">
        <f t="shared" si="878"/>
        <v>0</v>
      </c>
      <c r="AC6900" s="7">
        <f t="shared" si="880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5"/>
        <v>10551.68</v>
      </c>
      <c r="W6901" s="8">
        <f t="shared" si="876"/>
        <v>0</v>
      </c>
      <c r="X6901" s="8"/>
      <c r="Y6901" s="7">
        <f t="shared" si="874"/>
        <v>0</v>
      </c>
      <c r="Z6901" s="7"/>
      <c r="AA6901" s="8">
        <f t="shared" si="879"/>
        <v>0</v>
      </c>
      <c r="AB6901" s="7">
        <f t="shared" si="878"/>
        <v>0</v>
      </c>
      <c r="AC6901" s="7">
        <f t="shared" si="880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5"/>
        <v>7617.73</v>
      </c>
      <c r="W6902" s="8">
        <f t="shared" si="876"/>
        <v>0</v>
      </c>
      <c r="X6902" s="8"/>
      <c r="Y6902" s="7">
        <f t="shared" si="874"/>
        <v>0</v>
      </c>
      <c r="Z6902" s="7"/>
      <c r="AA6902" s="8">
        <f t="shared" si="879"/>
        <v>0</v>
      </c>
      <c r="AB6902" s="7">
        <f t="shared" si="878"/>
        <v>0</v>
      </c>
      <c r="AC6902" s="7">
        <f t="shared" si="880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5"/>
        <v>113117.56</v>
      </c>
      <c r="W6903" s="8">
        <f t="shared" si="876"/>
        <v>0</v>
      </c>
      <c r="X6903" s="8"/>
      <c r="Y6903" s="7">
        <f t="shared" si="874"/>
        <v>0</v>
      </c>
      <c r="Z6903" s="7"/>
      <c r="AA6903" s="8">
        <f t="shared" si="879"/>
        <v>0</v>
      </c>
      <c r="AB6903" s="7">
        <f t="shared" si="878"/>
        <v>0</v>
      </c>
      <c r="AC6903" s="7">
        <f t="shared" si="880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5"/>
        <v>178134.84</v>
      </c>
      <c r="W6904" s="8">
        <f t="shared" si="876"/>
        <v>0</v>
      </c>
      <c r="X6904" s="8"/>
      <c r="Y6904" s="7">
        <f t="shared" si="874"/>
        <v>0</v>
      </c>
      <c r="Z6904" s="7"/>
      <c r="AA6904" s="8">
        <f t="shared" si="879"/>
        <v>0</v>
      </c>
      <c r="AB6904" s="7">
        <f t="shared" si="878"/>
        <v>0</v>
      </c>
      <c r="AC6904" s="7">
        <f t="shared" si="880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5"/>
        <v>-8254.44</v>
      </c>
      <c r="W6905" s="8">
        <f t="shared" si="876"/>
        <v>0</v>
      </c>
      <c r="X6905" s="8"/>
      <c r="Y6905" s="7">
        <f t="shared" si="874"/>
        <v>0</v>
      </c>
      <c r="Z6905" s="7"/>
      <c r="AA6905" s="8">
        <f t="shared" si="879"/>
        <v>0</v>
      </c>
      <c r="AB6905" s="7">
        <f t="shared" si="878"/>
        <v>0</v>
      </c>
      <c r="AC6905" s="7">
        <f t="shared" si="880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5"/>
        <v>15652.3</v>
      </c>
      <c r="W6906" s="8">
        <f t="shared" si="876"/>
        <v>0</v>
      </c>
      <c r="X6906" s="8"/>
      <c r="Y6906" s="7">
        <f t="shared" si="874"/>
        <v>0</v>
      </c>
      <c r="Z6906" s="7"/>
      <c r="AA6906" s="8">
        <f t="shared" si="879"/>
        <v>0</v>
      </c>
      <c r="AB6906" s="7">
        <f t="shared" si="878"/>
        <v>0</v>
      </c>
      <c r="AC6906" s="7">
        <f t="shared" si="880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5"/>
        <v>-58762.05</v>
      </c>
      <c r="W6907" s="8">
        <f t="shared" si="876"/>
        <v>12600</v>
      </c>
      <c r="X6907" s="8">
        <f t="shared" ref="X6907:X6908" si="881">W6907*R6907/(1-R6907)</f>
        <v>257.14285714285717</v>
      </c>
      <c r="Y6907" s="7">
        <f t="shared" si="874"/>
        <v>0</v>
      </c>
      <c r="Z6907" s="7"/>
      <c r="AA6907" s="8">
        <f t="shared" si="879"/>
        <v>12857.142857142857</v>
      </c>
      <c r="AB6907" s="7">
        <f t="shared" si="878"/>
        <v>0</v>
      </c>
      <c r="AC6907" s="7">
        <f t="shared" si="880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6"/>
        <v>0</v>
      </c>
      <c r="X6908" s="8">
        <f t="shared" si="881"/>
        <v>0</v>
      </c>
      <c r="Y6908" s="7">
        <f t="shared" si="874"/>
        <v>0</v>
      </c>
      <c r="Z6908" s="7"/>
      <c r="AA6908" s="8">
        <f t="shared" si="879"/>
        <v>0</v>
      </c>
      <c r="AB6908" s="7">
        <f t="shared" si="878"/>
        <v>0</v>
      </c>
      <c r="AC6908" s="7">
        <f t="shared" si="880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5"/>
        <v>-266016.62</v>
      </c>
      <c r="W6909" s="8">
        <f t="shared" si="876"/>
        <v>65384.615384615383</v>
      </c>
      <c r="X6909" s="8"/>
      <c r="Y6909" s="7">
        <f t="shared" si="874"/>
        <v>0</v>
      </c>
      <c r="Z6909" s="7"/>
      <c r="AA6909" s="8">
        <f t="shared" si="879"/>
        <v>65384.615384615383</v>
      </c>
      <c r="AB6909" s="7">
        <f t="shared" si="878"/>
        <v>2615.3846153846171</v>
      </c>
      <c r="AC6909" s="7">
        <f t="shared" si="880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5"/>
        <v>650</v>
      </c>
      <c r="W6910" s="8">
        <f t="shared" si="876"/>
        <v>0</v>
      </c>
      <c r="X6910" s="8"/>
      <c r="Y6910" s="7">
        <f t="shared" si="874"/>
        <v>0</v>
      </c>
      <c r="Z6910" s="7"/>
      <c r="AA6910" s="8">
        <f t="shared" si="879"/>
        <v>0</v>
      </c>
      <c r="AB6910" s="7">
        <f t="shared" si="878"/>
        <v>0</v>
      </c>
      <c r="AC6910" s="7">
        <f t="shared" si="880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5"/>
        <v>7337</v>
      </c>
      <c r="W6911" s="8">
        <f t="shared" si="876"/>
        <v>0</v>
      </c>
      <c r="X6911" s="8"/>
      <c r="Y6911" s="7">
        <f t="shared" si="874"/>
        <v>0</v>
      </c>
      <c r="Z6911" s="7"/>
      <c r="AA6911" s="8">
        <f t="shared" si="879"/>
        <v>0</v>
      </c>
      <c r="AB6911" s="7">
        <f t="shared" si="878"/>
        <v>0</v>
      </c>
      <c r="AC6911" s="7">
        <f t="shared" si="880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6"/>
        <v>9627.48</v>
      </c>
      <c r="X6912" s="8"/>
      <c r="Y6912" s="7">
        <f t="shared" si="874"/>
        <v>0</v>
      </c>
      <c r="Z6912" s="7"/>
      <c r="AA6912" s="8">
        <f t="shared" si="879"/>
        <v>9627.48</v>
      </c>
      <c r="AB6912" s="7">
        <f t="shared" si="878"/>
        <v>0</v>
      </c>
      <c r="AC6912" s="7">
        <f t="shared" si="880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5"/>
        <v>19864.599999999999</v>
      </c>
      <c r="W6913" s="8">
        <f t="shared" si="876"/>
        <v>0</v>
      </c>
      <c r="X6913" s="8"/>
      <c r="Y6913" s="7">
        <f t="shared" si="874"/>
        <v>0</v>
      </c>
      <c r="Z6913" s="7"/>
      <c r="AA6913" s="8">
        <f t="shared" si="879"/>
        <v>0</v>
      </c>
      <c r="AB6913" s="7">
        <f t="shared" si="878"/>
        <v>0</v>
      </c>
      <c r="AC6913" s="7">
        <f t="shared" si="880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6"/>
        <v>34410.382352941175</v>
      </c>
      <c r="X6914" s="8"/>
      <c r="Y6914" s="7">
        <f t="shared" si="874"/>
        <v>0</v>
      </c>
      <c r="Z6914" s="7"/>
      <c r="AA6914" s="8">
        <f t="shared" si="879"/>
        <v>34410.382352941175</v>
      </c>
      <c r="AB6914" s="7">
        <f t="shared" si="878"/>
        <v>688.20764705882175</v>
      </c>
      <c r="AC6914" s="7">
        <f t="shared" si="880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5"/>
        <v>8774.7000000000007</v>
      </c>
      <c r="W6915" s="8">
        <f t="shared" si="876"/>
        <v>0</v>
      </c>
      <c r="X6915" s="8"/>
      <c r="Y6915" s="7">
        <f t="shared" ref="Y6915:Y6978" si="882">IF(W6915-AC6915&lt;=0,0,IF(O6915="返现",MAX(W6915-AB6915-AC6915,0),MAX(W6915-AC6915,0)))</f>
        <v>0</v>
      </c>
      <c r="Z6915" s="7"/>
      <c r="AA6915" s="8">
        <f t="shared" si="879"/>
        <v>0</v>
      </c>
      <c r="AB6915" s="7">
        <f t="shared" si="878"/>
        <v>0</v>
      </c>
      <c r="AC6915" s="7">
        <f t="shared" si="880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5"/>
        <v>2641</v>
      </c>
      <c r="W6916" s="8">
        <f t="shared" si="876"/>
        <v>0</v>
      </c>
      <c r="X6916" s="8"/>
      <c r="Y6916" s="7">
        <f t="shared" si="882"/>
        <v>0</v>
      </c>
      <c r="Z6916" s="7"/>
      <c r="AA6916" s="8">
        <f t="shared" si="879"/>
        <v>0</v>
      </c>
      <c r="AB6916" s="7">
        <f t="shared" si="878"/>
        <v>0</v>
      </c>
      <c r="AC6916" s="7">
        <f t="shared" si="880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3">S6917+T6917-U6917</f>
        <v>3533.05</v>
      </c>
      <c r="W6917" s="8">
        <f t="shared" si="876"/>
        <v>0</v>
      </c>
      <c r="X6917" s="8"/>
      <c r="Y6917" s="7">
        <f t="shared" si="882"/>
        <v>0</v>
      </c>
      <c r="Z6917" s="7"/>
      <c r="AA6917" s="8">
        <f t="shared" si="879"/>
        <v>0</v>
      </c>
      <c r="AB6917" s="7">
        <f t="shared" si="878"/>
        <v>0</v>
      </c>
      <c r="AC6917" s="7">
        <f t="shared" si="880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3"/>
        <v>155475.29999999999</v>
      </c>
      <c r="W6918" s="8">
        <f t="shared" si="876"/>
        <v>0</v>
      </c>
      <c r="X6918" s="8"/>
      <c r="Y6918" s="7">
        <f t="shared" si="882"/>
        <v>0</v>
      </c>
      <c r="Z6918" s="7"/>
      <c r="AA6918" s="8">
        <f t="shared" si="879"/>
        <v>0</v>
      </c>
      <c r="AB6918" s="7">
        <f t="shared" si="878"/>
        <v>0</v>
      </c>
      <c r="AC6918" s="7">
        <f t="shared" si="880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3"/>
        <v>-14908.12</v>
      </c>
      <c r="W6919" s="8">
        <f t="shared" si="876"/>
        <v>0</v>
      </c>
      <c r="X6919" s="8"/>
      <c r="Y6919" s="7">
        <f t="shared" si="882"/>
        <v>0</v>
      </c>
      <c r="Z6919" s="7"/>
      <c r="AA6919" s="8">
        <f t="shared" si="879"/>
        <v>0</v>
      </c>
      <c r="AB6919" s="7">
        <f t="shared" si="878"/>
        <v>0</v>
      </c>
      <c r="AC6919" s="7">
        <f t="shared" si="880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3"/>
        <v>-30312</v>
      </c>
      <c r="W6920" s="8">
        <f t="shared" si="876"/>
        <v>9992</v>
      </c>
      <c r="X6920" s="8"/>
      <c r="Y6920" s="7">
        <f t="shared" si="882"/>
        <v>0</v>
      </c>
      <c r="Z6920" s="7"/>
      <c r="AA6920" s="8">
        <f t="shared" si="879"/>
        <v>9992</v>
      </c>
      <c r="AB6920" s="7">
        <f t="shared" si="878"/>
        <v>0</v>
      </c>
      <c r="AC6920" s="7">
        <f t="shared" si="880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3"/>
        <v>-355448.5</v>
      </c>
      <c r="W6921" s="8">
        <f t="shared" si="876"/>
        <v>0</v>
      </c>
      <c r="X6921" s="8"/>
      <c r="Y6921" s="7">
        <f t="shared" si="882"/>
        <v>0</v>
      </c>
      <c r="Z6921" s="7"/>
      <c r="AA6921" s="8">
        <f t="shared" si="879"/>
        <v>0</v>
      </c>
      <c r="AB6921" s="7">
        <f t="shared" si="878"/>
        <v>0</v>
      </c>
      <c r="AC6921" s="7">
        <f t="shared" si="880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3"/>
        <v>193642.39</v>
      </c>
      <c r="W6922" s="8">
        <f t="shared" si="876"/>
        <v>0</v>
      </c>
      <c r="X6922" s="8"/>
      <c r="Y6922" s="7">
        <f t="shared" si="882"/>
        <v>0</v>
      </c>
      <c r="Z6922" s="7"/>
      <c r="AA6922" s="8">
        <f t="shared" si="879"/>
        <v>0</v>
      </c>
      <c r="AB6922" s="7">
        <f t="shared" si="878"/>
        <v>0</v>
      </c>
      <c r="AC6922" s="7">
        <f t="shared" si="880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3"/>
        <v>-8501</v>
      </c>
      <c r="W6923" s="8">
        <f t="shared" si="876"/>
        <v>7200</v>
      </c>
      <c r="X6923" s="8"/>
      <c r="Y6923" s="7">
        <f t="shared" si="882"/>
        <v>0</v>
      </c>
      <c r="Z6923" s="7"/>
      <c r="AA6923" s="7"/>
      <c r="AB6923" s="7">
        <f t="shared" si="878"/>
        <v>0</v>
      </c>
      <c r="AC6923" s="7">
        <f t="shared" si="880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3"/>
        <v>-40867.870000000003</v>
      </c>
      <c r="W6924" s="8">
        <f t="shared" ref="W6924:W6954" si="884">IF(O6924="返货",U6924/(1+P6924),IF(O6924="返现",U6924,IF(O6924="折扣",U6924*P6924,IF(O6924="无",U6924))))</f>
        <v>25084.870000000003</v>
      </c>
      <c r="X6924" s="8"/>
      <c r="Y6924" s="7">
        <f t="shared" si="882"/>
        <v>0</v>
      </c>
      <c r="Z6924" s="7"/>
      <c r="AA6924" s="8">
        <f t="shared" ref="AA6924:AA6926" si="885">W6924+X6924</f>
        <v>25084.870000000003</v>
      </c>
      <c r="AB6924" s="7">
        <f t="shared" si="878"/>
        <v>0</v>
      </c>
      <c r="AC6924" s="7">
        <f t="shared" si="880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2"/>
        <v>0</v>
      </c>
      <c r="Z6925" s="7"/>
      <c r="AA6925" s="8">
        <f t="shared" si="885"/>
        <v>0</v>
      </c>
      <c r="AB6925" s="7">
        <f t="shared" si="878"/>
        <v>34999.300000000003</v>
      </c>
      <c r="AC6925" s="7">
        <f t="shared" si="880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6">S6926+T6926-U6926</f>
        <v>0</v>
      </c>
      <c r="W6926" s="8">
        <v>0</v>
      </c>
      <c r="X6926" s="8"/>
      <c r="Y6926" s="7">
        <f t="shared" si="882"/>
        <v>0</v>
      </c>
      <c r="Z6926" s="7"/>
      <c r="AA6926" s="8">
        <f t="shared" si="885"/>
        <v>0</v>
      </c>
      <c r="AB6926" s="7">
        <f t="shared" si="878"/>
        <v>35000</v>
      </c>
      <c r="AC6926" s="7">
        <f t="shared" si="880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3"/>
        <v>-346</v>
      </c>
      <c r="W6927" s="8">
        <f t="shared" si="884"/>
        <v>346</v>
      </c>
      <c r="X6927" s="8"/>
      <c r="Y6927" s="7">
        <f t="shared" si="882"/>
        <v>0</v>
      </c>
      <c r="Z6927" s="7"/>
      <c r="AA6927" s="7"/>
      <c r="AB6927" s="7">
        <f t="shared" si="878"/>
        <v>0</v>
      </c>
      <c r="AC6927" s="7">
        <f t="shared" si="880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3"/>
        <v>-122276.82</v>
      </c>
      <c r="W6928" s="8">
        <f t="shared" si="884"/>
        <v>122276.82</v>
      </c>
      <c r="X6928" s="8"/>
      <c r="Y6928" s="7">
        <f t="shared" si="882"/>
        <v>0</v>
      </c>
      <c r="Z6928" s="7"/>
      <c r="AA6928" s="8">
        <f t="shared" ref="AA6928:AA6991" si="887">W6928+X6928</f>
        <v>122276.82</v>
      </c>
      <c r="AB6928" s="7">
        <f t="shared" si="878"/>
        <v>0</v>
      </c>
      <c r="AC6928" s="7">
        <f t="shared" si="880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2"/>
        <v>0</v>
      </c>
      <c r="Z6929" s="7"/>
      <c r="AA6929" s="8">
        <f t="shared" si="887"/>
        <v>0</v>
      </c>
      <c r="AB6929" s="7">
        <f t="shared" si="878"/>
        <v>0.7</v>
      </c>
      <c r="AC6929" s="7">
        <f t="shared" si="880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8">S6930+T6930-U6930</f>
        <v>-4500</v>
      </c>
      <c r="W6930" s="8">
        <f t="shared" si="884"/>
        <v>4017.8571428571427</v>
      </c>
      <c r="X6930" s="8"/>
      <c r="Y6930" s="7">
        <f t="shared" si="882"/>
        <v>0</v>
      </c>
      <c r="Z6930" s="7"/>
      <c r="AA6930" s="8">
        <f t="shared" si="887"/>
        <v>4017.8571428571427</v>
      </c>
      <c r="AB6930" s="7">
        <f t="shared" si="878"/>
        <v>482.14285714285734</v>
      </c>
      <c r="AC6930" s="7">
        <f t="shared" si="880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4"/>
        <v>15.686274509803921</v>
      </c>
      <c r="X6931" s="8"/>
      <c r="Y6931" s="7">
        <f t="shared" si="882"/>
        <v>0</v>
      </c>
      <c r="Z6931" s="7"/>
      <c r="AA6931" s="8">
        <f t="shared" si="887"/>
        <v>15.686274509803921</v>
      </c>
      <c r="AB6931" s="7">
        <f t="shared" si="878"/>
        <v>0.31372549019607909</v>
      </c>
      <c r="AC6931" s="7">
        <f t="shared" si="880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4"/>
        <v>1659.4803921568628</v>
      </c>
      <c r="X6932" s="8"/>
      <c r="Y6932" s="7">
        <f t="shared" si="882"/>
        <v>0</v>
      </c>
      <c r="Z6932" s="7"/>
      <c r="AA6932" s="8">
        <f t="shared" si="887"/>
        <v>1659.4803921568628</v>
      </c>
      <c r="AB6932" s="7">
        <f t="shared" si="878"/>
        <v>33.18960784313731</v>
      </c>
      <c r="AC6932" s="7">
        <f t="shared" si="880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4"/>
        <v>7316.82</v>
      </c>
      <c r="X6933" s="8"/>
      <c r="Y6933" s="7">
        <f t="shared" si="882"/>
        <v>0</v>
      </c>
      <c r="Z6933" s="7"/>
      <c r="AA6933" s="8">
        <f t="shared" si="887"/>
        <v>7316.82</v>
      </c>
      <c r="AB6933" s="7">
        <f t="shared" si="878"/>
        <v>0</v>
      </c>
      <c r="AC6933" s="7">
        <f t="shared" si="880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5135</v>
      </c>
      <c r="D6934" s="71" t="s">
        <v>5136</v>
      </c>
      <c r="E6934" s="181" t="s">
        <v>4884</v>
      </c>
      <c r="F6934" s="181" t="s">
        <v>4885</v>
      </c>
      <c r="G6934" s="71" t="s">
        <v>4357</v>
      </c>
      <c r="H6934" s="71" t="s">
        <v>60</v>
      </c>
      <c r="I6934" s="58" t="s">
        <v>61</v>
      </c>
      <c r="J6934" s="2" t="s">
        <v>5048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8"/>
        <v>50000</v>
      </c>
      <c r="W6934" s="74">
        <f t="shared" si="884"/>
        <v>0</v>
      </c>
      <c r="X6934" s="74"/>
      <c r="Y6934" s="7">
        <f t="shared" si="882"/>
        <v>0</v>
      </c>
      <c r="Z6934" s="271" t="s">
        <v>5093</v>
      </c>
      <c r="AA6934" s="8">
        <f t="shared" si="887"/>
        <v>0</v>
      </c>
      <c r="AB6934" s="75">
        <f t="shared" ref="AB6934:AB6945" si="889">W6934*P6934</f>
        <v>0</v>
      </c>
      <c r="AC6934" s="75">
        <f t="shared" si="880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5135</v>
      </c>
      <c r="D6935" s="71" t="s">
        <v>5136</v>
      </c>
      <c r="E6935" s="71" t="s">
        <v>4513</v>
      </c>
      <c r="F6935" s="71" t="s">
        <v>4512</v>
      </c>
      <c r="G6935" s="71" t="s">
        <v>4118</v>
      </c>
      <c r="H6935" s="71" t="s">
        <v>60</v>
      </c>
      <c r="I6935" s="71" t="s">
        <v>61</v>
      </c>
      <c r="J6935" s="2" t="s">
        <v>5048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8"/>
        <v>2038351.1000000006</v>
      </c>
      <c r="W6935" s="74">
        <f t="shared" si="884"/>
        <v>6611648.8999999994</v>
      </c>
      <c r="X6935" s="74"/>
      <c r="Y6935" s="7">
        <f t="shared" si="882"/>
        <v>0</v>
      </c>
      <c r="Z6935" s="271" t="s">
        <v>5093</v>
      </c>
      <c r="AA6935" s="8">
        <f t="shared" si="887"/>
        <v>6611648.8999999994</v>
      </c>
      <c r="AB6935" s="75">
        <f t="shared" si="889"/>
        <v>330582.44500000001</v>
      </c>
      <c r="AC6935" s="75">
        <f t="shared" si="880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5135</v>
      </c>
      <c r="D6936" s="71" t="s">
        <v>5136</v>
      </c>
      <c r="E6936" s="158" t="s">
        <v>4120</v>
      </c>
      <c r="F6936" s="71" t="s">
        <v>5119</v>
      </c>
      <c r="G6936" s="71" t="s">
        <v>4120</v>
      </c>
      <c r="H6936" s="71" t="s">
        <v>60</v>
      </c>
      <c r="I6936" s="71" t="s">
        <v>61</v>
      </c>
      <c r="J6936" s="2" t="s">
        <v>5048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8"/>
        <v>1305416.2600000007</v>
      </c>
      <c r="W6936" s="74">
        <f t="shared" si="884"/>
        <v>5714583.7399999993</v>
      </c>
      <c r="X6936" s="74"/>
      <c r="Y6936" s="7">
        <f t="shared" si="882"/>
        <v>0</v>
      </c>
      <c r="Z6936" s="271" t="s">
        <v>5093</v>
      </c>
      <c r="AA6936" s="8">
        <f t="shared" si="887"/>
        <v>5714583.7399999993</v>
      </c>
      <c r="AB6936" s="75">
        <f t="shared" si="889"/>
        <v>285729.18699999998</v>
      </c>
      <c r="AC6936" s="75">
        <f t="shared" si="880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5135</v>
      </c>
      <c r="D6937" s="71" t="s">
        <v>5136</v>
      </c>
      <c r="E6937" s="71" t="s">
        <v>4120</v>
      </c>
      <c r="F6937" s="71" t="s">
        <v>4509</v>
      </c>
      <c r="G6937" s="71" t="s">
        <v>4120</v>
      </c>
      <c r="H6937" s="71" t="s">
        <v>60</v>
      </c>
      <c r="I6937" s="58" t="s">
        <v>61</v>
      </c>
      <c r="J6937" s="2" t="s">
        <v>5048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8"/>
        <v>3230810.01</v>
      </c>
      <c r="W6937" s="74">
        <f t="shared" si="884"/>
        <v>8469189.9900000002</v>
      </c>
      <c r="X6937" s="74"/>
      <c r="Y6937" s="7">
        <f t="shared" si="882"/>
        <v>0</v>
      </c>
      <c r="Z6937" s="271" t="s">
        <v>5093</v>
      </c>
      <c r="AA6937" s="8">
        <f t="shared" si="887"/>
        <v>8469189.9900000002</v>
      </c>
      <c r="AB6937" s="75">
        <f t="shared" si="889"/>
        <v>423459.49950000003</v>
      </c>
      <c r="AC6937" s="75">
        <f t="shared" si="880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5135</v>
      </c>
      <c r="D6938" s="71" t="s">
        <v>5136</v>
      </c>
      <c r="E6938" s="71" t="s">
        <v>4120</v>
      </c>
      <c r="F6938" s="71" t="s">
        <v>5124</v>
      </c>
      <c r="G6938" s="71" t="s">
        <v>4120</v>
      </c>
      <c r="H6938" s="71" t="s">
        <v>60</v>
      </c>
      <c r="I6938" s="71" t="s">
        <v>61</v>
      </c>
      <c r="J6938" s="2" t="s">
        <v>5048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8"/>
        <v>959177.37999999989</v>
      </c>
      <c r="W6938" s="74">
        <f t="shared" si="884"/>
        <v>2710822.62</v>
      </c>
      <c r="X6938" s="74"/>
      <c r="Y6938" s="7">
        <f t="shared" si="882"/>
        <v>0</v>
      </c>
      <c r="Z6938" s="271" t="s">
        <v>5093</v>
      </c>
      <c r="AA6938" s="8">
        <f t="shared" si="887"/>
        <v>2710822.62</v>
      </c>
      <c r="AB6938" s="75">
        <f t="shared" si="889"/>
        <v>135541.13100000002</v>
      </c>
      <c r="AC6938" s="75">
        <f t="shared" si="880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5048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8"/>
        <v>532893.98</v>
      </c>
      <c r="W6939" s="74">
        <f t="shared" ref="W6939:W6940" si="890">U6939/(1+P6939)</f>
        <v>416146.16346153844</v>
      </c>
      <c r="X6939" s="74"/>
      <c r="Y6939" s="7">
        <f t="shared" si="882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80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4879</v>
      </c>
      <c r="G6940" s="71" t="s">
        <v>1525</v>
      </c>
      <c r="H6940" s="71" t="s">
        <v>60</v>
      </c>
      <c r="I6940" s="71" t="s">
        <v>61</v>
      </c>
      <c r="J6940" s="2" t="s">
        <v>5048</v>
      </c>
      <c r="K6940" s="71" t="s">
        <v>32</v>
      </c>
      <c r="L6940" s="71"/>
      <c r="M6940" s="71"/>
      <c r="N6940" s="71" t="s">
        <v>4003</v>
      </c>
      <c r="O6940" s="71" t="s">
        <v>4510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8"/>
        <v>9142209.9500000179</v>
      </c>
      <c r="W6940" s="74">
        <f t="shared" si="890"/>
        <v>32253614.803921577</v>
      </c>
      <c r="X6940" s="74"/>
      <c r="Y6940" s="7">
        <f t="shared" si="882"/>
        <v>0</v>
      </c>
      <c r="Z6940" s="270">
        <f>P6940</f>
        <v>0.02</v>
      </c>
      <c r="AA6940" s="8">
        <f t="shared" si="887"/>
        <v>32253614.803921577</v>
      </c>
      <c r="AB6940" s="75">
        <f t="shared" si="891"/>
        <v>645072.29607843235</v>
      </c>
      <c r="AC6940" s="75">
        <f t="shared" si="880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5135</v>
      </c>
      <c r="D6941" s="71" t="s">
        <v>5136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5048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8"/>
        <v>1997310.4300000072</v>
      </c>
      <c r="W6941" s="74">
        <f t="shared" si="884"/>
        <v>9124448.4699999932</v>
      </c>
      <c r="X6941" s="74"/>
      <c r="Y6941" s="7">
        <f t="shared" si="882"/>
        <v>0</v>
      </c>
      <c r="Z6941" s="271" t="s">
        <v>5093</v>
      </c>
      <c r="AA6941" s="8">
        <f t="shared" si="887"/>
        <v>9124448.4699999932</v>
      </c>
      <c r="AB6941" s="75">
        <f t="shared" si="889"/>
        <v>456222.42349999968</v>
      </c>
      <c r="AC6941" s="75">
        <f t="shared" si="880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5091</v>
      </c>
      <c r="G6942" s="71" t="s">
        <v>1525</v>
      </c>
      <c r="H6942" s="71" t="s">
        <v>60</v>
      </c>
      <c r="I6942" s="58" t="s">
        <v>61</v>
      </c>
      <c r="J6942" s="2" t="s">
        <v>5048</v>
      </c>
      <c r="K6942" s="58" t="s">
        <v>32</v>
      </c>
      <c r="L6942" s="71"/>
      <c r="M6942" s="58"/>
      <c r="N6942" s="71" t="s">
        <v>4003</v>
      </c>
      <c r="O6942" s="139" t="s">
        <v>4505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8"/>
        <v>1970604.5700000022</v>
      </c>
      <c r="W6942" s="74">
        <f>U6942/(1+P6942)</f>
        <v>2657139.4509803914</v>
      </c>
      <c r="X6942" s="74"/>
      <c r="Y6942" s="7">
        <f t="shared" si="882"/>
        <v>0</v>
      </c>
      <c r="Z6942" s="270">
        <f>P6942</f>
        <v>0.02</v>
      </c>
      <c r="AA6942" s="8">
        <f t="shared" si="887"/>
        <v>2657139.4509803914</v>
      </c>
      <c r="AB6942" s="7">
        <f>U6942-W6942</f>
        <v>53142.789019607939</v>
      </c>
      <c r="AC6942" s="75">
        <f t="shared" si="880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5135</v>
      </c>
      <c r="D6943" s="71" t="s">
        <v>5136</v>
      </c>
      <c r="E6943" s="71" t="str">
        <f t="shared" ref="E6943" si="892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5048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8"/>
        <v>0</v>
      </c>
      <c r="W6943" s="74">
        <f t="shared" si="884"/>
        <v>1190000</v>
      </c>
      <c r="X6943" s="74"/>
      <c r="Y6943" s="7">
        <f t="shared" si="882"/>
        <v>0</v>
      </c>
      <c r="Z6943" s="271" t="s">
        <v>5093</v>
      </c>
      <c r="AA6943" s="8">
        <f t="shared" si="887"/>
        <v>1190000</v>
      </c>
      <c r="AB6943" s="75">
        <f t="shared" si="889"/>
        <v>59500</v>
      </c>
      <c r="AC6943" s="75">
        <f t="shared" si="880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5135</v>
      </c>
      <c r="D6944" s="71" t="s">
        <v>5136</v>
      </c>
      <c r="E6944" s="71" t="s">
        <v>5125</v>
      </c>
      <c r="F6944" s="158" t="s">
        <v>4882</v>
      </c>
      <c r="G6944" s="71" t="s">
        <v>4123</v>
      </c>
      <c r="H6944" s="71" t="s">
        <v>60</v>
      </c>
      <c r="I6944" s="58" t="s">
        <v>61</v>
      </c>
      <c r="J6944" s="2" t="s">
        <v>5048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8"/>
        <v>89984.470000000088</v>
      </c>
      <c r="W6944" s="74">
        <f t="shared" si="884"/>
        <v>509544.08999999997</v>
      </c>
      <c r="X6944" s="74"/>
      <c r="Y6944" s="7">
        <f t="shared" si="882"/>
        <v>0</v>
      </c>
      <c r="Z6944" s="271" t="s">
        <v>5093</v>
      </c>
      <c r="AA6944" s="8">
        <f t="shared" si="887"/>
        <v>509544.08999999997</v>
      </c>
      <c r="AB6944" s="75">
        <f t="shared" si="889"/>
        <v>25477.2045</v>
      </c>
      <c r="AC6944" s="75">
        <f t="shared" si="880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5135</v>
      </c>
      <c r="D6945" s="71" t="s">
        <v>5136</v>
      </c>
      <c r="E6945" s="71" t="s">
        <v>5125</v>
      </c>
      <c r="F6945" s="158" t="s">
        <v>4883</v>
      </c>
      <c r="G6945" s="71" t="s">
        <v>4123</v>
      </c>
      <c r="H6945" s="71" t="s">
        <v>60</v>
      </c>
      <c r="I6945" s="58" t="s">
        <v>61</v>
      </c>
      <c r="J6945" s="2" t="s">
        <v>5048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8"/>
        <v>372167.47</v>
      </c>
      <c r="W6945" s="74">
        <f t="shared" si="884"/>
        <v>897832.53</v>
      </c>
      <c r="X6945" s="74"/>
      <c r="Y6945" s="7">
        <f t="shared" si="882"/>
        <v>0</v>
      </c>
      <c r="Z6945" s="271" t="s">
        <v>5093</v>
      </c>
      <c r="AA6945" s="8">
        <f t="shared" si="887"/>
        <v>897832.53</v>
      </c>
      <c r="AB6945" s="75">
        <f t="shared" si="889"/>
        <v>44891.626500000006</v>
      </c>
      <c r="AC6945" s="75">
        <f t="shared" si="880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5048</v>
      </c>
      <c r="K6946" s="58" t="s">
        <v>32</v>
      </c>
      <c r="L6946" s="71"/>
      <c r="M6946" s="58"/>
      <c r="N6946" s="71" t="s">
        <v>4003</v>
      </c>
      <c r="O6946" s="139" t="s">
        <v>4505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8"/>
        <v>0</v>
      </c>
      <c r="W6946" s="74">
        <f t="shared" ref="W6946:W6951" si="893">U6946/(1+P6946)</f>
        <v>3333685.1057692305</v>
      </c>
      <c r="X6946" s="74"/>
      <c r="Y6946" s="7">
        <f t="shared" si="882"/>
        <v>0</v>
      </c>
      <c r="Z6946" s="270">
        <f>P6946</f>
        <v>0.04</v>
      </c>
      <c r="AA6946" s="8">
        <f t="shared" si="887"/>
        <v>3333685.1057692305</v>
      </c>
      <c r="AB6946" s="7">
        <f t="shared" ref="AB6946:AB6951" si="894">U6946-W6946</f>
        <v>133347.40423076926</v>
      </c>
      <c r="AC6946" s="75">
        <f t="shared" si="880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5048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8"/>
        <v>29637.259999999398</v>
      </c>
      <c r="W6947" s="74">
        <f t="shared" si="893"/>
        <v>10546.349999999999</v>
      </c>
      <c r="X6947" s="74"/>
      <c r="Y6947" s="7">
        <f t="shared" si="882"/>
        <v>0</v>
      </c>
      <c r="Z6947" s="75"/>
      <c r="AA6947" s="8"/>
      <c r="AB6947" s="75">
        <f t="shared" si="894"/>
        <v>0</v>
      </c>
      <c r="AC6947" s="75">
        <f t="shared" si="880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5048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8"/>
        <v>991.67999999999302</v>
      </c>
      <c r="W6948" s="74">
        <f t="shared" si="893"/>
        <v>0</v>
      </c>
      <c r="X6948" s="74"/>
      <c r="Y6948" s="7">
        <f t="shared" si="882"/>
        <v>0</v>
      </c>
      <c r="Z6948" s="75"/>
      <c r="AA6948" s="8"/>
      <c r="AB6948" s="75">
        <f t="shared" si="894"/>
        <v>0</v>
      </c>
      <c r="AC6948" s="75">
        <f t="shared" si="880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5048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8"/>
        <v>-31500</v>
      </c>
      <c r="W6949" s="74">
        <f t="shared" si="893"/>
        <v>0</v>
      </c>
      <c r="X6949" s="74"/>
      <c r="Y6949" s="7">
        <f t="shared" si="882"/>
        <v>0</v>
      </c>
      <c r="Z6949" s="75"/>
      <c r="AA6949" s="8"/>
      <c r="AB6949" s="75">
        <f t="shared" si="894"/>
        <v>0</v>
      </c>
      <c r="AC6949" s="75">
        <f t="shared" si="880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5048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8"/>
        <v>37367.300000000003</v>
      </c>
      <c r="W6950" s="74">
        <f t="shared" si="893"/>
        <v>0</v>
      </c>
      <c r="X6950" s="74"/>
      <c r="Y6950" s="7">
        <f t="shared" si="882"/>
        <v>0</v>
      </c>
      <c r="Z6950" s="75"/>
      <c r="AA6950" s="8"/>
      <c r="AB6950" s="75">
        <f t="shared" si="894"/>
        <v>0</v>
      </c>
      <c r="AC6950" s="75">
        <f t="shared" si="880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5048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8"/>
        <v>8945.39</v>
      </c>
      <c r="W6951" s="74">
        <f t="shared" si="893"/>
        <v>2497.7333333333331</v>
      </c>
      <c r="X6951" s="74"/>
      <c r="Y6951" s="7">
        <f t="shared" si="882"/>
        <v>0</v>
      </c>
      <c r="Z6951" s="75"/>
      <c r="AA6951" s="8"/>
      <c r="AB6951" s="75">
        <f t="shared" si="894"/>
        <v>124.88666666666677</v>
      </c>
      <c r="AC6951" s="75">
        <f t="shared" si="880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8"/>
        <v>-21894.589999999997</v>
      </c>
      <c r="W6952" s="8">
        <f t="shared" si="884"/>
        <v>21894.589999999997</v>
      </c>
      <c r="X6952" s="8"/>
      <c r="Y6952" s="7">
        <f t="shared" si="882"/>
        <v>0</v>
      </c>
      <c r="Z6952" s="7"/>
      <c r="AA6952" s="8">
        <f t="shared" si="887"/>
        <v>21894.589999999997</v>
      </c>
      <c r="AB6952" s="7">
        <f t="shared" ref="AB6952:AB7015" si="895">U6952-W6952</f>
        <v>0</v>
      </c>
      <c r="AC6952" s="7">
        <f t="shared" si="880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4"/>
        <v>269.79000000000002</v>
      </c>
      <c r="X6953" s="8"/>
      <c r="Y6953" s="7">
        <f t="shared" si="882"/>
        <v>0</v>
      </c>
      <c r="Z6953" s="7"/>
      <c r="AA6953" s="8">
        <f t="shared" si="887"/>
        <v>269.79000000000002</v>
      </c>
      <c r="AB6953" s="7">
        <f t="shared" si="895"/>
        <v>0</v>
      </c>
      <c r="AC6953" s="7">
        <f t="shared" si="880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4"/>
        <v>40023.475728155332</v>
      </c>
      <c r="X6954" s="8"/>
      <c r="Y6954" s="7">
        <f t="shared" si="882"/>
        <v>0</v>
      </c>
      <c r="Z6954" s="7"/>
      <c r="AA6954" s="8">
        <f t="shared" si="887"/>
        <v>40023.475728155332</v>
      </c>
      <c r="AB6954" s="7">
        <f t="shared" si="895"/>
        <v>1200.704271844661</v>
      </c>
      <c r="AC6954" s="7">
        <f t="shared" si="880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2"/>
        <v>0</v>
      </c>
      <c r="Z6955" s="7"/>
      <c r="AA6955" s="8">
        <f t="shared" si="887"/>
        <v>0</v>
      </c>
      <c r="AB6955" s="7">
        <f t="shared" si="895"/>
        <v>0</v>
      </c>
      <c r="AC6955" s="7">
        <f t="shared" si="880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2"/>
        <v>0</v>
      </c>
      <c r="Z6956" s="7"/>
      <c r="AA6956" s="8">
        <f t="shared" si="887"/>
        <v>1867.2427184466017</v>
      </c>
      <c r="AB6956" s="7">
        <f t="shared" si="895"/>
        <v>56.017281553398107</v>
      </c>
      <c r="AC6956" s="7">
        <f t="shared" si="880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2"/>
        <v>0</v>
      </c>
      <c r="Z6957" s="7"/>
      <c r="AA6957" s="8">
        <f t="shared" si="887"/>
        <v>0</v>
      </c>
      <c r="AB6957" s="7">
        <f t="shared" si="895"/>
        <v>0</v>
      </c>
      <c r="AC6957" s="7">
        <f t="shared" si="880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2"/>
        <v>0</v>
      </c>
      <c r="Z6958" s="7"/>
      <c r="AA6958" s="8">
        <f t="shared" si="887"/>
        <v>0</v>
      </c>
      <c r="AB6958" s="7">
        <f t="shared" si="895"/>
        <v>0</v>
      </c>
      <c r="AC6958" s="7">
        <f t="shared" si="880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2"/>
        <v>0</v>
      </c>
      <c r="Z6959" s="7"/>
      <c r="AA6959" s="8">
        <f t="shared" si="887"/>
        <v>5666149.518175181</v>
      </c>
      <c r="AB6959" s="7">
        <f t="shared" si="895"/>
        <v>170410.51182481833</v>
      </c>
      <c r="AC6959" s="7">
        <f t="shared" si="880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2"/>
        <v>0</v>
      </c>
      <c r="Z6960" s="7"/>
      <c r="AA6960" s="8">
        <f t="shared" si="887"/>
        <v>0</v>
      </c>
      <c r="AB6960" s="7">
        <f t="shared" si="895"/>
        <v>0</v>
      </c>
      <c r="AC6960" s="7">
        <f t="shared" si="880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2"/>
        <v>0</v>
      </c>
      <c r="Z6961" s="7"/>
      <c r="AA6961" s="8">
        <f t="shared" si="887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2"/>
        <v>0</v>
      </c>
      <c r="Z6962" s="7"/>
      <c r="AA6962" s="8">
        <f t="shared" si="887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4499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2"/>
        <v>0</v>
      </c>
      <c r="Z6963" s="7"/>
      <c r="AA6963" s="8">
        <f t="shared" si="887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4499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2"/>
        <v>0</v>
      </c>
      <c r="Z6964" s="7"/>
      <c r="AA6964" s="8">
        <f t="shared" si="887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2"/>
        <v>0</v>
      </c>
      <c r="Z6965" s="7"/>
      <c r="AA6965" s="8">
        <f t="shared" si="887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2"/>
        <v>0</v>
      </c>
      <c r="Z6966" s="7"/>
      <c r="AA6966" s="8">
        <f t="shared" si="887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2"/>
        <v>0</v>
      </c>
      <c r="Z6967" s="7"/>
      <c r="AA6967" s="8">
        <f t="shared" si="887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2"/>
        <v>0</v>
      </c>
      <c r="Z6968" s="7"/>
      <c r="AA6968" s="8">
        <f t="shared" si="887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2"/>
        <v>0</v>
      </c>
      <c r="Z6969" s="7"/>
      <c r="AA6969" s="8">
        <f t="shared" si="887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2"/>
        <v>0</v>
      </c>
      <c r="Z6970" s="7"/>
      <c r="AA6970" s="8">
        <f t="shared" si="887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2"/>
        <v>0</v>
      </c>
      <c r="Z6971" s="7"/>
      <c r="AA6971" s="8">
        <f t="shared" si="887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2"/>
        <v>0</v>
      </c>
      <c r="Z6972" s="7"/>
      <c r="AA6972" s="8">
        <f t="shared" si="887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2"/>
        <v>0</v>
      </c>
      <c r="Z6973" s="7"/>
      <c r="AA6973" s="8">
        <f t="shared" si="887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2"/>
        <v>0</v>
      </c>
      <c r="Z6974" s="7"/>
      <c r="AA6974" s="8">
        <f t="shared" si="887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2"/>
        <v>0</v>
      </c>
      <c r="Z6975" s="7"/>
      <c r="AA6975" s="8">
        <f t="shared" si="887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2"/>
        <v>0</v>
      </c>
      <c r="Z6976" s="7"/>
      <c r="AA6976" s="8">
        <f t="shared" si="887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2"/>
        <v>0</v>
      </c>
      <c r="Z6977" s="7"/>
      <c r="AA6977" s="8">
        <f t="shared" si="887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2"/>
        <v>0</v>
      </c>
      <c r="Z6978" s="7"/>
      <c r="AA6978" s="8">
        <f t="shared" si="887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7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7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7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7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7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7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7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7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7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7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7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7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4502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7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4499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4499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161" t="s">
        <v>41</v>
      </c>
      <c r="P7015" s="162">
        <v>0.02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13482.009803921565</v>
      </c>
      <c r="X7015" s="8"/>
      <c r="Y7015" s="7">
        <f t="shared" si="899"/>
        <v>0</v>
      </c>
      <c r="Z7015" s="7"/>
      <c r="AA7015" s="8">
        <f t="shared" si="901"/>
        <v>13482.009803921565</v>
      </c>
      <c r="AB7015" s="7">
        <f t="shared" si="895"/>
        <v>269.64019607843147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23" t="s">
        <v>5145</v>
      </c>
      <c r="P7020" s="22">
        <v>0.03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8312.7766990291275</v>
      </c>
      <c r="X7020" s="8"/>
      <c r="Y7020" s="7">
        <f t="shared" si="899"/>
        <v>0</v>
      </c>
      <c r="Z7020" s="7"/>
      <c r="AA7020" s="8">
        <f t="shared" si="901"/>
        <v>8312.7766990291275</v>
      </c>
      <c r="AB7020" s="7">
        <f t="shared" si="902"/>
        <v>249.38330097087419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4499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5"/>
        <v>2874.2000000000007</v>
      </c>
      <c r="Z7310" s="7"/>
      <c r="AA7310" s="8">
        <f t="shared" si="932"/>
        <v>30795</v>
      </c>
      <c r="AB7310" s="7">
        <f t="shared" si="937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5"/>
        <v>0</v>
      </c>
      <c r="Z7348" s="7"/>
      <c r="AA7348" s="8">
        <f t="shared" si="947"/>
        <v>88544.320388349501</v>
      </c>
      <c r="AB7348" s="103"/>
      <c r="AC7348" s="103">
        <f t="shared" si="949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61" t="s">
        <v>41</v>
      </c>
      <c r="P7349" s="162">
        <v>0.03</v>
      </c>
      <c r="Q7349" s="138" t="s">
        <v>4138</v>
      </c>
      <c r="R7349" s="101"/>
      <c r="S7349" s="103"/>
      <c r="T7349" s="103"/>
      <c r="U7349" s="103">
        <v>61407.961165048539</v>
      </c>
      <c r="V7349" s="103"/>
      <c r="W7349" s="103">
        <v>61407.961165048539</v>
      </c>
      <c r="X7349" s="235"/>
      <c r="Y7349" s="7">
        <f t="shared" si="935"/>
        <v>0</v>
      </c>
      <c r="Z7349" s="7"/>
      <c r="AA7349" s="8">
        <f t="shared" si="947"/>
        <v>61407.961165048539</v>
      </c>
      <c r="AB7349" s="103"/>
      <c r="AC7349" s="103">
        <f t="shared" si="949"/>
        <v>61407.961165048539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1"/>
        <v>0</v>
      </c>
      <c r="Z7369" s="7"/>
      <c r="AA7369" s="8">
        <f t="shared" si="952"/>
        <v>21177.475728155339</v>
      </c>
      <c r="AB7369" s="103"/>
      <c r="AC7369" s="103">
        <f t="shared" si="949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5048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5048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5048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5048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58" t="s">
        <v>80</v>
      </c>
      <c r="P7473" s="4">
        <v>0</v>
      </c>
      <c r="Q7473" s="120" t="s">
        <v>63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58" t="s">
        <v>80</v>
      </c>
      <c r="P7474" s="4">
        <v>0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58" t="s">
        <v>80</v>
      </c>
      <c r="P7475" s="4">
        <v>0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4879</v>
      </c>
      <c r="G7476" s="77" t="s">
        <v>1525</v>
      </c>
      <c r="H7476" s="89" t="s">
        <v>60</v>
      </c>
      <c r="I7476" s="77" t="s">
        <v>61</v>
      </c>
      <c r="J7476" s="2" t="s">
        <v>5048</v>
      </c>
      <c r="K7476" s="77" t="s">
        <v>32</v>
      </c>
      <c r="L7476" s="77" t="s">
        <v>63</v>
      </c>
      <c r="M7476" s="77"/>
      <c r="N7476" s="77" t="s">
        <v>57</v>
      </c>
      <c r="O7476" s="71" t="s">
        <v>4510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4"/>
        <v>9228805.9299999997</v>
      </c>
      <c r="W7476" s="74">
        <f t="shared" si="1005"/>
        <v>16055718.088235293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16055718.088235293</v>
      </c>
      <c r="AB7476" s="75">
        <f t="shared" ref="AB7476" si="1006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5049</v>
      </c>
      <c r="J7477" s="168" t="s">
        <v>3314</v>
      </c>
      <c r="K7477" s="158" t="s">
        <v>32</v>
      </c>
      <c r="L7477" s="158" t="s">
        <v>4520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5049</v>
      </c>
      <c r="J7478" s="168" t="s">
        <v>3314</v>
      </c>
      <c r="K7478" s="158" t="s">
        <v>32</v>
      </c>
      <c r="L7478" s="158" t="s">
        <v>4521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5049</v>
      </c>
      <c r="J7479" s="168" t="s">
        <v>3314</v>
      </c>
      <c r="K7479" s="158" t="s">
        <v>32</v>
      </c>
      <c r="L7479" s="158" t="s">
        <v>4521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5049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5049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5049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5049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5049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5049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5049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5049</v>
      </c>
      <c r="J7487" s="168" t="s">
        <v>3314</v>
      </c>
      <c r="K7487" s="158" t="s">
        <v>32</v>
      </c>
      <c r="L7487" s="158" t="s">
        <v>4522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5049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5049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5049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5049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5049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5049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5049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5049</v>
      </c>
      <c r="J7495" s="168" t="s">
        <v>3314</v>
      </c>
      <c r="K7495" s="158" t="s">
        <v>32</v>
      </c>
      <c r="L7495" s="158" t="s">
        <v>4523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5049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5049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5049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5049</v>
      </c>
      <c r="J7499" s="168" t="s">
        <v>3314</v>
      </c>
      <c r="K7499" s="158" t="s">
        <v>32</v>
      </c>
      <c r="L7499" s="158" t="s">
        <v>4524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5049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5049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5049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5049</v>
      </c>
      <c r="J7503" s="168" t="s">
        <v>3314</v>
      </c>
      <c r="K7503" s="158" t="s">
        <v>32</v>
      </c>
      <c r="L7503" s="158" t="s">
        <v>4525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5049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5049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5049</v>
      </c>
      <c r="J7506" s="168" t="s">
        <v>3314</v>
      </c>
      <c r="K7506" s="158" t="s">
        <v>32</v>
      </c>
      <c r="L7506" s="158" t="s">
        <v>4526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5049</v>
      </c>
      <c r="J7507" s="168" t="s">
        <v>3314</v>
      </c>
      <c r="K7507" s="158" t="s">
        <v>32</v>
      </c>
      <c r="L7507" s="158" t="s">
        <v>4527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5049</v>
      </c>
      <c r="J7508" s="168" t="s">
        <v>3314</v>
      </c>
      <c r="K7508" s="158" t="s">
        <v>32</v>
      </c>
      <c r="L7508" s="158" t="s">
        <v>4528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5049</v>
      </c>
      <c r="J7509" s="168" t="s">
        <v>3314</v>
      </c>
      <c r="K7509" s="158" t="s">
        <v>32</v>
      </c>
      <c r="L7509" s="158" t="s">
        <v>4529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5049</v>
      </c>
      <c r="J7510" s="168" t="s">
        <v>3314</v>
      </c>
      <c r="K7510" s="158" t="s">
        <v>32</v>
      </c>
      <c r="L7510" s="158" t="s">
        <v>4530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5049</v>
      </c>
      <c r="J7511" s="168" t="s">
        <v>3314</v>
      </c>
      <c r="K7511" s="158" t="s">
        <v>32</v>
      </c>
      <c r="L7511" s="158" t="s">
        <v>4531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5049</v>
      </c>
      <c r="J7512" s="168" t="s">
        <v>3314</v>
      </c>
      <c r="K7512" s="158" t="s">
        <v>32</v>
      </c>
      <c r="L7512" s="158" t="s">
        <v>4531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4532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5049</v>
      </c>
      <c r="J7513" s="168" t="s">
        <v>3314</v>
      </c>
      <c r="K7513" s="158" t="s">
        <v>32</v>
      </c>
      <c r="L7513" s="158" t="s">
        <v>4531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5049</v>
      </c>
      <c r="J7514" s="168" t="s">
        <v>3314</v>
      </c>
      <c r="K7514" s="158" t="s">
        <v>32</v>
      </c>
      <c r="L7514" s="158" t="s">
        <v>4533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5049</v>
      </c>
      <c r="J7515" s="168" t="s">
        <v>3314</v>
      </c>
      <c r="K7515" s="158" t="s">
        <v>32</v>
      </c>
      <c r="L7515" s="158" t="s">
        <v>4534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5049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5049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5049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5049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5049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5049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5049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5049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5049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5049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5049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5049</v>
      </c>
      <c r="J7527" s="168" t="s">
        <v>3314</v>
      </c>
      <c r="K7527" s="158" t="s">
        <v>32</v>
      </c>
      <c r="L7527" s="158" t="s">
        <v>4535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5049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5049</v>
      </c>
      <c r="J7529" s="168" t="s">
        <v>3314</v>
      </c>
      <c r="K7529" s="158" t="s">
        <v>32</v>
      </c>
      <c r="L7529" s="158" t="s">
        <v>4536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5049</v>
      </c>
      <c r="J7530" s="168" t="s">
        <v>3314</v>
      </c>
      <c r="K7530" s="158" t="s">
        <v>32</v>
      </c>
      <c r="L7530" s="158" t="s">
        <v>4537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5049</v>
      </c>
      <c r="J7531" s="168" t="s">
        <v>3314</v>
      </c>
      <c r="K7531" s="158" t="s">
        <v>32</v>
      </c>
      <c r="L7531" s="158" t="s">
        <v>4538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5049</v>
      </c>
      <c r="J7532" s="168" t="s">
        <v>3314</v>
      </c>
      <c r="K7532" s="158" t="s">
        <v>32</v>
      </c>
      <c r="L7532" s="158" t="s">
        <v>4539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4540</v>
      </c>
      <c r="F7533" s="158" t="s">
        <v>4540</v>
      </c>
      <c r="G7533" s="159" t="s">
        <v>4540</v>
      </c>
      <c r="H7533" s="158" t="s">
        <v>36</v>
      </c>
      <c r="I7533" s="158" t="s">
        <v>5049</v>
      </c>
      <c r="J7533" s="168" t="s">
        <v>3314</v>
      </c>
      <c r="K7533" s="158" t="s">
        <v>32</v>
      </c>
      <c r="L7533" s="158" t="s">
        <v>4541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5049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5049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5049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5049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5049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5049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5049</v>
      </c>
      <c r="J7540" s="168" t="s">
        <v>3314</v>
      </c>
      <c r="K7540" s="158" t="s">
        <v>32</v>
      </c>
      <c r="L7540" s="158" t="s">
        <v>4542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5049</v>
      </c>
      <c r="J7541" s="168" t="s">
        <v>3314</v>
      </c>
      <c r="K7541" s="158" t="s">
        <v>32</v>
      </c>
      <c r="L7541" s="158" t="s">
        <v>4543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5049</v>
      </c>
      <c r="J7542" s="168" t="s">
        <v>3314</v>
      </c>
      <c r="K7542" s="158" t="s">
        <v>32</v>
      </c>
      <c r="L7542" s="158" t="s">
        <v>4544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5049</v>
      </c>
      <c r="J7543" s="168" t="s">
        <v>3314</v>
      </c>
      <c r="K7543" s="158" t="s">
        <v>32</v>
      </c>
      <c r="L7543" s="158" t="s">
        <v>4545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5049</v>
      </c>
      <c r="J7544" s="168" t="s">
        <v>3314</v>
      </c>
      <c r="K7544" s="158" t="s">
        <v>32</v>
      </c>
      <c r="L7544" s="158" t="s">
        <v>4546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5049</v>
      </c>
      <c r="J7545" s="168" t="s">
        <v>3314</v>
      </c>
      <c r="K7545" s="158" t="s">
        <v>32</v>
      </c>
      <c r="L7545" s="158" t="s">
        <v>4547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5049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5049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5049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5049</v>
      </c>
      <c r="J7549" s="168" t="s">
        <v>3314</v>
      </c>
      <c r="K7549" s="158" t="s">
        <v>32</v>
      </c>
      <c r="L7549" s="158" t="s">
        <v>4548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4549</v>
      </c>
      <c r="F7550" s="158" t="s">
        <v>4549</v>
      </c>
      <c r="G7550" s="159" t="s">
        <v>4549</v>
      </c>
      <c r="H7550" s="158" t="s">
        <v>36</v>
      </c>
      <c r="I7550" s="158" t="s">
        <v>5049</v>
      </c>
      <c r="J7550" s="168" t="s">
        <v>3314</v>
      </c>
      <c r="K7550" s="158" t="s">
        <v>32</v>
      </c>
      <c r="L7550" s="158" t="s">
        <v>4550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5049</v>
      </c>
      <c r="J7551" s="168" t="s">
        <v>3314</v>
      </c>
      <c r="K7551" s="158" t="s">
        <v>32</v>
      </c>
      <c r="L7551" s="158" t="s">
        <v>4551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5049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5049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5049</v>
      </c>
      <c r="J7554" s="168" t="s">
        <v>3314</v>
      </c>
      <c r="K7554" s="158" t="s">
        <v>32</v>
      </c>
      <c r="L7554" s="158" t="s">
        <v>4550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5049</v>
      </c>
      <c r="J7555" s="168" t="s">
        <v>3314</v>
      </c>
      <c r="K7555" s="158" t="s">
        <v>32</v>
      </c>
      <c r="L7555" s="158" t="s">
        <v>4552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5049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5049</v>
      </c>
      <c r="J7557" s="168" t="s">
        <v>3314</v>
      </c>
      <c r="K7557" s="158" t="s">
        <v>32</v>
      </c>
      <c r="L7557" s="158" t="s">
        <v>4553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5049</v>
      </c>
      <c r="J7558" s="168" t="s">
        <v>3314</v>
      </c>
      <c r="K7558" s="158" t="s">
        <v>32</v>
      </c>
      <c r="L7558" s="158" t="s">
        <v>4554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5049</v>
      </c>
      <c r="J7559" s="168" t="s">
        <v>3314</v>
      </c>
      <c r="K7559" s="158" t="s">
        <v>32</v>
      </c>
      <c r="L7559" s="158" t="s">
        <v>4555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5049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5049</v>
      </c>
      <c r="J7561" s="168" t="s">
        <v>3314</v>
      </c>
      <c r="K7561" s="158" t="s">
        <v>32</v>
      </c>
      <c r="L7561" s="158" t="s">
        <v>4556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5049</v>
      </c>
      <c r="J7562" s="168" t="s">
        <v>3314</v>
      </c>
      <c r="K7562" s="158" t="s">
        <v>32</v>
      </c>
      <c r="L7562" s="158" t="s">
        <v>4557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5049</v>
      </c>
      <c r="J7563" s="168" t="s">
        <v>3314</v>
      </c>
      <c r="K7563" s="158" t="s">
        <v>32</v>
      </c>
      <c r="L7563" s="158" t="s">
        <v>4557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5049</v>
      </c>
      <c r="J7564" s="168" t="s">
        <v>3314</v>
      </c>
      <c r="K7564" s="158" t="s">
        <v>32</v>
      </c>
      <c r="L7564" s="158" t="s">
        <v>4556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5049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5049</v>
      </c>
      <c r="J7566" s="168" t="s">
        <v>3314</v>
      </c>
      <c r="K7566" s="158" t="s">
        <v>32</v>
      </c>
      <c r="L7566" s="158" t="s">
        <v>4558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5049</v>
      </c>
      <c r="J7567" s="168" t="s">
        <v>3314</v>
      </c>
      <c r="K7567" s="158" t="s">
        <v>32</v>
      </c>
      <c r="L7567" s="158" t="s">
        <v>4558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5049</v>
      </c>
      <c r="J7568" s="168" t="s">
        <v>3314</v>
      </c>
      <c r="K7568" s="158" t="s">
        <v>32</v>
      </c>
      <c r="L7568" s="158" t="s">
        <v>4559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5049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5049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5049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5049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5049</v>
      </c>
      <c r="J7573" s="168" t="s">
        <v>3314</v>
      </c>
      <c r="K7573" s="158" t="s">
        <v>32</v>
      </c>
      <c r="L7573" s="158" t="s">
        <v>4560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5049</v>
      </c>
      <c r="J7574" s="168" t="s">
        <v>3314</v>
      </c>
      <c r="K7574" s="158" t="s">
        <v>32</v>
      </c>
      <c r="L7574" s="158" t="s">
        <v>4561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5049</v>
      </c>
      <c r="J7575" s="168" t="s">
        <v>3314</v>
      </c>
      <c r="K7575" s="158" t="s">
        <v>32</v>
      </c>
      <c r="L7575" s="158" t="s">
        <v>4562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5049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5049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5049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5049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5049</v>
      </c>
      <c r="J7580" s="168" t="s">
        <v>3314</v>
      </c>
      <c r="K7580" s="158" t="s">
        <v>32</v>
      </c>
      <c r="L7580" s="158" t="s">
        <v>4563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4564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5049</v>
      </c>
      <c r="J7581" s="168" t="s">
        <v>3314</v>
      </c>
      <c r="K7581" s="158" t="s">
        <v>32</v>
      </c>
      <c r="L7581" s="158" t="s">
        <v>4565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4566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5049</v>
      </c>
      <c r="J7582" s="168" t="s">
        <v>3314</v>
      </c>
      <c r="K7582" s="158" t="s">
        <v>32</v>
      </c>
      <c r="L7582" s="158" t="s">
        <v>4567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4566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5049</v>
      </c>
      <c r="J7583" s="168" t="s">
        <v>3314</v>
      </c>
      <c r="K7583" s="158" t="s">
        <v>32</v>
      </c>
      <c r="L7583" s="158" t="s">
        <v>4568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4569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5049</v>
      </c>
      <c r="J7584" s="168" t="s">
        <v>3314</v>
      </c>
      <c r="K7584" s="158" t="s">
        <v>32</v>
      </c>
      <c r="L7584" s="158" t="s">
        <v>4570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4566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5049</v>
      </c>
      <c r="J7585" s="168" t="s">
        <v>3314</v>
      </c>
      <c r="K7585" s="158" t="s">
        <v>32</v>
      </c>
      <c r="L7585" s="158" t="s">
        <v>4571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4566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5049</v>
      </c>
      <c r="J7586" s="168" t="s">
        <v>3314</v>
      </c>
      <c r="K7586" s="158" t="s">
        <v>32</v>
      </c>
      <c r="L7586" s="158" t="s">
        <v>4572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4573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5049</v>
      </c>
      <c r="J7587" s="168" t="s">
        <v>3314</v>
      </c>
      <c r="K7587" s="158" t="s">
        <v>32</v>
      </c>
      <c r="L7587" s="158" t="s">
        <v>4574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4575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5049</v>
      </c>
      <c r="J7588" s="168" t="s">
        <v>3314</v>
      </c>
      <c r="K7588" s="158" t="s">
        <v>32</v>
      </c>
      <c r="L7588" s="158" t="s">
        <v>4576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4577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5049</v>
      </c>
      <c r="J7589" s="168" t="s">
        <v>3314</v>
      </c>
      <c r="K7589" s="158" t="s">
        <v>32</v>
      </c>
      <c r="L7589" s="158" t="s">
        <v>4578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4566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5049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5049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5049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5049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5049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5049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5049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5049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5049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5049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5049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5049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5049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5049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5049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5049</v>
      </c>
      <c r="J7605" s="168" t="s">
        <v>3314</v>
      </c>
      <c r="K7605" s="158" t="s">
        <v>32</v>
      </c>
      <c r="L7605" s="158" t="s">
        <v>4579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5049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5049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5049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5049</v>
      </c>
      <c r="J7609" s="168" t="s">
        <v>3314</v>
      </c>
      <c r="K7609" s="158" t="s">
        <v>32</v>
      </c>
      <c r="L7609" s="158" t="s">
        <v>4580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5049</v>
      </c>
      <c r="J7610" s="168" t="s">
        <v>3314</v>
      </c>
      <c r="K7610" s="158" t="s">
        <v>32</v>
      </c>
      <c r="L7610" s="158" t="s">
        <v>4581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5049</v>
      </c>
      <c r="J7611" s="168" t="s">
        <v>3314</v>
      </c>
      <c r="K7611" s="158" t="s">
        <v>32</v>
      </c>
      <c r="L7611" s="158" t="s">
        <v>4582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4583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5049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5049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5049</v>
      </c>
      <c r="J7614" s="168" t="s">
        <v>3314</v>
      </c>
      <c r="K7614" s="158" t="s">
        <v>32</v>
      </c>
      <c r="L7614" s="158" t="s">
        <v>4584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5049</v>
      </c>
      <c r="J7615" s="168" t="s">
        <v>3314</v>
      </c>
      <c r="K7615" s="158" t="s">
        <v>32</v>
      </c>
      <c r="L7615" s="158" t="s">
        <v>4584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5049</v>
      </c>
      <c r="J7616" s="168" t="s">
        <v>3314</v>
      </c>
      <c r="K7616" s="158" t="s">
        <v>32</v>
      </c>
      <c r="L7616" s="158" t="s">
        <v>4585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5049</v>
      </c>
      <c r="J7617" s="168" t="s">
        <v>3314</v>
      </c>
      <c r="K7617" s="158" t="s">
        <v>32</v>
      </c>
      <c r="L7617" s="158" t="s">
        <v>4586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5049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5049</v>
      </c>
      <c r="J7619" s="168" t="s">
        <v>3314</v>
      </c>
      <c r="K7619" s="158" t="s">
        <v>32</v>
      </c>
      <c r="L7619" s="158" t="s">
        <v>4587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5049</v>
      </c>
      <c r="J7620" s="168" t="s">
        <v>3314</v>
      </c>
      <c r="K7620" s="158" t="s">
        <v>32</v>
      </c>
      <c r="L7620" s="158" t="s">
        <v>4588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5049</v>
      </c>
      <c r="J7621" s="168" t="s">
        <v>3314</v>
      </c>
      <c r="K7621" s="158" t="s">
        <v>32</v>
      </c>
      <c r="L7621" s="158" t="s">
        <v>4589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5049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5049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5049</v>
      </c>
      <c r="J7624" s="168" t="s">
        <v>3314</v>
      </c>
      <c r="K7624" s="158" t="s">
        <v>32</v>
      </c>
      <c r="L7624" s="158" t="s">
        <v>4590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5049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5049</v>
      </c>
      <c r="J7626" s="168" t="s">
        <v>3314</v>
      </c>
      <c r="K7626" s="158" t="s">
        <v>32</v>
      </c>
      <c r="L7626" s="158" t="s">
        <v>4591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5049</v>
      </c>
      <c r="J7627" s="168" t="s">
        <v>3314</v>
      </c>
      <c r="K7627" s="158" t="s">
        <v>32</v>
      </c>
      <c r="L7627" s="158" t="s">
        <v>4591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5049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5049</v>
      </c>
      <c r="J7629" s="168" t="s">
        <v>3314</v>
      </c>
      <c r="K7629" s="158" t="s">
        <v>32</v>
      </c>
      <c r="L7629" s="158" t="s">
        <v>4592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4593</v>
      </c>
      <c r="F7630" s="158" t="s">
        <v>4593</v>
      </c>
      <c r="G7630" s="159" t="s">
        <v>4593</v>
      </c>
      <c r="H7630" s="158" t="s">
        <v>36</v>
      </c>
      <c r="I7630" s="158" t="s">
        <v>5049</v>
      </c>
      <c r="J7630" s="168" t="s">
        <v>3314</v>
      </c>
      <c r="K7630" s="158" t="s">
        <v>32</v>
      </c>
      <c r="L7630" s="158" t="s">
        <v>4594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4583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5049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5049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5049</v>
      </c>
      <c r="J7633" s="168" t="s">
        <v>3314</v>
      </c>
      <c r="K7633" s="158" t="s">
        <v>32</v>
      </c>
      <c r="L7633" s="158" t="s">
        <v>4595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4596</v>
      </c>
      <c r="F7634" s="158" t="s">
        <v>4596</v>
      </c>
      <c r="G7634" s="159" t="s">
        <v>4596</v>
      </c>
      <c r="H7634" s="158" t="s">
        <v>36</v>
      </c>
      <c r="I7634" s="158" t="s">
        <v>5049</v>
      </c>
      <c r="J7634" s="168" t="s">
        <v>3314</v>
      </c>
      <c r="K7634" s="158" t="s">
        <v>32</v>
      </c>
      <c r="L7634" s="158" t="s">
        <v>4597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4583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5049</v>
      </c>
      <c r="J7635" s="168" t="s">
        <v>3314</v>
      </c>
      <c r="K7635" s="158" t="s">
        <v>32</v>
      </c>
      <c r="L7635" s="158" t="s">
        <v>4598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5049</v>
      </c>
      <c r="J7636" s="168" t="s">
        <v>3314</v>
      </c>
      <c r="K7636" s="158" t="s">
        <v>32</v>
      </c>
      <c r="L7636" s="158" t="s">
        <v>4599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5049</v>
      </c>
      <c r="J7637" s="168" t="s">
        <v>3314</v>
      </c>
      <c r="K7637" s="158" t="s">
        <v>32</v>
      </c>
      <c r="L7637" s="158" t="s">
        <v>4600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5049</v>
      </c>
      <c r="J7638" s="168" t="s">
        <v>3314</v>
      </c>
      <c r="K7638" s="158" t="s">
        <v>32</v>
      </c>
      <c r="L7638" s="158" t="s">
        <v>4601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5049</v>
      </c>
      <c r="J7639" s="168" t="s">
        <v>3314</v>
      </c>
      <c r="K7639" s="158" t="s">
        <v>32</v>
      </c>
      <c r="L7639" s="158" t="s">
        <v>4602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5049</v>
      </c>
      <c r="J7640" s="168" t="s">
        <v>3314</v>
      </c>
      <c r="K7640" s="158" t="s">
        <v>32</v>
      </c>
      <c r="L7640" s="158" t="s">
        <v>4603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5049</v>
      </c>
      <c r="J7641" s="168" t="s">
        <v>3314</v>
      </c>
      <c r="K7641" s="158" t="s">
        <v>32</v>
      </c>
      <c r="L7641" s="158" t="s">
        <v>4601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5049</v>
      </c>
      <c r="J7642" s="168" t="s">
        <v>3314</v>
      </c>
      <c r="K7642" s="158" t="s">
        <v>32</v>
      </c>
      <c r="L7642" s="158" t="s">
        <v>4604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5049</v>
      </c>
      <c r="J7643" s="168" t="s">
        <v>3314</v>
      </c>
      <c r="K7643" s="158" t="s">
        <v>32</v>
      </c>
      <c r="L7643" s="158" t="s">
        <v>4605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5049</v>
      </c>
      <c r="J7644" s="168" t="s">
        <v>3314</v>
      </c>
      <c r="K7644" s="158" t="s">
        <v>32</v>
      </c>
      <c r="L7644" s="158" t="s">
        <v>4605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5049</v>
      </c>
      <c r="J7645" s="168" t="s">
        <v>3314</v>
      </c>
      <c r="K7645" s="158" t="s">
        <v>32</v>
      </c>
      <c r="L7645" s="158" t="s">
        <v>4605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5049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5049</v>
      </c>
      <c r="J7647" s="168" t="s">
        <v>3314</v>
      </c>
      <c r="K7647" s="158" t="s">
        <v>32</v>
      </c>
      <c r="L7647" s="158" t="s">
        <v>4606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5049</v>
      </c>
      <c r="J7648" s="168" t="s">
        <v>3314</v>
      </c>
      <c r="K7648" s="158" t="s">
        <v>32</v>
      </c>
      <c r="L7648" s="158" t="s">
        <v>4607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5049</v>
      </c>
      <c r="J7649" s="168" t="s">
        <v>3314</v>
      </c>
      <c r="K7649" s="158" t="s">
        <v>32</v>
      </c>
      <c r="L7649" s="158" t="s">
        <v>4608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5049</v>
      </c>
      <c r="J7650" s="168" t="s">
        <v>3314</v>
      </c>
      <c r="K7650" s="158" t="s">
        <v>32</v>
      </c>
      <c r="L7650" s="158" t="s">
        <v>4609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5049</v>
      </c>
      <c r="J7651" s="168" t="s">
        <v>3314</v>
      </c>
      <c r="K7651" s="158" t="s">
        <v>32</v>
      </c>
      <c r="L7651" s="158" t="s">
        <v>4610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5049</v>
      </c>
      <c r="J7652" s="168" t="s">
        <v>3314</v>
      </c>
      <c r="K7652" s="158" t="s">
        <v>32</v>
      </c>
      <c r="L7652" s="158" t="s">
        <v>4611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5049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5049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5049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5049</v>
      </c>
      <c r="J7656" s="168" t="s">
        <v>3314</v>
      </c>
      <c r="K7656" s="158" t="s">
        <v>32</v>
      </c>
      <c r="L7656" s="158" t="s">
        <v>4612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5049</v>
      </c>
      <c r="J7657" s="168" t="s">
        <v>3314</v>
      </c>
      <c r="K7657" s="158" t="s">
        <v>32</v>
      </c>
      <c r="L7657" s="158" t="s">
        <v>4613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5049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5049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5049</v>
      </c>
      <c r="J7660" s="168" t="s">
        <v>3314</v>
      </c>
      <c r="K7660" s="158" t="s">
        <v>32</v>
      </c>
      <c r="L7660" s="158" t="s">
        <v>4614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4583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5049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5049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5049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5049</v>
      </c>
      <c r="J7664" s="168" t="s">
        <v>3314</v>
      </c>
      <c r="K7664" s="158" t="s">
        <v>32</v>
      </c>
      <c r="L7664" s="158" t="s">
        <v>4615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5049</v>
      </c>
      <c r="J7665" s="168" t="s">
        <v>3314</v>
      </c>
      <c r="K7665" s="158" t="s">
        <v>32</v>
      </c>
      <c r="L7665" s="158" t="s">
        <v>4616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5049</v>
      </c>
      <c r="J7666" s="168" t="s">
        <v>3314</v>
      </c>
      <c r="K7666" s="158" t="s">
        <v>32</v>
      </c>
      <c r="L7666" s="158" t="s">
        <v>4617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5049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5049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5049</v>
      </c>
      <c r="J7669" s="168" t="s">
        <v>3314</v>
      </c>
      <c r="K7669" s="158" t="s">
        <v>32</v>
      </c>
      <c r="L7669" s="158" t="s">
        <v>4618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5049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5049</v>
      </c>
      <c r="J7671" s="168" t="s">
        <v>3314</v>
      </c>
      <c r="K7671" s="158" t="s">
        <v>32</v>
      </c>
      <c r="L7671" s="158" t="s">
        <v>4619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5049</v>
      </c>
      <c r="J7672" s="168" t="s">
        <v>3314</v>
      </c>
      <c r="K7672" s="158" t="s">
        <v>32</v>
      </c>
      <c r="L7672" s="158" t="s">
        <v>4619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5049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5049</v>
      </c>
      <c r="J7674" s="168" t="s">
        <v>3314</v>
      </c>
      <c r="K7674" s="158" t="s">
        <v>32</v>
      </c>
      <c r="L7674" s="158" t="s">
        <v>4620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5049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5049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5049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5049</v>
      </c>
      <c r="J7678" s="168" t="s">
        <v>3314</v>
      </c>
      <c r="K7678" s="158" t="s">
        <v>32</v>
      </c>
      <c r="L7678" s="158" t="s">
        <v>4621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5049</v>
      </c>
      <c r="J7679" s="168" t="s">
        <v>3314</v>
      </c>
      <c r="K7679" s="158" t="s">
        <v>32</v>
      </c>
      <c r="L7679" s="158" t="s">
        <v>4622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5049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5049</v>
      </c>
      <c r="J7681" s="168" t="s">
        <v>3314</v>
      </c>
      <c r="K7681" s="158" t="s">
        <v>32</v>
      </c>
      <c r="L7681" s="158" t="s">
        <v>4612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5049</v>
      </c>
      <c r="J7682" s="168" t="s">
        <v>3314</v>
      </c>
      <c r="K7682" s="158" t="s">
        <v>32</v>
      </c>
      <c r="L7682" s="158" t="s">
        <v>4623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5049</v>
      </c>
      <c r="J7683" s="168" t="s">
        <v>3314</v>
      </c>
      <c r="K7683" s="158" t="s">
        <v>32</v>
      </c>
      <c r="L7683" s="158" t="s">
        <v>4624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4583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5049</v>
      </c>
      <c r="J7684" s="168" t="s">
        <v>3314</v>
      </c>
      <c r="K7684" s="158" t="s">
        <v>32</v>
      </c>
      <c r="L7684" s="158" t="s">
        <v>4625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5049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5049</v>
      </c>
      <c r="J7686" s="168" t="s">
        <v>3314</v>
      </c>
      <c r="K7686" s="158" t="s">
        <v>32</v>
      </c>
      <c r="L7686" s="158" t="s">
        <v>4626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5049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5049</v>
      </c>
      <c r="J7688" s="168" t="s">
        <v>3314</v>
      </c>
      <c r="K7688" s="158" t="s">
        <v>32</v>
      </c>
      <c r="L7688" s="158" t="s">
        <v>4627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5049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5049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5049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5049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5049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5049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4628</v>
      </c>
      <c r="F7695" s="158" t="s">
        <v>4628</v>
      </c>
      <c r="G7695" s="159" t="s">
        <v>4628</v>
      </c>
      <c r="H7695" s="158" t="s">
        <v>36</v>
      </c>
      <c r="I7695" s="158" t="s">
        <v>5049</v>
      </c>
      <c r="J7695" s="168" t="s">
        <v>3314</v>
      </c>
      <c r="K7695" s="158" t="s">
        <v>32</v>
      </c>
      <c r="L7695" s="158" t="s">
        <v>4629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4583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5049</v>
      </c>
      <c r="J7696" s="168" t="s">
        <v>3314</v>
      </c>
      <c r="K7696" s="158" t="s">
        <v>32</v>
      </c>
      <c r="L7696" s="158" t="s">
        <v>4630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4583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5049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5049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5049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5049</v>
      </c>
      <c r="J7700" s="168" t="s">
        <v>3314</v>
      </c>
      <c r="K7700" s="158" t="s">
        <v>32</v>
      </c>
      <c r="L7700" s="158" t="s">
        <v>4631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5049</v>
      </c>
      <c r="J7701" s="168" t="s">
        <v>3314</v>
      </c>
      <c r="K7701" s="158" t="s">
        <v>32</v>
      </c>
      <c r="L7701" s="158" t="s">
        <v>4632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5049</v>
      </c>
      <c r="J7702" s="168" t="s">
        <v>3314</v>
      </c>
      <c r="K7702" s="158" t="s">
        <v>32</v>
      </c>
      <c r="L7702" s="158" t="s">
        <v>4633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5049</v>
      </c>
      <c r="J7703" s="168" t="s">
        <v>3314</v>
      </c>
      <c r="K7703" s="158" t="s">
        <v>32</v>
      </c>
      <c r="L7703" s="158" t="s">
        <v>4634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5049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5049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4583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5049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5049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4635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5049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5049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5049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4583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5049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5049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5049</v>
      </c>
      <c r="J7713" s="168" t="s">
        <v>3314</v>
      </c>
      <c r="K7713" s="158" t="s">
        <v>32</v>
      </c>
      <c r="L7713" s="158" t="s">
        <v>4636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5049</v>
      </c>
      <c r="J7714" s="168" t="s">
        <v>3314</v>
      </c>
      <c r="K7714" s="158" t="s">
        <v>32</v>
      </c>
      <c r="L7714" s="158" t="s">
        <v>4637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5049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5049</v>
      </c>
      <c r="J7716" s="168" t="s">
        <v>3314</v>
      </c>
      <c r="K7716" s="158" t="s">
        <v>32</v>
      </c>
      <c r="L7716" s="158" t="s">
        <v>4637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5049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5049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4638</v>
      </c>
      <c r="F7719" s="158" t="s">
        <v>4638</v>
      </c>
      <c r="G7719" s="159" t="s">
        <v>4638</v>
      </c>
      <c r="H7719" s="158" t="s">
        <v>36</v>
      </c>
      <c r="I7719" s="158" t="s">
        <v>5049</v>
      </c>
      <c r="J7719" s="168" t="s">
        <v>3314</v>
      </c>
      <c r="K7719" s="158" t="s">
        <v>32</v>
      </c>
      <c r="L7719" s="158" t="s">
        <v>4639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4583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5049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4640</v>
      </c>
      <c r="F7721" s="158" t="s">
        <v>4641</v>
      </c>
      <c r="G7721" s="159" t="s">
        <v>1914</v>
      </c>
      <c r="H7721" s="158" t="s">
        <v>36</v>
      </c>
      <c r="I7721" s="158" t="s">
        <v>5049</v>
      </c>
      <c r="J7721" s="168" t="s">
        <v>3314</v>
      </c>
      <c r="K7721" s="158" t="s">
        <v>32</v>
      </c>
      <c r="L7721" s="158" t="s">
        <v>4642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4566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4643</v>
      </c>
      <c r="G7722" s="159" t="s">
        <v>918</v>
      </c>
      <c r="H7722" s="158" t="s">
        <v>36</v>
      </c>
      <c r="I7722" s="158" t="s">
        <v>5049</v>
      </c>
      <c r="J7722" s="168" t="s">
        <v>3314</v>
      </c>
      <c r="K7722" s="158" t="s">
        <v>32</v>
      </c>
      <c r="L7722" s="158" t="s">
        <v>4644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4566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5049</v>
      </c>
      <c r="J7723" s="168" t="s">
        <v>3314</v>
      </c>
      <c r="K7723" s="158" t="s">
        <v>32</v>
      </c>
      <c r="L7723" s="158" t="s">
        <v>4645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5049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5049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4646</v>
      </c>
      <c r="F7726" s="158" t="s">
        <v>4646</v>
      </c>
      <c r="G7726" s="159" t="s">
        <v>4646</v>
      </c>
      <c r="H7726" s="158" t="s">
        <v>36</v>
      </c>
      <c r="I7726" s="158" t="s">
        <v>5049</v>
      </c>
      <c r="J7726" s="168" t="s">
        <v>3314</v>
      </c>
      <c r="K7726" s="158" t="s">
        <v>32</v>
      </c>
      <c r="L7726" s="158" t="s">
        <v>4647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4566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5049</v>
      </c>
      <c r="J7727" s="168" t="s">
        <v>3314</v>
      </c>
      <c r="K7727" s="158" t="s">
        <v>32</v>
      </c>
      <c r="L7727" s="158" t="s">
        <v>4648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5049</v>
      </c>
      <c r="J7728" s="168" t="s">
        <v>3314</v>
      </c>
      <c r="K7728" s="158" t="s">
        <v>32</v>
      </c>
      <c r="L7728" s="158" t="s">
        <v>4649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5049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5049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5049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5049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5049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5049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5049</v>
      </c>
      <c r="J7735" s="168" t="s">
        <v>3314</v>
      </c>
      <c r="K7735" s="158" t="s">
        <v>32</v>
      </c>
      <c r="L7735" s="158" t="s">
        <v>4650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5049</v>
      </c>
      <c r="J7736" s="168" t="s">
        <v>3314</v>
      </c>
      <c r="K7736" s="158" t="s">
        <v>32</v>
      </c>
      <c r="L7736" s="158" t="s">
        <v>4651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5049</v>
      </c>
      <c r="J7737" s="168" t="s">
        <v>3314</v>
      </c>
      <c r="K7737" s="158" t="s">
        <v>32</v>
      </c>
      <c r="L7737" s="158" t="s">
        <v>4652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5049</v>
      </c>
      <c r="J7738" s="168" t="s">
        <v>3314</v>
      </c>
      <c r="K7738" s="158" t="s">
        <v>32</v>
      </c>
      <c r="L7738" s="158" t="s">
        <v>4652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5049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4653</v>
      </c>
      <c r="F7740" s="158" t="s">
        <v>4653</v>
      </c>
      <c r="G7740" s="159" t="s">
        <v>4653</v>
      </c>
      <c r="H7740" s="158" t="s">
        <v>36</v>
      </c>
      <c r="I7740" s="158" t="s">
        <v>5049</v>
      </c>
      <c r="J7740" s="168" t="s">
        <v>3314</v>
      </c>
      <c r="K7740" s="158" t="s">
        <v>32</v>
      </c>
      <c r="L7740" s="158" t="s">
        <v>4654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4653</v>
      </c>
      <c r="F7741" s="158" t="s">
        <v>4653</v>
      </c>
      <c r="G7741" s="159" t="s">
        <v>4653</v>
      </c>
      <c r="H7741" s="158" t="s">
        <v>36</v>
      </c>
      <c r="I7741" s="158" t="s">
        <v>5049</v>
      </c>
      <c r="J7741" s="168" t="s">
        <v>3314</v>
      </c>
      <c r="K7741" s="158" t="s">
        <v>32</v>
      </c>
      <c r="L7741" s="158" t="s">
        <v>4655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4656</v>
      </c>
      <c r="F7742" s="158" t="s">
        <v>4656</v>
      </c>
      <c r="G7742" s="159" t="s">
        <v>4656</v>
      </c>
      <c r="H7742" s="158" t="s">
        <v>36</v>
      </c>
      <c r="I7742" s="158" t="s">
        <v>5049</v>
      </c>
      <c r="J7742" s="168" t="s">
        <v>3314</v>
      </c>
      <c r="K7742" s="158" t="s">
        <v>32</v>
      </c>
      <c r="L7742" s="158" t="s">
        <v>4657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4566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5049</v>
      </c>
      <c r="J7743" s="168" t="s">
        <v>3314</v>
      </c>
      <c r="K7743" s="158" t="s">
        <v>32</v>
      </c>
      <c r="L7743" s="158" t="s">
        <v>4658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5049</v>
      </c>
      <c r="J7744" s="168" t="s">
        <v>3314</v>
      </c>
      <c r="K7744" s="158" t="s">
        <v>32</v>
      </c>
      <c r="L7744" s="158" t="s">
        <v>4659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5049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5049</v>
      </c>
      <c r="J7746" s="168" t="s">
        <v>3314</v>
      </c>
      <c r="K7746" s="158" t="s">
        <v>32</v>
      </c>
      <c r="L7746" s="158" t="s">
        <v>4660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5049</v>
      </c>
      <c r="J7747" s="168" t="s">
        <v>3314</v>
      </c>
      <c r="K7747" s="158" t="s">
        <v>32</v>
      </c>
      <c r="L7747" s="158" t="s">
        <v>4661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5049</v>
      </c>
      <c r="J7748" s="168" t="s">
        <v>3314</v>
      </c>
      <c r="K7748" s="158" t="s">
        <v>32</v>
      </c>
      <c r="L7748" s="158" t="s">
        <v>4662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5049</v>
      </c>
      <c r="J7749" s="168" t="s">
        <v>3314</v>
      </c>
      <c r="K7749" s="158" t="s">
        <v>32</v>
      </c>
      <c r="L7749" s="158" t="s">
        <v>4663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5049</v>
      </c>
      <c r="J7750" s="168" t="s">
        <v>3314</v>
      </c>
      <c r="K7750" s="158" t="s">
        <v>32</v>
      </c>
      <c r="L7750" s="158" t="s">
        <v>4664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5049</v>
      </c>
      <c r="J7751" s="168" t="s">
        <v>3314</v>
      </c>
      <c r="K7751" s="158" t="s">
        <v>32</v>
      </c>
      <c r="L7751" s="158" t="s">
        <v>4663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5049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5049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5049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5049</v>
      </c>
      <c r="J7755" s="168" t="s">
        <v>3314</v>
      </c>
      <c r="K7755" s="158" t="s">
        <v>32</v>
      </c>
      <c r="L7755" s="158" t="s">
        <v>4665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5049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5049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5049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5049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5049</v>
      </c>
      <c r="J7760" s="168" t="s">
        <v>3314</v>
      </c>
      <c r="K7760" s="158" t="s">
        <v>32</v>
      </c>
      <c r="L7760" s="158" t="s">
        <v>4666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4566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4667</v>
      </c>
      <c r="F7761" s="158" t="s">
        <v>4668</v>
      </c>
      <c r="G7761" s="159" t="s">
        <v>4669</v>
      </c>
      <c r="H7761" s="158" t="s">
        <v>36</v>
      </c>
      <c r="I7761" s="158" t="s">
        <v>5049</v>
      </c>
      <c r="J7761" s="168" t="s">
        <v>3314</v>
      </c>
      <c r="K7761" s="158" t="s">
        <v>32</v>
      </c>
      <c r="L7761" s="158" t="s">
        <v>4670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4566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5049</v>
      </c>
      <c r="J7762" s="168" t="s">
        <v>3314</v>
      </c>
      <c r="K7762" s="158" t="s">
        <v>32</v>
      </c>
      <c r="L7762" s="158" t="s">
        <v>4671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5049</v>
      </c>
      <c r="J7763" s="168" t="s">
        <v>3314</v>
      </c>
      <c r="K7763" s="158" t="s">
        <v>32</v>
      </c>
      <c r="L7763" s="158" t="s">
        <v>4672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5049</v>
      </c>
      <c r="J7764" s="168" t="s">
        <v>3314</v>
      </c>
      <c r="K7764" s="158" t="s">
        <v>32</v>
      </c>
      <c r="L7764" s="158" t="s">
        <v>4673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5049</v>
      </c>
      <c r="J7765" s="168" t="s">
        <v>3314</v>
      </c>
      <c r="K7765" s="158" t="s">
        <v>32</v>
      </c>
      <c r="L7765" s="158" t="s">
        <v>4671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5049</v>
      </c>
      <c r="J7766" s="168" t="s">
        <v>3314</v>
      </c>
      <c r="K7766" s="158" t="s">
        <v>32</v>
      </c>
      <c r="L7766" s="158" t="s">
        <v>4672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5049</v>
      </c>
      <c r="J7767" s="168" t="s">
        <v>3314</v>
      </c>
      <c r="K7767" s="158" t="s">
        <v>32</v>
      </c>
      <c r="L7767" s="158" t="s">
        <v>4674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5049</v>
      </c>
      <c r="J7768" s="168" t="s">
        <v>3314</v>
      </c>
      <c r="K7768" s="158" t="s">
        <v>32</v>
      </c>
      <c r="L7768" s="158" t="s">
        <v>4671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5049</v>
      </c>
      <c r="J7769" s="168" t="s">
        <v>3314</v>
      </c>
      <c r="K7769" s="158" t="s">
        <v>32</v>
      </c>
      <c r="L7769" s="158" t="s">
        <v>4672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5049</v>
      </c>
      <c r="J7770" s="168" t="s">
        <v>3314</v>
      </c>
      <c r="K7770" s="158" t="s">
        <v>32</v>
      </c>
      <c r="L7770" s="158" t="s">
        <v>4673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5049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5049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5049</v>
      </c>
      <c r="J7773" s="168" t="s">
        <v>3314</v>
      </c>
      <c r="K7773" s="158" t="s">
        <v>32</v>
      </c>
      <c r="L7773" s="158" t="s">
        <v>4675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4676</v>
      </c>
      <c r="F7774" s="158" t="s">
        <v>4676</v>
      </c>
      <c r="G7774" s="159" t="s">
        <v>4676</v>
      </c>
      <c r="H7774" s="158" t="s">
        <v>36</v>
      </c>
      <c r="I7774" s="158" t="s">
        <v>5049</v>
      </c>
      <c r="J7774" s="168" t="s">
        <v>3314</v>
      </c>
      <c r="K7774" s="158" t="s">
        <v>32</v>
      </c>
      <c r="L7774" s="158" t="s">
        <v>4677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4678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5049</v>
      </c>
      <c r="J7775" s="168" t="s">
        <v>3314</v>
      </c>
      <c r="K7775" s="158" t="s">
        <v>32</v>
      </c>
      <c r="L7775" s="158" t="s">
        <v>4679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5049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5049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5049</v>
      </c>
      <c r="J7778" s="168" t="s">
        <v>3314</v>
      </c>
      <c r="K7778" s="158" t="s">
        <v>32</v>
      </c>
      <c r="L7778" s="158" t="s">
        <v>4680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5049</v>
      </c>
      <c r="J7779" s="168" t="s">
        <v>3314</v>
      </c>
      <c r="K7779" s="158" t="s">
        <v>32</v>
      </c>
      <c r="L7779" s="158" t="s">
        <v>4681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5049</v>
      </c>
      <c r="J7780" s="168" t="s">
        <v>3314</v>
      </c>
      <c r="K7780" s="158" t="s">
        <v>32</v>
      </c>
      <c r="L7780" s="158" t="s">
        <v>4682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5049</v>
      </c>
      <c r="J7781" s="168" t="s">
        <v>3314</v>
      </c>
      <c r="K7781" s="158" t="s">
        <v>32</v>
      </c>
      <c r="L7781" s="158" t="s">
        <v>4683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5049</v>
      </c>
      <c r="J7782" s="168" t="s">
        <v>3314</v>
      </c>
      <c r="K7782" s="158" t="s">
        <v>32</v>
      </c>
      <c r="L7782" s="158" t="s">
        <v>4682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5049</v>
      </c>
      <c r="J7783" s="168" t="s">
        <v>3314</v>
      </c>
      <c r="K7783" s="158" t="s">
        <v>32</v>
      </c>
      <c r="L7783" s="158" t="s">
        <v>4682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5049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5049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5049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5049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5049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4684</v>
      </c>
      <c r="F7789" s="158" t="s">
        <v>4684</v>
      </c>
      <c r="G7789" s="159" t="s">
        <v>4684</v>
      </c>
      <c r="H7789" s="158" t="s">
        <v>36</v>
      </c>
      <c r="I7789" s="158" t="s">
        <v>5049</v>
      </c>
      <c r="J7789" s="168" t="s">
        <v>3314</v>
      </c>
      <c r="K7789" s="158" t="s">
        <v>32</v>
      </c>
      <c r="L7789" s="158" t="s">
        <v>4685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5049</v>
      </c>
      <c r="J7790" s="168" t="s">
        <v>3314</v>
      </c>
      <c r="K7790" s="158" t="s">
        <v>32</v>
      </c>
      <c r="L7790" s="158" t="s">
        <v>4686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5049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5049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5049</v>
      </c>
      <c r="J7793" s="168" t="s">
        <v>3314</v>
      </c>
      <c r="K7793" s="158" t="s">
        <v>32</v>
      </c>
      <c r="L7793" s="158" t="s">
        <v>4687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5049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5049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5049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5049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5049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5049</v>
      </c>
      <c r="J7799" s="168" t="s">
        <v>3314</v>
      </c>
      <c r="K7799" s="158" t="s">
        <v>32</v>
      </c>
      <c r="L7799" s="158" t="s">
        <v>4688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5049</v>
      </c>
      <c r="J7800" s="168" t="s">
        <v>3314</v>
      </c>
      <c r="K7800" s="158" t="s">
        <v>32</v>
      </c>
      <c r="L7800" s="158" t="s">
        <v>4689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5049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5049</v>
      </c>
      <c r="J7802" s="168" t="s">
        <v>3314</v>
      </c>
      <c r="K7802" s="158" t="s">
        <v>32</v>
      </c>
      <c r="L7802" s="158" t="s">
        <v>4690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5049</v>
      </c>
      <c r="J7803" s="168" t="s">
        <v>3314</v>
      </c>
      <c r="K7803" s="158" t="s">
        <v>32</v>
      </c>
      <c r="L7803" s="158" t="s">
        <v>4691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5049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5049</v>
      </c>
      <c r="J7805" s="168" t="s">
        <v>3314</v>
      </c>
      <c r="K7805" s="158" t="s">
        <v>32</v>
      </c>
      <c r="L7805" s="158" t="s">
        <v>4692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5049</v>
      </c>
      <c r="J7806" s="168" t="s">
        <v>3314</v>
      </c>
      <c r="K7806" s="158" t="s">
        <v>32</v>
      </c>
      <c r="L7806" s="158" t="s">
        <v>4693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4694</v>
      </c>
      <c r="F7807" s="158" t="s">
        <v>4694</v>
      </c>
      <c r="G7807" s="159" t="s">
        <v>4694</v>
      </c>
      <c r="H7807" s="158" t="s">
        <v>36</v>
      </c>
      <c r="I7807" s="158" t="s">
        <v>5049</v>
      </c>
      <c r="J7807" s="168" t="s">
        <v>3314</v>
      </c>
      <c r="K7807" s="158" t="s">
        <v>32</v>
      </c>
      <c r="L7807" s="158" t="s">
        <v>4695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5049</v>
      </c>
      <c r="J7808" s="168" t="s">
        <v>3314</v>
      </c>
      <c r="K7808" s="158" t="s">
        <v>32</v>
      </c>
      <c r="L7808" s="158" t="s">
        <v>4696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5049</v>
      </c>
      <c r="J7809" s="168" t="s">
        <v>3314</v>
      </c>
      <c r="K7809" s="158" t="s">
        <v>32</v>
      </c>
      <c r="L7809" s="158" t="s">
        <v>4697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5049</v>
      </c>
      <c r="J7810" s="168" t="s">
        <v>3314</v>
      </c>
      <c r="K7810" s="158" t="s">
        <v>32</v>
      </c>
      <c r="L7810" s="158" t="s">
        <v>4698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5049</v>
      </c>
      <c r="J7811" s="168" t="s">
        <v>3314</v>
      </c>
      <c r="K7811" s="158" t="s">
        <v>32</v>
      </c>
      <c r="L7811" s="158" t="s">
        <v>4699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5049</v>
      </c>
      <c r="J7812" s="168" t="s">
        <v>3314</v>
      </c>
      <c r="K7812" s="158" t="s">
        <v>32</v>
      </c>
      <c r="L7812" s="158" t="s">
        <v>4700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5049</v>
      </c>
      <c r="J7813" s="168" t="s">
        <v>3314</v>
      </c>
      <c r="K7813" s="158" t="s">
        <v>32</v>
      </c>
      <c r="L7813" s="158" t="s">
        <v>4701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5049</v>
      </c>
      <c r="J7814" s="168" t="s">
        <v>3314</v>
      </c>
      <c r="K7814" s="158" t="s">
        <v>32</v>
      </c>
      <c r="L7814" s="158" t="s">
        <v>4702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5049</v>
      </c>
      <c r="J7815" s="168" t="s">
        <v>3314</v>
      </c>
      <c r="K7815" s="158" t="s">
        <v>32</v>
      </c>
      <c r="L7815" s="158" t="s">
        <v>4703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5049</v>
      </c>
      <c r="J7816" s="168" t="s">
        <v>3314</v>
      </c>
      <c r="K7816" s="158" t="s">
        <v>32</v>
      </c>
      <c r="L7816" s="158" t="s">
        <v>4704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5049</v>
      </c>
      <c r="J7817" s="168" t="s">
        <v>3314</v>
      </c>
      <c r="K7817" s="158" t="s">
        <v>32</v>
      </c>
      <c r="L7817" s="158" t="s">
        <v>4705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5049</v>
      </c>
      <c r="J7818" s="168" t="s">
        <v>3314</v>
      </c>
      <c r="K7818" s="158" t="s">
        <v>32</v>
      </c>
      <c r="L7818" s="158" t="s">
        <v>4706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5049</v>
      </c>
      <c r="J7819" s="168" t="s">
        <v>3314</v>
      </c>
      <c r="K7819" s="158" t="s">
        <v>32</v>
      </c>
      <c r="L7819" s="158" t="s">
        <v>4707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5049</v>
      </c>
      <c r="J7820" s="168" t="s">
        <v>3314</v>
      </c>
      <c r="K7820" s="158" t="s">
        <v>32</v>
      </c>
      <c r="L7820" s="158" t="s">
        <v>4708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5049</v>
      </c>
      <c r="J7821" s="168" t="s">
        <v>3314</v>
      </c>
      <c r="K7821" s="158" t="s">
        <v>32</v>
      </c>
      <c r="L7821" s="158" t="s">
        <v>4709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5049</v>
      </c>
      <c r="J7822" s="168" t="s">
        <v>3314</v>
      </c>
      <c r="K7822" s="158" t="s">
        <v>32</v>
      </c>
      <c r="L7822" s="158" t="s">
        <v>4710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5049</v>
      </c>
      <c r="J7823" s="168" t="s">
        <v>3314</v>
      </c>
      <c r="K7823" s="158" t="s">
        <v>32</v>
      </c>
      <c r="L7823" s="158" t="s">
        <v>4711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5049</v>
      </c>
      <c r="J7824" s="168" t="s">
        <v>3314</v>
      </c>
      <c r="K7824" s="158" t="s">
        <v>32</v>
      </c>
      <c r="L7824" s="158" t="s">
        <v>4712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5049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5049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5049</v>
      </c>
      <c r="J7827" s="168" t="s">
        <v>3314</v>
      </c>
      <c r="K7827" s="158" t="s">
        <v>32</v>
      </c>
      <c r="L7827" s="158" t="s">
        <v>4713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5049</v>
      </c>
      <c r="J7828" s="168" t="s">
        <v>3314</v>
      </c>
      <c r="K7828" s="158" t="s">
        <v>32</v>
      </c>
      <c r="L7828" s="158" t="s">
        <v>4698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5049</v>
      </c>
      <c r="J7829" s="168" t="s">
        <v>3314</v>
      </c>
      <c r="K7829" s="158" t="s">
        <v>32</v>
      </c>
      <c r="L7829" s="158" t="s">
        <v>4700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5049</v>
      </c>
      <c r="J7830" s="168" t="s">
        <v>3314</v>
      </c>
      <c r="K7830" s="158" t="s">
        <v>32</v>
      </c>
      <c r="L7830" s="158" t="s">
        <v>4714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5049</v>
      </c>
      <c r="J7831" s="168" t="s">
        <v>3314</v>
      </c>
      <c r="K7831" s="158" t="s">
        <v>32</v>
      </c>
      <c r="L7831" s="158" t="s">
        <v>4715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5049</v>
      </c>
      <c r="J7832" s="168" t="s">
        <v>3314</v>
      </c>
      <c r="K7832" s="158" t="s">
        <v>32</v>
      </c>
      <c r="L7832" s="158" t="s">
        <v>4716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5049</v>
      </c>
      <c r="J7833" s="168" t="s">
        <v>3314</v>
      </c>
      <c r="K7833" s="158" t="s">
        <v>32</v>
      </c>
      <c r="L7833" s="158" t="s">
        <v>4717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5049</v>
      </c>
      <c r="J7834" s="168" t="s">
        <v>3314</v>
      </c>
      <c r="K7834" s="158" t="s">
        <v>32</v>
      </c>
      <c r="L7834" s="158" t="s">
        <v>4718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5049</v>
      </c>
      <c r="J7835" s="168" t="s">
        <v>3314</v>
      </c>
      <c r="K7835" s="158" t="s">
        <v>32</v>
      </c>
      <c r="L7835" s="158" t="s">
        <v>4712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5049</v>
      </c>
      <c r="J7836" s="168" t="s">
        <v>3314</v>
      </c>
      <c r="K7836" s="158" t="s">
        <v>32</v>
      </c>
      <c r="L7836" s="158" t="s">
        <v>4719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5049</v>
      </c>
      <c r="J7837" s="168" t="s">
        <v>3314</v>
      </c>
      <c r="K7837" s="158" t="s">
        <v>32</v>
      </c>
      <c r="L7837" s="158" t="s">
        <v>4720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5049</v>
      </c>
      <c r="J7838" s="168" t="s">
        <v>3314</v>
      </c>
      <c r="K7838" s="158" t="s">
        <v>32</v>
      </c>
      <c r="L7838" s="158" t="s">
        <v>4721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4722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5049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5049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5049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5049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5049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5049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5049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5049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5049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5049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5049</v>
      </c>
      <c r="J7849" s="168" t="s">
        <v>3314</v>
      </c>
      <c r="K7849" s="158" t="s">
        <v>32</v>
      </c>
      <c r="L7849" s="158" t="s">
        <v>4723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5049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5049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5049</v>
      </c>
      <c r="J7852" s="168" t="s">
        <v>3314</v>
      </c>
      <c r="K7852" s="158" t="s">
        <v>32</v>
      </c>
      <c r="L7852" s="158" t="s">
        <v>4724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5049</v>
      </c>
      <c r="J7853" s="168" t="s">
        <v>3314</v>
      </c>
      <c r="K7853" s="158" t="s">
        <v>32</v>
      </c>
      <c r="L7853" s="158" t="s">
        <v>4725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4726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5049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5049</v>
      </c>
      <c r="J7855" s="168" t="s">
        <v>3314</v>
      </c>
      <c r="K7855" s="158" t="s">
        <v>32</v>
      </c>
      <c r="L7855" s="158" t="s">
        <v>4727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5049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5049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5049</v>
      </c>
      <c r="J7858" s="168" t="s">
        <v>3314</v>
      </c>
      <c r="K7858" s="158" t="s">
        <v>32</v>
      </c>
      <c r="L7858" s="158" t="s">
        <v>4728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5049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5049</v>
      </c>
      <c r="J7860" s="168" t="s">
        <v>3314</v>
      </c>
      <c r="K7860" s="158" t="s">
        <v>32</v>
      </c>
      <c r="L7860" s="158" t="s">
        <v>4728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5049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5049</v>
      </c>
      <c r="J7862" s="168" t="s">
        <v>3314</v>
      </c>
      <c r="K7862" s="158" t="s">
        <v>32</v>
      </c>
      <c r="L7862" s="158" t="s">
        <v>4729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5049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5049</v>
      </c>
      <c r="J7864" s="168" t="s">
        <v>3314</v>
      </c>
      <c r="K7864" s="158" t="s">
        <v>32</v>
      </c>
      <c r="L7864" s="158" t="s">
        <v>4730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5049</v>
      </c>
      <c r="J7865" s="168" t="s">
        <v>3314</v>
      </c>
      <c r="K7865" s="158" t="s">
        <v>32</v>
      </c>
      <c r="L7865" s="158" t="s">
        <v>4731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5049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5049</v>
      </c>
      <c r="J7867" s="168" t="s">
        <v>3314</v>
      </c>
      <c r="K7867" s="158" t="s">
        <v>32</v>
      </c>
      <c r="L7867" s="158" t="s">
        <v>4732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5049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5049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5049</v>
      </c>
      <c r="J7870" s="168" t="s">
        <v>3314</v>
      </c>
      <c r="K7870" s="158" t="s">
        <v>32</v>
      </c>
      <c r="L7870" s="158" t="s">
        <v>4733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5049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5049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5049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5049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5049</v>
      </c>
      <c r="J7875" s="168" t="s">
        <v>3314</v>
      </c>
      <c r="K7875" s="158" t="s">
        <v>32</v>
      </c>
      <c r="L7875" s="158" t="s">
        <v>4734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5049</v>
      </c>
      <c r="J7876" s="168" t="s">
        <v>3314</v>
      </c>
      <c r="K7876" s="158" t="s">
        <v>32</v>
      </c>
      <c r="L7876" s="158" t="s">
        <v>4735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5049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5049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5049</v>
      </c>
      <c r="J7879" s="168" t="s">
        <v>3314</v>
      </c>
      <c r="K7879" s="158" t="s">
        <v>32</v>
      </c>
      <c r="L7879" s="158" t="s">
        <v>4736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5049</v>
      </c>
      <c r="J7880" s="168" t="s">
        <v>3314</v>
      </c>
      <c r="K7880" s="158" t="s">
        <v>32</v>
      </c>
      <c r="L7880" s="158" t="s">
        <v>4737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4738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5049</v>
      </c>
      <c r="J7881" s="168" t="s">
        <v>3314</v>
      </c>
      <c r="K7881" s="158" t="s">
        <v>32</v>
      </c>
      <c r="L7881" s="158" t="s">
        <v>4739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5049</v>
      </c>
      <c r="J7882" s="168" t="s">
        <v>3314</v>
      </c>
      <c r="K7882" s="158" t="s">
        <v>32</v>
      </c>
      <c r="L7882" s="158" t="s">
        <v>4740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5049</v>
      </c>
      <c r="J7883" s="168" t="s">
        <v>3314</v>
      </c>
      <c r="K7883" s="158" t="s">
        <v>32</v>
      </c>
      <c r="L7883" s="158" t="s">
        <v>4741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5049</v>
      </c>
      <c r="J7884" s="168" t="s">
        <v>3314</v>
      </c>
      <c r="K7884" s="158" t="s">
        <v>32</v>
      </c>
      <c r="L7884" s="158" t="s">
        <v>4742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5049</v>
      </c>
      <c r="J7885" s="168" t="s">
        <v>3314</v>
      </c>
      <c r="K7885" s="158" t="s">
        <v>32</v>
      </c>
      <c r="L7885" s="158" t="s">
        <v>4743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5049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5049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5049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5049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5049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5049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5049</v>
      </c>
      <c r="J7892" s="168" t="s">
        <v>3314</v>
      </c>
      <c r="K7892" s="158" t="s">
        <v>32</v>
      </c>
      <c r="L7892" s="158" t="s">
        <v>4744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5049</v>
      </c>
      <c r="J7893" s="168" t="s">
        <v>3314</v>
      </c>
      <c r="K7893" s="158" t="s">
        <v>32</v>
      </c>
      <c r="L7893" s="158" t="s">
        <v>4745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5049</v>
      </c>
      <c r="J7894" s="168" t="s">
        <v>3314</v>
      </c>
      <c r="K7894" s="158" t="s">
        <v>32</v>
      </c>
      <c r="L7894" s="158" t="s">
        <v>4744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4746</v>
      </c>
      <c r="F7895" s="158" t="s">
        <v>4746</v>
      </c>
      <c r="G7895" s="159" t="s">
        <v>4746</v>
      </c>
      <c r="H7895" s="158" t="s">
        <v>36</v>
      </c>
      <c r="I7895" s="158" t="s">
        <v>5049</v>
      </c>
      <c r="J7895" s="168" t="s">
        <v>3314</v>
      </c>
      <c r="K7895" s="158" t="s">
        <v>32</v>
      </c>
      <c r="L7895" s="158" t="s">
        <v>4747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4583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5049</v>
      </c>
      <c r="J7896" s="168" t="s">
        <v>3314</v>
      </c>
      <c r="K7896" s="158" t="s">
        <v>32</v>
      </c>
      <c r="L7896" s="158" t="s">
        <v>4748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5049</v>
      </c>
      <c r="J7897" s="168" t="s">
        <v>3314</v>
      </c>
      <c r="K7897" s="158" t="s">
        <v>32</v>
      </c>
      <c r="L7897" s="158" t="s">
        <v>4749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5049</v>
      </c>
      <c r="J7898" s="168" t="s">
        <v>3314</v>
      </c>
      <c r="K7898" s="158" t="s">
        <v>32</v>
      </c>
      <c r="L7898" s="158" t="s">
        <v>4748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5049</v>
      </c>
      <c r="J7899" s="168" t="s">
        <v>3314</v>
      </c>
      <c r="K7899" s="158" t="s">
        <v>32</v>
      </c>
      <c r="L7899" s="158" t="s">
        <v>4749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5049</v>
      </c>
      <c r="J7900" s="168" t="s">
        <v>3314</v>
      </c>
      <c r="K7900" s="158" t="s">
        <v>32</v>
      </c>
      <c r="L7900" s="158" t="s">
        <v>4748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5049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5049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5049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5049</v>
      </c>
      <c r="J7904" s="168" t="s">
        <v>5057</v>
      </c>
      <c r="K7904" s="158" t="s">
        <v>32</v>
      </c>
      <c r="L7904" s="158" t="s">
        <v>4750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5049</v>
      </c>
      <c r="J7905" s="168" t="s">
        <v>5057</v>
      </c>
      <c r="K7905" s="158" t="s">
        <v>32</v>
      </c>
      <c r="L7905" s="158" t="s">
        <v>4751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5049</v>
      </c>
      <c r="J7906" s="168" t="s">
        <v>5057</v>
      </c>
      <c r="K7906" s="158" t="s">
        <v>32</v>
      </c>
      <c r="L7906" s="158" t="s">
        <v>4752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5049</v>
      </c>
      <c r="J7907" s="168" t="s">
        <v>5057</v>
      </c>
      <c r="K7907" s="158" t="s">
        <v>32</v>
      </c>
      <c r="L7907" s="158" t="s">
        <v>4753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5049</v>
      </c>
      <c r="J7908" s="168" t="s">
        <v>5057</v>
      </c>
      <c r="K7908" s="158" t="s">
        <v>32</v>
      </c>
      <c r="L7908" s="158" t="s">
        <v>4750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5049</v>
      </c>
      <c r="J7909" s="168" t="s">
        <v>5057</v>
      </c>
      <c r="K7909" s="158" t="s">
        <v>32</v>
      </c>
      <c r="L7909" s="158" t="s">
        <v>4751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5049</v>
      </c>
      <c r="J7910" s="168" t="s">
        <v>5057</v>
      </c>
      <c r="K7910" s="158" t="s">
        <v>32</v>
      </c>
      <c r="L7910" s="158" t="s">
        <v>4752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5049</v>
      </c>
      <c r="J7911" s="168" t="s">
        <v>5057</v>
      </c>
      <c r="K7911" s="158" t="s">
        <v>32</v>
      </c>
      <c r="L7911" s="158" t="s">
        <v>4753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4754</v>
      </c>
      <c r="F7912" s="158" t="s">
        <v>4754</v>
      </c>
      <c r="G7912" s="159" t="s">
        <v>4754</v>
      </c>
      <c r="H7912" s="158" t="s">
        <v>36</v>
      </c>
      <c r="I7912" s="158" t="s">
        <v>5049</v>
      </c>
      <c r="J7912" s="168" t="s">
        <v>5057</v>
      </c>
      <c r="K7912" s="158" t="s">
        <v>32</v>
      </c>
      <c r="L7912" s="158" t="s">
        <v>4755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4754</v>
      </c>
      <c r="F7913" s="158" t="s">
        <v>4754</v>
      </c>
      <c r="G7913" s="159" t="s">
        <v>4754</v>
      </c>
      <c r="H7913" s="158" t="s">
        <v>36</v>
      </c>
      <c r="I7913" s="158" t="s">
        <v>5049</v>
      </c>
      <c r="J7913" s="168" t="s">
        <v>5057</v>
      </c>
      <c r="K7913" s="158" t="s">
        <v>32</v>
      </c>
      <c r="L7913" s="158" t="s">
        <v>4756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4754</v>
      </c>
      <c r="F7914" s="158" t="s">
        <v>4754</v>
      </c>
      <c r="G7914" s="159" t="s">
        <v>4754</v>
      </c>
      <c r="H7914" s="158" t="s">
        <v>36</v>
      </c>
      <c r="I7914" s="158" t="s">
        <v>5049</v>
      </c>
      <c r="J7914" s="168" t="s">
        <v>5057</v>
      </c>
      <c r="K7914" s="158" t="s">
        <v>32</v>
      </c>
      <c r="L7914" s="158" t="s">
        <v>4755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4754</v>
      </c>
      <c r="F7915" s="158" t="s">
        <v>4754</v>
      </c>
      <c r="G7915" s="159" t="s">
        <v>4754</v>
      </c>
      <c r="H7915" s="158" t="s">
        <v>36</v>
      </c>
      <c r="I7915" s="158" t="s">
        <v>5049</v>
      </c>
      <c r="J7915" s="168" t="s">
        <v>5057</v>
      </c>
      <c r="K7915" s="158" t="s">
        <v>32</v>
      </c>
      <c r="L7915" s="158" t="s">
        <v>4756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4757</v>
      </c>
      <c r="F7916" s="158" t="s">
        <v>4757</v>
      </c>
      <c r="G7916" s="159" t="s">
        <v>4757</v>
      </c>
      <c r="H7916" s="158" t="s">
        <v>36</v>
      </c>
      <c r="I7916" s="158" t="s">
        <v>5049</v>
      </c>
      <c r="J7916" s="168" t="s">
        <v>5057</v>
      </c>
      <c r="K7916" s="158" t="s">
        <v>32</v>
      </c>
      <c r="L7916" s="158" t="s">
        <v>4758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4757</v>
      </c>
      <c r="F7917" s="158" t="s">
        <v>4757</v>
      </c>
      <c r="G7917" s="159" t="s">
        <v>4757</v>
      </c>
      <c r="H7917" s="158" t="s">
        <v>36</v>
      </c>
      <c r="I7917" s="158" t="s">
        <v>5049</v>
      </c>
      <c r="J7917" s="168" t="s">
        <v>5057</v>
      </c>
      <c r="K7917" s="158" t="s">
        <v>32</v>
      </c>
      <c r="L7917" s="158" t="s">
        <v>4759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4757</v>
      </c>
      <c r="F7918" s="158" t="s">
        <v>4757</v>
      </c>
      <c r="G7918" s="159" t="s">
        <v>4757</v>
      </c>
      <c r="H7918" s="158" t="s">
        <v>36</v>
      </c>
      <c r="I7918" s="158" t="s">
        <v>5049</v>
      </c>
      <c r="J7918" s="168" t="s">
        <v>5057</v>
      </c>
      <c r="K7918" s="158" t="s">
        <v>32</v>
      </c>
      <c r="L7918" s="158" t="s">
        <v>4758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5049</v>
      </c>
      <c r="J7919" s="168" t="s">
        <v>5057</v>
      </c>
      <c r="K7919" s="158" t="s">
        <v>32</v>
      </c>
      <c r="L7919" s="158" t="s">
        <v>4760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5049</v>
      </c>
      <c r="J7920" s="168" t="s">
        <v>5057</v>
      </c>
      <c r="K7920" s="158" t="s">
        <v>32</v>
      </c>
      <c r="L7920" s="158" t="s">
        <v>4760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5049</v>
      </c>
      <c r="J7921" s="168" t="s">
        <v>5057</v>
      </c>
      <c r="K7921" s="158" t="s">
        <v>32</v>
      </c>
      <c r="L7921" s="158" t="s">
        <v>4761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5049</v>
      </c>
      <c r="J7922" s="168" t="s">
        <v>5057</v>
      </c>
      <c r="K7922" s="158" t="s">
        <v>32</v>
      </c>
      <c r="L7922" s="158" t="s">
        <v>4761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5049</v>
      </c>
      <c r="J7923" s="168" t="s">
        <v>5057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5049</v>
      </c>
      <c r="J7924" s="168" t="s">
        <v>5057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5049</v>
      </c>
      <c r="J7925" s="168" t="s">
        <v>5057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5049</v>
      </c>
      <c r="J7926" s="168" t="s">
        <v>5057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4762</v>
      </c>
      <c r="F7927" s="158" t="s">
        <v>4762</v>
      </c>
      <c r="G7927" s="159" t="s">
        <v>4762</v>
      </c>
      <c r="H7927" s="158" t="s">
        <v>36</v>
      </c>
      <c r="I7927" s="158" t="s">
        <v>5049</v>
      </c>
      <c r="J7927" s="168" t="s">
        <v>5057</v>
      </c>
      <c r="K7927" s="158" t="s">
        <v>32</v>
      </c>
      <c r="L7927" s="158" t="s">
        <v>4763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4762</v>
      </c>
      <c r="F7928" s="158" t="s">
        <v>4762</v>
      </c>
      <c r="G7928" s="159" t="s">
        <v>4762</v>
      </c>
      <c r="H7928" s="158" t="s">
        <v>36</v>
      </c>
      <c r="I7928" s="158" t="s">
        <v>5049</v>
      </c>
      <c r="J7928" s="168" t="s">
        <v>5057</v>
      </c>
      <c r="K7928" s="158" t="s">
        <v>32</v>
      </c>
      <c r="L7928" s="158" t="s">
        <v>4763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5049</v>
      </c>
      <c r="J7929" s="168" t="s">
        <v>5057</v>
      </c>
      <c r="K7929" s="158" t="s">
        <v>32</v>
      </c>
      <c r="L7929" s="158" t="s">
        <v>4764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5049</v>
      </c>
      <c r="J7930" s="168" t="s">
        <v>5057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5049</v>
      </c>
      <c r="J7931" s="168" t="s">
        <v>5057</v>
      </c>
      <c r="K7931" s="158" t="s">
        <v>32</v>
      </c>
      <c r="L7931" s="158" t="s">
        <v>4764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5049</v>
      </c>
      <c r="J7932" s="168" t="s">
        <v>5057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4765</v>
      </c>
      <c r="F7933" s="158" t="s">
        <v>4765</v>
      </c>
      <c r="G7933" s="159" t="s">
        <v>4765</v>
      </c>
      <c r="H7933" s="158" t="s">
        <v>36</v>
      </c>
      <c r="I7933" s="158" t="s">
        <v>5049</v>
      </c>
      <c r="J7933" s="168" t="s">
        <v>5057</v>
      </c>
      <c r="K7933" s="158" t="s">
        <v>32</v>
      </c>
      <c r="L7933" s="158" t="s">
        <v>4766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4767</v>
      </c>
      <c r="F7934" s="158" t="s">
        <v>4767</v>
      </c>
      <c r="G7934" s="159" t="s">
        <v>4767</v>
      </c>
      <c r="H7934" s="158" t="s">
        <v>36</v>
      </c>
      <c r="I7934" s="158" t="s">
        <v>5049</v>
      </c>
      <c r="J7934" s="168" t="s">
        <v>5057</v>
      </c>
      <c r="K7934" s="158" t="s">
        <v>32</v>
      </c>
      <c r="L7934" s="158" t="s">
        <v>4768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4767</v>
      </c>
      <c r="F7935" s="158" t="s">
        <v>4767</v>
      </c>
      <c r="G7935" s="159" t="s">
        <v>4767</v>
      </c>
      <c r="H7935" s="158" t="s">
        <v>36</v>
      </c>
      <c r="I7935" s="158" t="s">
        <v>5049</v>
      </c>
      <c r="J7935" s="168" t="s">
        <v>5057</v>
      </c>
      <c r="K7935" s="158" t="s">
        <v>32</v>
      </c>
      <c r="L7935" s="158" t="s">
        <v>4768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5049</v>
      </c>
      <c r="J7936" s="168" t="s">
        <v>5057</v>
      </c>
      <c r="K7936" s="158" t="s">
        <v>32</v>
      </c>
      <c r="L7936" s="158" t="s">
        <v>4769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5049</v>
      </c>
      <c r="J7937" s="168" t="s">
        <v>5057</v>
      </c>
      <c r="K7937" s="158" t="s">
        <v>32</v>
      </c>
      <c r="L7937" s="158" t="s">
        <v>4770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5049</v>
      </c>
      <c r="J7938" s="168" t="s">
        <v>5057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5049</v>
      </c>
      <c r="J7939" s="168" t="s">
        <v>5057</v>
      </c>
      <c r="K7939" s="158" t="s">
        <v>32</v>
      </c>
      <c r="L7939" s="158" t="s">
        <v>4771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5049</v>
      </c>
      <c r="J7940" s="168" t="s">
        <v>5057</v>
      </c>
      <c r="K7940" s="158" t="s">
        <v>32</v>
      </c>
      <c r="L7940" s="158" t="s">
        <v>4770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5049</v>
      </c>
      <c r="J7941" s="168" t="s">
        <v>5057</v>
      </c>
      <c r="K7941" s="158" t="s">
        <v>32</v>
      </c>
      <c r="L7941" s="158" t="s">
        <v>4771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5049</v>
      </c>
      <c r="J7942" s="168" t="s">
        <v>5057</v>
      </c>
      <c r="K7942" s="158" t="s">
        <v>32</v>
      </c>
      <c r="L7942" s="158" t="s">
        <v>4772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5049</v>
      </c>
      <c r="J7943" s="168" t="s">
        <v>5057</v>
      </c>
      <c r="K7943" s="158" t="s">
        <v>32</v>
      </c>
      <c r="L7943" s="158" t="s">
        <v>4772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5049</v>
      </c>
      <c r="J7944" s="168" t="s">
        <v>5057</v>
      </c>
      <c r="K7944" s="158" t="s">
        <v>32</v>
      </c>
      <c r="L7944" s="158" t="s">
        <v>4773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5049</v>
      </c>
      <c r="J7945" s="168" t="s">
        <v>5057</v>
      </c>
      <c r="K7945" s="158" t="s">
        <v>32</v>
      </c>
      <c r="L7945" s="158" t="s">
        <v>4773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5049</v>
      </c>
      <c r="J7946" s="168" t="s">
        <v>5057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5049</v>
      </c>
      <c r="J7947" s="168" t="s">
        <v>5057</v>
      </c>
      <c r="K7947" s="158" t="s">
        <v>32</v>
      </c>
      <c r="L7947" s="158" t="s">
        <v>4774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5049</v>
      </c>
      <c r="J7948" s="168" t="s">
        <v>5057</v>
      </c>
      <c r="K7948" s="158" t="s">
        <v>32</v>
      </c>
      <c r="L7948" s="158" t="s">
        <v>4775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5049</v>
      </c>
      <c r="J7949" s="168" t="s">
        <v>5057</v>
      </c>
      <c r="K7949" s="158" t="s">
        <v>32</v>
      </c>
      <c r="L7949" s="158" t="s">
        <v>4775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5049</v>
      </c>
      <c r="J7950" s="168" t="s">
        <v>5057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5049</v>
      </c>
      <c r="J7951" s="168" t="s">
        <v>5057</v>
      </c>
      <c r="K7951" s="158" t="s">
        <v>32</v>
      </c>
      <c r="L7951" s="158" t="s">
        <v>4776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5049</v>
      </c>
      <c r="J7952" s="168" t="s">
        <v>5057</v>
      </c>
      <c r="K7952" s="158" t="s">
        <v>32</v>
      </c>
      <c r="L7952" s="158" t="s">
        <v>4777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5049</v>
      </c>
      <c r="J7953" s="168" t="s">
        <v>5057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5049</v>
      </c>
      <c r="J7954" s="168" t="s">
        <v>5057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5049</v>
      </c>
      <c r="J7955" s="168" t="s">
        <v>5057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5049</v>
      </c>
      <c r="J7956" s="168" t="s">
        <v>5057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5049</v>
      </c>
      <c r="J7957" s="168" t="s">
        <v>5057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5049</v>
      </c>
      <c r="J7958" s="168" t="s">
        <v>5057</v>
      </c>
      <c r="K7958" s="158" t="s">
        <v>32</v>
      </c>
      <c r="L7958" s="158" t="s">
        <v>4778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5049</v>
      </c>
      <c r="J7959" s="168" t="s">
        <v>5057</v>
      </c>
      <c r="K7959" s="158" t="s">
        <v>32</v>
      </c>
      <c r="L7959" s="158" t="s">
        <v>4778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4779</v>
      </c>
      <c r="F7960" s="158" t="s">
        <v>4779</v>
      </c>
      <c r="G7960" s="159" t="s">
        <v>4779</v>
      </c>
      <c r="H7960" s="158" t="s">
        <v>36</v>
      </c>
      <c r="I7960" s="158" t="s">
        <v>5049</v>
      </c>
      <c r="J7960" s="168" t="s">
        <v>5057</v>
      </c>
      <c r="K7960" s="158" t="s">
        <v>32</v>
      </c>
      <c r="L7960" s="158" t="s">
        <v>4780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4779</v>
      </c>
      <c r="F7961" s="158" t="s">
        <v>4779</v>
      </c>
      <c r="G7961" s="159" t="s">
        <v>4779</v>
      </c>
      <c r="H7961" s="158" t="s">
        <v>36</v>
      </c>
      <c r="I7961" s="158" t="s">
        <v>5049</v>
      </c>
      <c r="J7961" s="168" t="s">
        <v>5057</v>
      </c>
      <c r="K7961" s="158" t="s">
        <v>32</v>
      </c>
      <c r="L7961" s="158" t="s">
        <v>4781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4779</v>
      </c>
      <c r="F7962" s="158" t="s">
        <v>4779</v>
      </c>
      <c r="G7962" s="159" t="s">
        <v>4779</v>
      </c>
      <c r="H7962" s="158" t="s">
        <v>36</v>
      </c>
      <c r="I7962" s="158" t="s">
        <v>5049</v>
      </c>
      <c r="J7962" s="168" t="s">
        <v>5057</v>
      </c>
      <c r="K7962" s="158" t="s">
        <v>32</v>
      </c>
      <c r="L7962" s="158" t="s">
        <v>4780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4779</v>
      </c>
      <c r="F7963" s="158" t="s">
        <v>4779</v>
      </c>
      <c r="G7963" s="159" t="s">
        <v>4779</v>
      </c>
      <c r="H7963" s="158" t="s">
        <v>36</v>
      </c>
      <c r="I7963" s="158" t="s">
        <v>5049</v>
      </c>
      <c r="J7963" s="168" t="s">
        <v>5057</v>
      </c>
      <c r="K7963" s="158" t="s">
        <v>32</v>
      </c>
      <c r="L7963" s="158" t="s">
        <v>4782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     <c r="J7964" s="168" t="s">
        <v>5057</v>
      </c>
      <c r="K7964" s="158" t="s">
        <v>32</v>
      </c>
      <c r="L7964" s="158" t="s">
        <v>4782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5049</v>
      </c>
      <c r="J7965" s="168" t="s">
        <v>5057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5049</v>
      </c>
      <c r="J7966" s="168" t="s">
        <v>5057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5049</v>
      </c>
      <c r="J7967" s="168" t="s">
        <v>5057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5049</v>
      </c>
      <c r="J7968" s="168" t="s">
        <v>5057</v>
      </c>
      <c r="K7968" s="158" t="s">
        <v>32</v>
      </c>
      <c r="L7968" s="158" t="s">
        <v>4783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5049</v>
      </c>
      <c r="J7969" s="168" t="s">
        <v>5057</v>
      </c>
      <c r="K7969" s="158" t="s">
        <v>32</v>
      </c>
      <c r="L7969" s="158" t="s">
        <v>4784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4785</v>
      </c>
      <c r="G7970" s="159" t="s">
        <v>2955</v>
      </c>
      <c r="H7970" s="158" t="s">
        <v>36</v>
      </c>
      <c r="I7970" s="158" t="s">
        <v>5049</v>
      </c>
      <c r="J7970" s="168" t="s">
        <v>3314</v>
      </c>
      <c r="K7970" s="158" t="s">
        <v>32</v>
      </c>
      <c r="L7970" s="158" t="s">
        <v>4786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4785</v>
      </c>
      <c r="G7971" s="159" t="s">
        <v>2955</v>
      </c>
      <c r="H7971" s="158" t="s">
        <v>36</v>
      </c>
      <c r="I7971" s="158" t="s">
        <v>5049</v>
      </c>
      <c r="J7971" s="168" t="s">
        <v>3314</v>
      </c>
      <c r="K7971" s="158" t="s">
        <v>32</v>
      </c>
      <c r="L7971" s="158" t="s">
        <v>4787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5049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5049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5049</v>
      </c>
      <c r="J7974" s="168" t="s">
        <v>3314</v>
      </c>
      <c r="K7974" s="158" t="s">
        <v>32</v>
      </c>
      <c r="L7974" s="158" t="s">
        <v>4788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5049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5049</v>
      </c>
      <c r="J7976" s="168" t="s">
        <v>3314</v>
      </c>
      <c r="K7976" s="158" t="s">
        <v>32</v>
      </c>
      <c r="L7976" s="158" t="s">
        <v>4789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5049</v>
      </c>
      <c r="J7977" s="168" t="s">
        <v>3314</v>
      </c>
      <c r="K7977" s="158" t="s">
        <v>32</v>
      </c>
      <c r="L7977" s="158" t="s">
        <v>4790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5049</v>
      </c>
      <c r="J7978" s="168" t="s">
        <v>3314</v>
      </c>
      <c r="K7978" s="158" t="s">
        <v>32</v>
      </c>
      <c r="L7978" s="158" t="s">
        <v>4791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5049</v>
      </c>
      <c r="J7979" s="168" t="s">
        <v>3314</v>
      </c>
      <c r="K7979" s="158" t="s">
        <v>32</v>
      </c>
      <c r="L7979" s="158" t="s">
        <v>4792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5049</v>
      </c>
      <c r="J7980" s="168" t="s">
        <v>3314</v>
      </c>
      <c r="K7980" s="158" t="s">
        <v>32</v>
      </c>
      <c r="L7980" s="158" t="s">
        <v>4793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5049</v>
      </c>
      <c r="J7981" s="168" t="s">
        <v>3314</v>
      </c>
      <c r="K7981" s="158" t="s">
        <v>32</v>
      </c>
      <c r="L7981" s="158" t="s">
        <v>4794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5049</v>
      </c>
      <c r="J7982" s="168" t="s">
        <v>3314</v>
      </c>
      <c r="K7982" s="158" t="s">
        <v>32</v>
      </c>
      <c r="L7982" s="158" t="s">
        <v>4795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5049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5049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5049</v>
      </c>
      <c r="J7985" s="168" t="s">
        <v>3314</v>
      </c>
      <c r="K7985" s="158" t="s">
        <v>32</v>
      </c>
      <c r="L7985" s="158" t="s">
        <v>4796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5049</v>
      </c>
      <c r="J7986" s="168" t="s">
        <v>3314</v>
      </c>
      <c r="K7986" s="158" t="s">
        <v>32</v>
      </c>
      <c r="L7986" s="158" t="s">
        <v>4797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5049</v>
      </c>
      <c r="J7987" s="168" t="s">
        <v>3314</v>
      </c>
      <c r="K7987" s="158" t="s">
        <v>32</v>
      </c>
      <c r="L7987" s="158" t="s">
        <v>4798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5049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5049</v>
      </c>
      <c r="J7989" s="168" t="s">
        <v>3314</v>
      </c>
      <c r="K7989" s="158" t="s">
        <v>32</v>
      </c>
      <c r="L7989" s="158" t="s">
        <v>4799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5049</v>
      </c>
      <c r="J7990" s="168" t="s">
        <v>3314</v>
      </c>
      <c r="K7990" s="158" t="s">
        <v>32</v>
      </c>
      <c r="L7990" s="158" t="s">
        <v>4800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5049</v>
      </c>
      <c r="J7991" s="168" t="s">
        <v>3314</v>
      </c>
      <c r="K7991" s="158" t="s">
        <v>32</v>
      </c>
      <c r="L7991" s="158" t="s">
        <v>4801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5049</v>
      </c>
      <c r="J7992" s="168" t="s">
        <v>3314</v>
      </c>
      <c r="K7992" s="158" t="s">
        <v>32</v>
      </c>
      <c r="L7992" s="158" t="s">
        <v>4802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5049</v>
      </c>
      <c r="J7993" s="168" t="s">
        <v>3314</v>
      </c>
      <c r="K7993" s="158" t="s">
        <v>32</v>
      </c>
      <c r="L7993" s="158" t="s">
        <v>4803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5049</v>
      </c>
      <c r="J7994" s="168" t="s">
        <v>3314</v>
      </c>
      <c r="K7994" s="158" t="s">
        <v>32</v>
      </c>
      <c r="L7994" s="158" t="s">
        <v>4804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5049</v>
      </c>
      <c r="J7995" s="168" t="s">
        <v>3314</v>
      </c>
      <c r="K7995" s="158" t="s">
        <v>32</v>
      </c>
      <c r="L7995" s="158" t="s">
        <v>4805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5049</v>
      </c>
      <c r="J7996" s="168" t="s">
        <v>3314</v>
      </c>
      <c r="K7996" s="158" t="s">
        <v>32</v>
      </c>
      <c r="L7996" s="158" t="s">
        <v>4806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5049</v>
      </c>
      <c r="J7997" s="168" t="s">
        <v>3314</v>
      </c>
      <c r="K7997" s="158" t="s">
        <v>32</v>
      </c>
      <c r="L7997" s="158" t="s">
        <v>4807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5049</v>
      </c>
      <c r="J7998" s="168" t="s">
        <v>3314</v>
      </c>
      <c r="K7998" s="158" t="s">
        <v>32</v>
      </c>
      <c r="L7998" s="158" t="s">
        <v>4808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5049</v>
      </c>
      <c r="J7999" s="168" t="s">
        <v>3314</v>
      </c>
      <c r="K7999" s="158" t="s">
        <v>32</v>
      </c>
      <c r="L7999" s="158" t="s">
        <v>4809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5049</v>
      </c>
      <c r="J8000" s="168" t="s">
        <v>3314</v>
      </c>
      <c r="K8000" s="158" t="s">
        <v>32</v>
      </c>
      <c r="L8000" s="158" t="s">
        <v>4810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5049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5049</v>
      </c>
      <c r="J8002" s="168" t="s">
        <v>3314</v>
      </c>
      <c r="K8002" s="158" t="s">
        <v>32</v>
      </c>
      <c r="L8002" s="158" t="s">
        <v>4811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5049</v>
      </c>
      <c r="J8003" s="168" t="s">
        <v>3314</v>
      </c>
      <c r="K8003" s="158" t="s">
        <v>32</v>
      </c>
      <c r="L8003" s="158" t="s">
        <v>4812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5056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5056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5056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5056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5056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5056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5056</v>
      </c>
      <c r="J8010" s="168" t="s">
        <v>5043</v>
      </c>
      <c r="K8010" s="158" t="s">
        <v>32</v>
      </c>
      <c r="L8010" s="158" t="s">
        <v>741</v>
      </c>
      <c r="M8010" s="160"/>
      <c r="N8010" s="158" t="s">
        <v>4813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5056</v>
      </c>
      <c r="J8011" s="168" t="s">
        <v>5043</v>
      </c>
      <c r="K8011" s="158" t="s">
        <v>32</v>
      </c>
      <c r="L8011" s="158" t="s">
        <v>1470</v>
      </c>
      <c r="M8011" s="160"/>
      <c r="N8011" s="158" t="s">
        <v>4813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5056</v>
      </c>
      <c r="J8012" s="168" t="s">
        <v>5043</v>
      </c>
      <c r="K8012" s="158" t="s">
        <v>32</v>
      </c>
      <c r="L8012" s="158" t="s">
        <v>1061</v>
      </c>
      <c r="M8012" s="160"/>
      <c r="N8012" s="158" t="s">
        <v>4813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5056</v>
      </c>
      <c r="J8013" s="168" t="s">
        <v>5043</v>
      </c>
      <c r="K8013" s="158" t="s">
        <v>32</v>
      </c>
      <c r="L8013" s="158" t="s">
        <v>808</v>
      </c>
      <c r="M8013" s="160"/>
      <c r="N8013" s="158" t="s">
        <v>4813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5056</v>
      </c>
      <c r="J8014" s="168" t="s">
        <v>5043</v>
      </c>
      <c r="K8014" s="158" t="s">
        <v>32</v>
      </c>
      <c r="L8014" s="158" t="s">
        <v>1021</v>
      </c>
      <c r="M8014" s="160"/>
      <c r="N8014" s="158" t="s">
        <v>4813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5056</v>
      </c>
      <c r="J8015" s="168" t="s">
        <v>5043</v>
      </c>
      <c r="K8015" s="158" t="s">
        <v>32</v>
      </c>
      <c r="L8015" s="158" t="s">
        <v>296</v>
      </c>
      <c r="M8015" s="160"/>
      <c r="N8015" s="158" t="s">
        <v>4813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5056</v>
      </c>
      <c r="J8016" s="168" t="s">
        <v>5043</v>
      </c>
      <c r="K8016" s="158" t="s">
        <v>32</v>
      </c>
      <c r="L8016" s="158" t="s">
        <v>1486</v>
      </c>
      <c r="M8016" s="160"/>
      <c r="N8016" s="158" t="s">
        <v>4813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5056</v>
      </c>
      <c r="J8017" s="168" t="s">
        <v>5043</v>
      </c>
      <c r="K8017" s="158" t="s">
        <v>32</v>
      </c>
      <c r="L8017" s="158" t="s">
        <v>1034</v>
      </c>
      <c r="M8017" s="160"/>
      <c r="N8017" s="158" t="s">
        <v>4813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5056</v>
      </c>
      <c r="J8018" s="168" t="s">
        <v>5043</v>
      </c>
      <c r="K8018" s="158" t="s">
        <v>32</v>
      </c>
      <c r="L8018" s="158" t="s">
        <v>1508</v>
      </c>
      <c r="M8018" s="160"/>
      <c r="N8018" s="158" t="s">
        <v>4813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5056</v>
      </c>
      <c r="J8019" s="168" t="s">
        <v>5043</v>
      </c>
      <c r="K8019" s="158" t="s">
        <v>32</v>
      </c>
      <c r="L8019" s="158" t="s">
        <v>906</v>
      </c>
      <c r="M8019" s="160"/>
      <c r="N8019" s="158" t="s">
        <v>4813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5056</v>
      </c>
      <c r="J8020" s="168" t="s">
        <v>5043</v>
      </c>
      <c r="K8020" s="158" t="s">
        <v>32</v>
      </c>
      <c r="L8020" s="158" t="s">
        <v>355</v>
      </c>
      <c r="M8020" s="160"/>
      <c r="N8020" s="158" t="s">
        <v>4813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5055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5056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5056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5055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5055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5055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5055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5055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5055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5055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5055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5055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5055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5055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5055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5055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5056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5055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5055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5055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5055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5055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5055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5055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5055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5055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5055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5055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5055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5055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5056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5056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5055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5056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5055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5055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5055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5055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5055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5055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4815</v>
      </c>
      <c r="G8061" s="159" t="s">
        <v>392</v>
      </c>
      <c r="H8061" s="158" t="s">
        <v>2943</v>
      </c>
      <c r="I8061" s="158" t="s">
        <v>5055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5055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5055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5055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5055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5056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5056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5055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4816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5055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5056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5055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5056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5056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5055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5055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5055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5055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5055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5055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5055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5055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5055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5055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5055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5055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5055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5055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5055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5055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5055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5056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5055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5055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5055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5055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5055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5055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5055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5055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5055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5055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5055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5055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5055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5056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5055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5055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5055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5055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5055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5055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5055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5055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5055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5055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5055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5055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5055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5055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5055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5055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5055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5055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5055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5055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5055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5055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5055</v>
      </c>
      <c r="J8128" s="168" t="s">
        <v>2945</v>
      </c>
      <c r="K8128" s="158" t="s">
        <v>32</v>
      </c>
      <c r="L8128" s="158" t="s">
        <v>4817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5055</v>
      </c>
      <c r="J8129" s="168" t="s">
        <v>2945</v>
      </c>
      <c r="K8129" s="158" t="s">
        <v>32</v>
      </c>
      <c r="L8129" s="158" t="s">
        <v>4818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5055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5055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5055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5055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5055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5055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5055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5055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5055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5055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5055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5055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5055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5055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5055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5055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5055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5055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5055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5056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5055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5055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5055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5055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5055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5055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5055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5055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5055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5056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5113</v>
      </c>
      <c r="G8160" s="159" t="s">
        <v>1457</v>
      </c>
      <c r="H8160" s="158" t="s">
        <v>105</v>
      </c>
      <c r="I8160" s="158" t="s">
        <v>5056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5055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5055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5055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5055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5055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5056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5056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5055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5055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5055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5055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5055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5055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5055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5055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5055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4785</v>
      </c>
      <c r="G8177" s="159" t="s">
        <v>2955</v>
      </c>
      <c r="H8177" s="158" t="s">
        <v>2943</v>
      </c>
      <c r="I8177" s="158" t="s">
        <v>5055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5055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5055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5056</v>
      </c>
      <c r="J8180" s="168" t="s">
        <v>912</v>
      </c>
      <c r="K8180" s="158" t="s">
        <v>32</v>
      </c>
      <c r="L8180" s="158" t="s">
        <v>4819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5056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5056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5056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5056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5056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5056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5056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5056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5056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5056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5056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5056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5056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5056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5051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5051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5051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5051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5051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5051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5051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5051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5051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5051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5051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15909.611650485434</v>
      </c>
      <c r="X8205" s="164"/>
      <c r="Y8205" s="7">
        <f t="shared" si="1112"/>
        <v>0</v>
      </c>
      <c r="Z8205" s="164"/>
      <c r="AA8205" s="8">
        <f t="shared" si="1113"/>
        <v>15909.611650485434</v>
      </c>
      <c r="AB8205" s="164">
        <f t="shared" si="1107"/>
        <v>477.28834951456338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5051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5051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5132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2447.0097087378763</v>
      </c>
      <c r="X8207" s="164"/>
      <c r="Y8207" s="7">
        <f t="shared" si="1112"/>
        <v>0</v>
      </c>
      <c r="Z8207" s="164"/>
      <c r="AA8207" s="8">
        <f t="shared" si="1113"/>
        <v>2447.0097087378763</v>
      </c>
      <c r="AB8207" s="164">
        <f t="shared" si="1107"/>
        <v>73.410291262136525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5051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5051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41</v>
      </c>
      <c r="P8209" s="162">
        <v>0.03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16359.019417475722</v>
      </c>
      <c r="X8209" s="164"/>
      <c r="Y8209" s="7">
        <f t="shared" si="1112"/>
        <v>0</v>
      </c>
      <c r="Z8209" s="164"/>
      <c r="AA8209" s="8">
        <f t="shared" si="1113"/>
        <v>16359.019417475722</v>
      </c>
      <c r="AB8209" s="164">
        <f t="shared" si="1107"/>
        <v>490.77058252427196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5051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4820</v>
      </c>
      <c r="G8211" s="159" t="s">
        <v>74</v>
      </c>
      <c r="H8211" s="158" t="s">
        <v>75</v>
      </c>
      <c r="I8211" s="158" t="s">
        <v>5051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5051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5051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4821</v>
      </c>
      <c r="G8214" s="159" t="s">
        <v>74</v>
      </c>
      <c r="H8214" s="158" t="s">
        <v>75</v>
      </c>
      <c r="I8214" s="158" t="s">
        <v>5051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5051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5051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5051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4822</v>
      </c>
      <c r="G8218" s="159" t="s">
        <v>74</v>
      </c>
      <c r="H8218" s="158" t="s">
        <v>75</v>
      </c>
      <c r="I8218" s="158" t="s">
        <v>5051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5051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5051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5051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5051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5051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5051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5051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5051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5051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5051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5051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5051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5051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5051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5051</v>
      </c>
      <c r="J8233" s="168" t="s">
        <v>77</v>
      </c>
      <c r="K8233" s="158" t="s">
        <v>505</v>
      </c>
      <c r="L8233" s="158" t="s">
        <v>4823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5051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5051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5051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5051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5051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5051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5051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5051</v>
      </c>
      <c r="J8241" s="168" t="s">
        <v>77</v>
      </c>
      <c r="K8241" s="158" t="s">
        <v>505</v>
      </c>
      <c r="L8241" s="158" t="s">
        <v>4824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5051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4825</v>
      </c>
      <c r="G8243" s="159" t="s">
        <v>1889</v>
      </c>
      <c r="H8243" s="158" t="s">
        <v>75</v>
      </c>
      <c r="I8243" s="158" t="s">
        <v>5051</v>
      </c>
      <c r="J8243" s="168" t="s">
        <v>77</v>
      </c>
      <c r="K8243" s="158" t="s">
        <v>505</v>
      </c>
      <c r="L8243" s="158" t="s">
        <v>4826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5051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5051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5051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5051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5051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5051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5051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5051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5051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5051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5051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5051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5051</v>
      </c>
      <c r="J8256" s="168" t="s">
        <v>77</v>
      </c>
      <c r="K8256" s="158" t="s">
        <v>505</v>
      </c>
      <c r="L8256" s="158" t="s">
        <v>4827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5051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5051</v>
      </c>
      <c r="J8258" s="168" t="s">
        <v>77</v>
      </c>
      <c r="K8258" s="158" t="s">
        <v>505</v>
      </c>
      <c r="L8258" s="158" t="s">
        <v>4828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5051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5051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5051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5051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4829</v>
      </c>
      <c r="F8263" s="158" t="s">
        <v>4829</v>
      </c>
      <c r="G8263" s="159" t="s">
        <v>4829</v>
      </c>
      <c r="H8263" s="158" t="s">
        <v>75</v>
      </c>
      <c r="I8263" s="158" t="s">
        <v>5051</v>
      </c>
      <c r="J8263" s="168" t="s">
        <v>77</v>
      </c>
      <c r="K8263" s="158" t="s">
        <v>505</v>
      </c>
      <c r="L8263" s="158" t="s">
        <v>4829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5051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5051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5051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5051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5051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5051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5051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5051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5051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5051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5051</v>
      </c>
      <c r="J8274" s="168" t="s">
        <v>77</v>
      </c>
      <c r="K8274" s="158" t="s">
        <v>505</v>
      </c>
      <c r="L8274" s="158" t="s">
        <v>4830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5051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5051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5051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5051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5051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5051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5051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5051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5051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5051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5051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5051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5051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5051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5051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5051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5051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5051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5051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5051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5051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5051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5051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5051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5051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5051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5051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5051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5051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5051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5051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5051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5051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5051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5051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5051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5051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5051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5051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5051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5051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4831</v>
      </c>
      <c r="F8316" s="158" t="s">
        <v>4831</v>
      </c>
      <c r="G8316" s="159" t="s">
        <v>4831</v>
      </c>
      <c r="H8316" s="158" t="s">
        <v>75</v>
      </c>
      <c r="I8316" s="158" t="s">
        <v>5051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5051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5051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5051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5051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4832</v>
      </c>
      <c r="F8321" s="158" t="s">
        <v>4832</v>
      </c>
      <c r="G8321" s="159" t="s">
        <v>4832</v>
      </c>
      <c r="H8321" s="158" t="s">
        <v>75</v>
      </c>
      <c r="I8321" s="158" t="s">
        <v>5051</v>
      </c>
      <c r="J8321" s="168" t="s">
        <v>77</v>
      </c>
      <c r="K8321" s="158" t="s">
        <v>505</v>
      </c>
      <c r="L8321" s="158" t="s">
        <v>4832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5051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5051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5051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5051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5051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5051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5051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4833</v>
      </c>
      <c r="F8329" s="158" t="s">
        <v>4833</v>
      </c>
      <c r="G8329" s="159" t="s">
        <v>4833</v>
      </c>
      <c r="H8329" s="158" t="s">
        <v>75</v>
      </c>
      <c r="I8329" s="158" t="s">
        <v>5051</v>
      </c>
      <c r="J8329" s="168" t="s">
        <v>77</v>
      </c>
      <c r="K8329" s="158" t="s">
        <v>505</v>
      </c>
      <c r="L8329" s="158" t="s">
        <v>4833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5051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5051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5051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5051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5051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5051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5051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5051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5051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5051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5051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4834</v>
      </c>
      <c r="F8341" s="158" t="s">
        <v>4834</v>
      </c>
      <c r="G8341" s="159" t="s">
        <v>4834</v>
      </c>
      <c r="H8341" s="158" t="s">
        <v>75</v>
      </c>
      <c r="I8341" s="158" t="s">
        <v>5051</v>
      </c>
      <c r="J8341" s="168" t="s">
        <v>77</v>
      </c>
      <c r="K8341" s="158" t="s">
        <v>505</v>
      </c>
      <c r="L8341" s="158" t="s">
        <v>4835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5051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5051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5051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5051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5051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5051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5051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5051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5051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5051</v>
      </c>
      <c r="J8351" s="168" t="s">
        <v>77</v>
      </c>
      <c r="K8351" s="158" t="s">
        <v>505</v>
      </c>
      <c r="L8351" s="158" t="s">
        <v>4836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5051</v>
      </c>
      <c r="J8352" s="168" t="s">
        <v>77</v>
      </c>
      <c r="K8352" s="158" t="s">
        <v>505</v>
      </c>
      <c r="L8352" s="158" t="s">
        <v>4837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5051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5051</v>
      </c>
      <c r="J8354" s="168" t="s">
        <v>77</v>
      </c>
      <c r="K8354" s="158" t="s">
        <v>505</v>
      </c>
      <c r="L8354" s="158" t="s">
        <v>4838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5051</v>
      </c>
      <c r="J8355" s="168" t="s">
        <v>77</v>
      </c>
      <c r="K8355" s="158" t="s">
        <v>505</v>
      </c>
      <c r="L8355" s="158" t="s">
        <v>4839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5051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5051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5051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5051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5051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4840</v>
      </c>
      <c r="F8361" s="158" t="s">
        <v>4840</v>
      </c>
      <c r="G8361" s="159" t="s">
        <v>4840</v>
      </c>
      <c r="H8361" s="158" t="s">
        <v>75</v>
      </c>
      <c r="I8361" s="158" t="s">
        <v>5051</v>
      </c>
      <c r="J8361" s="168" t="s">
        <v>77</v>
      </c>
      <c r="K8361" s="158" t="s">
        <v>505</v>
      </c>
      <c r="L8361" s="158" t="s">
        <v>4840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5051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5051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4841</v>
      </c>
      <c r="F8364" s="158" t="s">
        <v>4841</v>
      </c>
      <c r="G8364" s="159" t="s">
        <v>4841</v>
      </c>
      <c r="H8364" s="158" t="s">
        <v>75</v>
      </c>
      <c r="I8364" s="158" t="s">
        <v>5051</v>
      </c>
      <c r="J8364" s="168" t="s">
        <v>77</v>
      </c>
      <c r="K8364" s="158" t="s">
        <v>505</v>
      </c>
      <c r="L8364" s="158" t="s">
        <v>4841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5051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5051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5051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5051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5051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5051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5051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5051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5051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5051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5051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5051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5051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5051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5051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5051</v>
      </c>
      <c r="J8380" s="168" t="s">
        <v>77</v>
      </c>
      <c r="K8380" s="158" t="s">
        <v>505</v>
      </c>
      <c r="L8380" s="158" t="s">
        <v>4842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5051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5051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4843</v>
      </c>
      <c r="F8383" s="158" t="s">
        <v>4843</v>
      </c>
      <c r="G8383" s="159" t="s">
        <v>4843</v>
      </c>
      <c r="H8383" s="158" t="s">
        <v>75</v>
      </c>
      <c r="I8383" s="158" t="s">
        <v>5051</v>
      </c>
      <c r="J8383" s="168" t="s">
        <v>77</v>
      </c>
      <c r="K8383" s="158" t="s">
        <v>505</v>
      </c>
      <c r="L8383" s="158" t="s">
        <v>4843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5051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5053</v>
      </c>
      <c r="J8385" s="168" t="s">
        <v>62</v>
      </c>
      <c r="K8385" s="158" t="s">
        <v>32</v>
      </c>
      <c r="L8385" s="158"/>
      <c r="M8385" s="160" t="s">
        <v>4844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5053</v>
      </c>
      <c r="J8386" s="168" t="s">
        <v>62</v>
      </c>
      <c r="K8386" s="158" t="s">
        <v>32</v>
      </c>
      <c r="L8386" s="158"/>
      <c r="M8386" s="160" t="s">
        <v>4844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5053</v>
      </c>
      <c r="J8387" s="168" t="s">
        <v>62</v>
      </c>
      <c r="K8387" s="158" t="s">
        <v>32</v>
      </c>
      <c r="L8387" s="158"/>
      <c r="M8387" s="160" t="s">
        <v>4844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5053</v>
      </c>
      <c r="J8388" s="168" t="s">
        <v>62</v>
      </c>
      <c r="K8388" s="158" t="s">
        <v>32</v>
      </c>
      <c r="L8388" s="158"/>
      <c r="M8388" s="160" t="s">
        <v>4844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5053</v>
      </c>
      <c r="J8389" s="168" t="s">
        <v>62</v>
      </c>
      <c r="K8389" s="158" t="s">
        <v>32</v>
      </c>
      <c r="L8389" s="158"/>
      <c r="M8389" s="160" t="s">
        <v>4844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5053</v>
      </c>
      <c r="J8390" s="168" t="s">
        <v>62</v>
      </c>
      <c r="K8390" s="158" t="s">
        <v>32</v>
      </c>
      <c r="L8390" s="158"/>
      <c r="M8390" s="160" t="s">
        <v>4844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5053</v>
      </c>
      <c r="J8391" s="168" t="s">
        <v>62</v>
      </c>
      <c r="K8391" s="158" t="s">
        <v>32</v>
      </c>
      <c r="L8391" s="158"/>
      <c r="M8391" s="160" t="s">
        <v>4844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5053</v>
      </c>
      <c r="J8392" s="168" t="s">
        <v>62</v>
      </c>
      <c r="K8392" s="158" t="s">
        <v>32</v>
      </c>
      <c r="L8392" s="158"/>
      <c r="M8392" s="160" t="s">
        <v>4844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5053</v>
      </c>
      <c r="J8393" s="168" t="s">
        <v>62</v>
      </c>
      <c r="K8393" s="158" t="s">
        <v>32</v>
      </c>
      <c r="L8393" s="158"/>
      <c r="M8393" s="160" t="s">
        <v>4844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5053</v>
      </c>
      <c r="J8394" s="168" t="s">
        <v>62</v>
      </c>
      <c r="K8394" s="158" t="s">
        <v>32</v>
      </c>
      <c r="L8394" s="158"/>
      <c r="M8394" s="160" t="s">
        <v>4844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5053</v>
      </c>
      <c r="J8395" s="168" t="s">
        <v>62</v>
      </c>
      <c r="K8395" s="158" t="s">
        <v>32</v>
      </c>
      <c r="L8395" s="158"/>
      <c r="M8395" s="160" t="s">
        <v>4844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5053</v>
      </c>
      <c r="J8396" s="168" t="s">
        <v>62</v>
      </c>
      <c r="K8396" s="158" t="s">
        <v>32</v>
      </c>
      <c r="L8396" s="158"/>
      <c r="M8396" s="160" t="s">
        <v>4844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5053</v>
      </c>
      <c r="J8397" s="168" t="s">
        <v>62</v>
      </c>
      <c r="K8397" s="158" t="s">
        <v>32</v>
      </c>
      <c r="L8397" s="158"/>
      <c r="M8397" s="160" t="s">
        <v>4844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5053</v>
      </c>
      <c r="J8398" s="168" t="s">
        <v>62</v>
      </c>
      <c r="K8398" s="158" t="s">
        <v>32</v>
      </c>
      <c r="L8398" s="158"/>
      <c r="M8398" s="160" t="s">
        <v>4844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5053</v>
      </c>
      <c r="J8399" s="168" t="s">
        <v>62</v>
      </c>
      <c r="K8399" s="158" t="s">
        <v>32</v>
      </c>
      <c r="L8399" s="158"/>
      <c r="M8399" s="160" t="s">
        <v>4844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5053</v>
      </c>
      <c r="J8400" s="168" t="s">
        <v>62</v>
      </c>
      <c r="K8400" s="158" t="s">
        <v>32</v>
      </c>
      <c r="L8400" s="158"/>
      <c r="M8400" s="160" t="s">
        <v>4844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4845</v>
      </c>
      <c r="F8401" s="158" t="s">
        <v>4845</v>
      </c>
      <c r="G8401" s="159" t="s">
        <v>4845</v>
      </c>
      <c r="H8401" s="158" t="s">
        <v>60</v>
      </c>
      <c r="I8401" s="158" t="s">
        <v>5053</v>
      </c>
      <c r="J8401" s="168" t="s">
        <v>62</v>
      </c>
      <c r="K8401" s="158" t="s">
        <v>32</v>
      </c>
      <c r="L8401" s="158"/>
      <c r="M8401" s="160" t="s">
        <v>4844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5053</v>
      </c>
      <c r="J8402" s="168" t="s">
        <v>62</v>
      </c>
      <c r="K8402" s="158" t="s">
        <v>32</v>
      </c>
      <c r="L8402" s="158"/>
      <c r="M8402" s="160" t="s">
        <v>4844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5053</v>
      </c>
      <c r="J8403" s="168" t="s">
        <v>62</v>
      </c>
      <c r="K8403" s="158" t="s">
        <v>32</v>
      </c>
      <c r="L8403" s="158"/>
      <c r="M8403" s="160" t="s">
        <v>4844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5053</v>
      </c>
      <c r="J8404" s="168" t="s">
        <v>62</v>
      </c>
      <c r="K8404" s="158" t="s">
        <v>32</v>
      </c>
      <c r="L8404" s="158"/>
      <c r="M8404" s="160" t="s">
        <v>4844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5053</v>
      </c>
      <c r="J8405" s="168" t="s">
        <v>62</v>
      </c>
      <c r="K8405" s="158" t="s">
        <v>32</v>
      </c>
      <c r="L8405" s="158"/>
      <c r="M8405" s="160" t="s">
        <v>4844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5053</v>
      </c>
      <c r="J8406" s="168" t="s">
        <v>62</v>
      </c>
      <c r="K8406" s="158" t="s">
        <v>32</v>
      </c>
      <c r="L8406" s="158"/>
      <c r="M8406" s="160" t="s">
        <v>4844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4846</v>
      </c>
      <c r="F8407" s="158" t="s">
        <v>4846</v>
      </c>
      <c r="G8407" s="159" t="s">
        <v>4846</v>
      </c>
      <c r="H8407" s="158" t="s">
        <v>60</v>
      </c>
      <c r="I8407" s="158" t="s">
        <v>5053</v>
      </c>
      <c r="J8407" s="168" t="s">
        <v>62</v>
      </c>
      <c r="K8407" s="158" t="s">
        <v>32</v>
      </c>
      <c r="L8407" s="158"/>
      <c r="M8407" s="160" t="s">
        <v>4844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5053</v>
      </c>
      <c r="J8408" s="168" t="s">
        <v>62</v>
      </c>
      <c r="K8408" s="158" t="s">
        <v>32</v>
      </c>
      <c r="L8408" s="158"/>
      <c r="M8408" s="160" t="s">
        <v>4844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5053</v>
      </c>
      <c r="J8409" s="168" t="s">
        <v>62</v>
      </c>
      <c r="K8409" s="158" t="s">
        <v>32</v>
      </c>
      <c r="L8409" s="158"/>
      <c r="M8409" s="160" t="s">
        <v>4844</v>
      </c>
      <c r="N8409" s="158" t="s">
        <v>57</v>
      </c>
      <c r="O8409" s="158" t="s">
        <v>80</v>
      </c>
      <c r="P8409" s="167">
        <v>0</v>
      </c>
      <c r="Q8409" s="168"/>
      <c r="R8409" s="160" t="s">
        <v>4847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4848</v>
      </c>
      <c r="F8410" s="158" t="s">
        <v>4848</v>
      </c>
      <c r="G8410" s="159" t="s">
        <v>4848</v>
      </c>
      <c r="H8410" s="158" t="s">
        <v>60</v>
      </c>
      <c r="I8410" s="158" t="s">
        <v>5053</v>
      </c>
      <c r="J8410" s="168" t="s">
        <v>62</v>
      </c>
      <c r="K8410" s="158" t="s">
        <v>32</v>
      </c>
      <c r="L8410" s="158"/>
      <c r="M8410" s="160" t="s">
        <v>4844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5053</v>
      </c>
      <c r="J8411" s="168" t="s">
        <v>62</v>
      </c>
      <c r="K8411" s="158" t="s">
        <v>32</v>
      </c>
      <c r="L8411" s="158"/>
      <c r="M8411" s="160" t="s">
        <v>4844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5053</v>
      </c>
      <c r="J8412" s="168" t="s">
        <v>62</v>
      </c>
      <c r="K8412" s="158" t="s">
        <v>32</v>
      </c>
      <c r="L8412" s="158"/>
      <c r="M8412" s="160" t="s">
        <v>4844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5053</v>
      </c>
      <c r="J8413" s="168" t="s">
        <v>62</v>
      </c>
      <c r="K8413" s="158" t="s">
        <v>32</v>
      </c>
      <c r="L8413" s="158"/>
      <c r="M8413" s="160" t="s">
        <v>4844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5053</v>
      </c>
      <c r="J8414" s="168" t="s">
        <v>62</v>
      </c>
      <c r="K8414" s="158" t="s">
        <v>32</v>
      </c>
      <c r="L8414" s="158"/>
      <c r="M8414" s="160" t="s">
        <v>4844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5053</v>
      </c>
      <c r="J8415" s="168" t="s">
        <v>62</v>
      </c>
      <c r="K8415" s="158" t="s">
        <v>32</v>
      </c>
      <c r="L8415" s="158"/>
      <c r="M8415" s="160" t="s">
        <v>4844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5053</v>
      </c>
      <c r="J8416" s="168" t="s">
        <v>62</v>
      </c>
      <c r="K8416" s="158" t="s">
        <v>32</v>
      </c>
      <c r="L8416" s="158"/>
      <c r="M8416" s="160" t="s">
        <v>4844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4849</v>
      </c>
      <c r="F8417" s="158" t="s">
        <v>4850</v>
      </c>
      <c r="G8417" s="159" t="s">
        <v>4849</v>
      </c>
      <c r="H8417" s="158" t="s">
        <v>60</v>
      </c>
      <c r="I8417" s="158" t="s">
        <v>5053</v>
      </c>
      <c r="J8417" s="168" t="s">
        <v>62</v>
      </c>
      <c r="K8417" s="158" t="s">
        <v>32</v>
      </c>
      <c r="L8417" s="158"/>
      <c r="M8417" s="160" t="s">
        <v>4844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5053</v>
      </c>
      <c r="J8418" s="168" t="s">
        <v>62</v>
      </c>
      <c r="K8418" s="158" t="s">
        <v>32</v>
      </c>
      <c r="L8418" s="158"/>
      <c r="M8418" s="160" t="s">
        <v>4844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5053</v>
      </c>
      <c r="J8419" s="168" t="s">
        <v>62</v>
      </c>
      <c r="K8419" s="158" t="s">
        <v>32</v>
      </c>
      <c r="L8419" s="158"/>
      <c r="M8419" s="160" t="s">
        <v>4844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5053</v>
      </c>
      <c r="J8420" s="168" t="s">
        <v>62</v>
      </c>
      <c r="K8420" s="158" t="s">
        <v>32</v>
      </c>
      <c r="L8420" s="158"/>
      <c r="M8420" s="160" t="s">
        <v>4844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5053</v>
      </c>
      <c r="J8421" s="168" t="s">
        <v>62</v>
      </c>
      <c r="K8421" s="158" t="s">
        <v>32</v>
      </c>
      <c r="L8421" s="158"/>
      <c r="M8421" s="160" t="s">
        <v>4844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5053</v>
      </c>
      <c r="J8422" s="168" t="s">
        <v>62</v>
      </c>
      <c r="K8422" s="158" t="s">
        <v>32</v>
      </c>
      <c r="L8422" s="158"/>
      <c r="M8422" s="160" t="s">
        <v>4844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5053</v>
      </c>
      <c r="J8423" s="168" t="s">
        <v>62</v>
      </c>
      <c r="K8423" s="158" t="s">
        <v>32</v>
      </c>
      <c r="L8423" s="158"/>
      <c r="M8423" s="160" t="s">
        <v>4844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5053</v>
      </c>
      <c r="J8424" s="168" t="s">
        <v>62</v>
      </c>
      <c r="K8424" s="158" t="s">
        <v>32</v>
      </c>
      <c r="L8424" s="158"/>
      <c r="M8424" s="160" t="s">
        <v>4844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5053</v>
      </c>
      <c r="J8425" s="168" t="s">
        <v>62</v>
      </c>
      <c r="K8425" s="158" t="s">
        <v>32</v>
      </c>
      <c r="L8425" s="158"/>
      <c r="M8425" s="160" t="s">
        <v>4844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5053</v>
      </c>
      <c r="J8426" s="168" t="s">
        <v>62</v>
      </c>
      <c r="K8426" s="158" t="s">
        <v>32</v>
      </c>
      <c r="L8426" s="158"/>
      <c r="M8426" s="160" t="s">
        <v>4844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5053</v>
      </c>
      <c r="J8427" s="168" t="s">
        <v>62</v>
      </c>
      <c r="K8427" s="158" t="s">
        <v>32</v>
      </c>
      <c r="L8427" s="158"/>
      <c r="M8427" s="160" t="s">
        <v>4844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5053</v>
      </c>
      <c r="J8428" s="168" t="s">
        <v>62</v>
      </c>
      <c r="K8428" s="158" t="s">
        <v>32</v>
      </c>
      <c r="L8428" s="158"/>
      <c r="M8428" s="160" t="s">
        <v>4844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5053</v>
      </c>
      <c r="J8429" s="168" t="s">
        <v>62</v>
      </c>
      <c r="K8429" s="158" t="s">
        <v>32</v>
      </c>
      <c r="L8429" s="158"/>
      <c r="M8429" s="160" t="s">
        <v>4844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5053</v>
      </c>
      <c r="J8430" s="168" t="s">
        <v>62</v>
      </c>
      <c r="K8430" s="158" t="s">
        <v>32</v>
      </c>
      <c r="L8430" s="158"/>
      <c r="M8430" s="160" t="s">
        <v>4844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5053</v>
      </c>
      <c r="J8431" s="168" t="s">
        <v>62</v>
      </c>
      <c r="K8431" s="158" t="s">
        <v>32</v>
      </c>
      <c r="L8431" s="158"/>
      <c r="M8431" s="160" t="s">
        <v>4844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5053</v>
      </c>
      <c r="J8432" s="168" t="s">
        <v>62</v>
      </c>
      <c r="K8432" s="158" t="s">
        <v>32</v>
      </c>
      <c r="L8432" s="158"/>
      <c r="M8432" s="160" t="s">
        <v>4844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4851</v>
      </c>
      <c r="G8433" s="159" t="s">
        <v>1475</v>
      </c>
      <c r="H8433" s="158" t="s">
        <v>60</v>
      </c>
      <c r="I8433" s="158" t="s">
        <v>5053</v>
      </c>
      <c r="J8433" s="168" t="s">
        <v>62</v>
      </c>
      <c r="K8433" s="158" t="s">
        <v>32</v>
      </c>
      <c r="L8433" s="158"/>
      <c r="M8433" s="160" t="s">
        <v>4844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5053</v>
      </c>
      <c r="J8434" s="168" t="s">
        <v>62</v>
      </c>
      <c r="K8434" s="158" t="s">
        <v>32</v>
      </c>
      <c r="L8434" s="158"/>
      <c r="M8434" s="160" t="s">
        <v>4844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5053</v>
      </c>
      <c r="J8435" s="168" t="s">
        <v>62</v>
      </c>
      <c r="K8435" s="158" t="s">
        <v>32</v>
      </c>
      <c r="L8435" s="158"/>
      <c r="M8435" s="160" t="s">
        <v>4844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5053</v>
      </c>
      <c r="J8436" s="168" t="s">
        <v>62</v>
      </c>
      <c r="K8436" s="158" t="s">
        <v>32</v>
      </c>
      <c r="L8436" s="158"/>
      <c r="M8436" s="160" t="s">
        <v>4844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5053</v>
      </c>
      <c r="J8437" s="168" t="s">
        <v>62</v>
      </c>
      <c r="K8437" s="158" t="s">
        <v>32</v>
      </c>
      <c r="L8437" s="158"/>
      <c r="M8437" s="160" t="s">
        <v>4844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5053</v>
      </c>
      <c r="J8438" s="168" t="s">
        <v>62</v>
      </c>
      <c r="K8438" s="158" t="s">
        <v>32</v>
      </c>
      <c r="L8438" s="158"/>
      <c r="M8438" s="160" t="s">
        <v>4844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5053</v>
      </c>
      <c r="J8439" s="168" t="s">
        <v>62</v>
      </c>
      <c r="K8439" s="158" t="s">
        <v>32</v>
      </c>
      <c r="L8439" s="158"/>
      <c r="M8439" s="160" t="s">
        <v>4844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5053</v>
      </c>
      <c r="J8440" s="168" t="s">
        <v>62</v>
      </c>
      <c r="K8440" s="158" t="s">
        <v>32</v>
      </c>
      <c r="L8440" s="158"/>
      <c r="M8440" s="160" t="s">
        <v>4844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5053</v>
      </c>
      <c r="J8441" s="168" t="s">
        <v>62</v>
      </c>
      <c r="K8441" s="158" t="s">
        <v>32</v>
      </c>
      <c r="L8441" s="158"/>
      <c r="M8441" s="160" t="s">
        <v>4844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4852</v>
      </c>
      <c r="F8442" s="158" t="s">
        <v>4852</v>
      </c>
      <c r="G8442" s="159" t="s">
        <v>4852</v>
      </c>
      <c r="H8442" s="158" t="s">
        <v>60</v>
      </c>
      <c r="I8442" s="158" t="s">
        <v>5053</v>
      </c>
      <c r="J8442" s="168" t="s">
        <v>62</v>
      </c>
      <c r="K8442" s="158" t="s">
        <v>32</v>
      </c>
      <c r="L8442" s="158"/>
      <c r="M8442" s="160" t="s">
        <v>4844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5053</v>
      </c>
      <c r="J8443" s="168" t="s">
        <v>62</v>
      </c>
      <c r="K8443" s="158" t="s">
        <v>32</v>
      </c>
      <c r="L8443" s="158"/>
      <c r="M8443" s="160" t="s">
        <v>4844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4853</v>
      </c>
      <c r="F8444" s="158" t="s">
        <v>4853</v>
      </c>
      <c r="G8444" s="159" t="s">
        <v>4853</v>
      </c>
      <c r="H8444" s="158" t="s">
        <v>60</v>
      </c>
      <c r="I8444" s="158" t="s">
        <v>5053</v>
      </c>
      <c r="J8444" s="168" t="s">
        <v>62</v>
      </c>
      <c r="K8444" s="158" t="s">
        <v>32</v>
      </c>
      <c r="L8444" s="158"/>
      <c r="M8444" s="160" t="s">
        <v>4844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5053</v>
      </c>
      <c r="J8445" s="168" t="s">
        <v>62</v>
      </c>
      <c r="K8445" s="158" t="s">
        <v>32</v>
      </c>
      <c r="L8445" s="158"/>
      <c r="M8445" s="160" t="s">
        <v>4844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5053</v>
      </c>
      <c r="J8446" s="168" t="s">
        <v>62</v>
      </c>
      <c r="K8446" s="158" t="s">
        <v>32</v>
      </c>
      <c r="L8446" s="158"/>
      <c r="M8446" s="160" t="s">
        <v>4844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4854</v>
      </c>
      <c r="F8447" s="158" t="s">
        <v>4855</v>
      </c>
      <c r="G8447" s="159" t="s">
        <v>4854</v>
      </c>
      <c r="H8447" s="158" t="s">
        <v>60</v>
      </c>
      <c r="I8447" s="158" t="s">
        <v>5053</v>
      </c>
      <c r="J8447" s="168" t="s">
        <v>62</v>
      </c>
      <c r="K8447" s="158" t="s">
        <v>32</v>
      </c>
      <c r="L8447" s="158"/>
      <c r="M8447" s="160" t="s">
        <v>4844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4854</v>
      </c>
      <c r="F8448" s="158" t="s">
        <v>4856</v>
      </c>
      <c r="G8448" s="159" t="s">
        <v>4854</v>
      </c>
      <c r="H8448" s="158" t="s">
        <v>60</v>
      </c>
      <c r="I8448" s="158" t="s">
        <v>5053</v>
      </c>
      <c r="J8448" s="168" t="s">
        <v>62</v>
      </c>
      <c r="K8448" s="158" t="s">
        <v>32</v>
      </c>
      <c r="L8448" s="158"/>
      <c r="M8448" s="160" t="s">
        <v>4844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4857</v>
      </c>
      <c r="G8449" s="159" t="s">
        <v>939</v>
      </c>
      <c r="H8449" s="158" t="s">
        <v>60</v>
      </c>
      <c r="I8449" s="158" t="s">
        <v>5053</v>
      </c>
      <c r="J8449" s="168" t="s">
        <v>62</v>
      </c>
      <c r="K8449" s="158" t="s">
        <v>32</v>
      </c>
      <c r="L8449" s="158"/>
      <c r="M8449" s="160" t="s">
        <v>4844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6"/>
        <v>1835682.7800000003</v>
      </c>
      <c r="W8449" s="164">
        <f t="shared" si="1141"/>
        <v>1257507.3203883495</v>
      </c>
      <c r="X8449" s="164"/>
      <c r="Y8449" s="7">
        <f t="shared" si="1139"/>
        <v>0</v>
      </c>
      <c r="Z8449" s="164"/>
      <c r="AA8449" s="8">
        <f t="shared" si="1144"/>
        <v>1257507.3203883495</v>
      </c>
      <c r="AB8449" s="164">
        <f t="shared" si="1142"/>
        <v>37725.219611650566</v>
      </c>
      <c r="AC8449" s="164">
        <f t="shared" si="1137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4857</v>
      </c>
      <c r="G8450" s="159" t="s">
        <v>939</v>
      </c>
      <c r="H8450" s="158" t="s">
        <v>60</v>
      </c>
      <c r="I8450" s="158" t="s">
        <v>5053</v>
      </c>
      <c r="J8450" s="168" t="s">
        <v>62</v>
      </c>
      <c r="K8450" s="158" t="s">
        <v>32</v>
      </c>
      <c r="L8450" s="158"/>
      <c r="M8450" s="160" t="s">
        <v>4844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4857</v>
      </c>
      <c r="G8451" s="159" t="s">
        <v>939</v>
      </c>
      <c r="H8451" s="158" t="s">
        <v>60</v>
      </c>
      <c r="I8451" s="158" t="s">
        <v>5053</v>
      </c>
      <c r="J8451" s="168" t="s">
        <v>62</v>
      </c>
      <c r="K8451" s="158" t="s">
        <v>32</v>
      </c>
      <c r="L8451" s="158"/>
      <c r="M8451" s="160" t="s">
        <v>4844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4858</v>
      </c>
      <c r="F8452" s="158" t="s">
        <v>4858</v>
      </c>
      <c r="G8452" s="159" t="s">
        <v>4858</v>
      </c>
      <c r="H8452" s="158" t="s">
        <v>60</v>
      </c>
      <c r="I8452" s="158" t="s">
        <v>5053</v>
      </c>
      <c r="J8452" s="168" t="s">
        <v>62</v>
      </c>
      <c r="K8452" s="158" t="s">
        <v>32</v>
      </c>
      <c r="L8452" s="158"/>
      <c r="M8452" s="160" t="s">
        <v>4844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5053</v>
      </c>
      <c r="J8453" s="168" t="s">
        <v>62</v>
      </c>
      <c r="K8453" s="158" t="s">
        <v>32</v>
      </c>
      <c r="L8453" s="158"/>
      <c r="M8453" s="160" t="s">
        <v>4844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5053</v>
      </c>
      <c r="J8454" s="168" t="s">
        <v>62</v>
      </c>
      <c r="K8454" s="158" t="s">
        <v>32</v>
      </c>
      <c r="L8454" s="158"/>
      <c r="M8454" s="160" t="s">
        <v>4844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5053</v>
      </c>
      <c r="J8455" s="168" t="s">
        <v>62</v>
      </c>
      <c r="K8455" s="158" t="s">
        <v>32</v>
      </c>
      <c r="L8455" s="158"/>
      <c r="M8455" s="160" t="s">
        <v>4844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4859</v>
      </c>
      <c r="G8456" s="159" t="s">
        <v>661</v>
      </c>
      <c r="H8456" s="158" t="s">
        <v>60</v>
      </c>
      <c r="I8456" s="158" t="s">
        <v>5053</v>
      </c>
      <c r="J8456" s="168" t="s">
        <v>62</v>
      </c>
      <c r="K8456" s="158" t="s">
        <v>32</v>
      </c>
      <c r="L8456" s="158"/>
      <c r="M8456" s="160" t="s">
        <v>4844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5053</v>
      </c>
      <c r="J8457" s="168" t="s">
        <v>62</v>
      </c>
      <c r="K8457" s="158" t="s">
        <v>32</v>
      </c>
      <c r="L8457" s="158"/>
      <c r="M8457" s="160" t="s">
        <v>4844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5053</v>
      </c>
      <c r="J8458" s="168" t="s">
        <v>62</v>
      </c>
      <c r="K8458" s="158" t="s">
        <v>32</v>
      </c>
      <c r="L8458" s="158"/>
      <c r="M8458" s="160" t="s">
        <v>4844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5053</v>
      </c>
      <c r="J8459" s="168" t="s">
        <v>62</v>
      </c>
      <c r="K8459" s="158" t="s">
        <v>32</v>
      </c>
      <c r="L8459" s="158"/>
      <c r="M8459" s="160" t="s">
        <v>4844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5053</v>
      </c>
      <c r="J8460" s="168" t="s">
        <v>62</v>
      </c>
      <c r="K8460" s="158" t="s">
        <v>32</v>
      </c>
      <c r="L8460" s="158"/>
      <c r="M8460" s="160" t="s">
        <v>4844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4860</v>
      </c>
      <c r="G8461" s="159" t="s">
        <v>1209</v>
      </c>
      <c r="H8461" s="158" t="s">
        <v>60</v>
      </c>
      <c r="I8461" s="158" t="s">
        <v>5053</v>
      </c>
      <c r="J8461" s="168" t="s">
        <v>62</v>
      </c>
      <c r="K8461" s="158" t="s">
        <v>32</v>
      </c>
      <c r="L8461" s="158"/>
      <c r="M8461" s="160" t="s">
        <v>4844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5053</v>
      </c>
      <c r="J8462" s="168" t="s">
        <v>62</v>
      </c>
      <c r="K8462" s="158" t="s">
        <v>32</v>
      </c>
      <c r="L8462" s="158"/>
      <c r="M8462" s="160" t="s">
        <v>4844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4861</v>
      </c>
      <c r="G8463" s="159" t="s">
        <v>1052</v>
      </c>
      <c r="H8463" s="158" t="s">
        <v>60</v>
      </c>
      <c r="I8463" s="158" t="s">
        <v>5053</v>
      </c>
      <c r="J8463" s="168" t="s">
        <v>62</v>
      </c>
      <c r="K8463" s="158" t="s">
        <v>32</v>
      </c>
      <c r="L8463" s="158"/>
      <c r="M8463" s="160" t="s">
        <v>4844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5053</v>
      </c>
      <c r="J8464" s="168" t="s">
        <v>62</v>
      </c>
      <c r="K8464" s="158" t="s">
        <v>32</v>
      </c>
      <c r="L8464" s="158"/>
      <c r="M8464" s="160" t="s">
        <v>4844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5053</v>
      </c>
      <c r="J8465" s="168" t="s">
        <v>62</v>
      </c>
      <c r="K8465" s="158" t="s">
        <v>32</v>
      </c>
      <c r="L8465" s="158"/>
      <c r="M8465" s="160" t="s">
        <v>4844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5053</v>
      </c>
      <c r="J8466" s="168" t="s">
        <v>62</v>
      </c>
      <c r="K8466" s="158" t="s">
        <v>32</v>
      </c>
      <c r="L8466" s="158"/>
      <c r="M8466" s="160" t="s">
        <v>4844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5053</v>
      </c>
      <c r="J8467" s="168" t="s">
        <v>5048</v>
      </c>
      <c r="K8467" s="158" t="s">
        <v>32</v>
      </c>
      <c r="L8467" s="158"/>
      <c r="M8467" s="160" t="s">
        <v>4862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5053</v>
      </c>
      <c r="J8468" s="168" t="s">
        <v>62</v>
      </c>
      <c r="K8468" s="158" t="s">
        <v>32</v>
      </c>
      <c r="L8468" s="158"/>
      <c r="M8468" s="160" t="s">
        <v>4844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5053</v>
      </c>
      <c r="J8469" s="168" t="s">
        <v>62</v>
      </c>
      <c r="K8469" s="158" t="s">
        <v>32</v>
      </c>
      <c r="L8469" s="158"/>
      <c r="M8469" s="160" t="s">
        <v>4844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5053</v>
      </c>
      <c r="J8470" s="168" t="s">
        <v>62</v>
      </c>
      <c r="K8470" s="158" t="s">
        <v>32</v>
      </c>
      <c r="L8470" s="158"/>
      <c r="M8470" s="160" t="s">
        <v>4844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5053</v>
      </c>
      <c r="J8471" s="168" t="s">
        <v>62</v>
      </c>
      <c r="K8471" s="158" t="s">
        <v>32</v>
      </c>
      <c r="L8471" s="158"/>
      <c r="M8471" s="160" t="s">
        <v>4844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5053</v>
      </c>
      <c r="J8472" s="168" t="s">
        <v>62</v>
      </c>
      <c r="K8472" s="158" t="s">
        <v>32</v>
      </c>
      <c r="L8472" s="158"/>
      <c r="M8472" s="160" t="s">
        <v>4844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5053</v>
      </c>
      <c r="J8473" s="168" t="s">
        <v>62</v>
      </c>
      <c r="K8473" s="158" t="s">
        <v>32</v>
      </c>
      <c r="L8473" s="158"/>
      <c r="M8473" s="160" t="s">
        <v>4844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5053</v>
      </c>
      <c r="J8474" s="168" t="s">
        <v>62</v>
      </c>
      <c r="K8474" s="158" t="s">
        <v>32</v>
      </c>
      <c r="L8474" s="158"/>
      <c r="M8474" s="160" t="s">
        <v>4844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5053</v>
      </c>
      <c r="J8475" s="168" t="s">
        <v>62</v>
      </c>
      <c r="K8475" s="158" t="s">
        <v>32</v>
      </c>
      <c r="L8475" s="158"/>
      <c r="M8475" s="160" t="s">
        <v>4844</v>
      </c>
      <c r="N8475" s="158" t="s">
        <v>57</v>
      </c>
      <c r="O8475" s="158" t="s">
        <v>41</v>
      </c>
      <c r="P8475" s="167">
        <v>0.03</v>
      </c>
      <c r="Q8475" s="168"/>
      <c r="R8475" s="160" t="s">
        <v>5129</v>
      </c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>(U8475-1728.01)/(1+P8475)</f>
        <v>56116.291262135921</v>
      </c>
      <c r="X8475" s="164"/>
      <c r="Y8475" s="7">
        <f t="shared" si="1148"/>
        <v>0</v>
      </c>
      <c r="Z8475" s="164"/>
      <c r="AA8475" s="8">
        <f t="shared" si="1144"/>
        <v>56116.291262135921</v>
      </c>
      <c r="AB8475" s="164">
        <f t="shared" si="1150"/>
        <v>3411.4987378640799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5053</v>
      </c>
      <c r="J8476" s="168" t="s">
        <v>62</v>
      </c>
      <c r="K8476" s="158" t="s">
        <v>32</v>
      </c>
      <c r="L8476" s="158"/>
      <c r="M8476" s="160" t="s">
        <v>4844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5053</v>
      </c>
      <c r="J8477" s="168" t="s">
        <v>62</v>
      </c>
      <c r="K8477" s="158" t="s">
        <v>32</v>
      </c>
      <c r="L8477" s="158"/>
      <c r="M8477" s="160" t="s">
        <v>4844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5053</v>
      </c>
      <c r="J8478" s="168" t="s">
        <v>62</v>
      </c>
      <c r="K8478" s="158" t="s">
        <v>32</v>
      </c>
      <c r="L8478" s="158"/>
      <c r="M8478" s="160" t="s">
        <v>4844</v>
      </c>
      <c r="N8478" s="158" t="s">
        <v>57</v>
      </c>
      <c r="O8478" s="58" t="s">
        <v>80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5053</v>
      </c>
      <c r="J8479" s="168" t="s">
        <v>62</v>
      </c>
      <c r="K8479" s="158" t="s">
        <v>32</v>
      </c>
      <c r="L8479" s="158"/>
      <c r="M8479" s="160" t="s">
        <v>4844</v>
      </c>
      <c r="N8479" s="158" t="s">
        <v>57</v>
      </c>
      <c r="O8479" s="58" t="s">
        <v>80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5053</v>
      </c>
      <c r="J8480" s="168" t="s">
        <v>62</v>
      </c>
      <c r="K8480" s="158" t="s">
        <v>32</v>
      </c>
      <c r="L8480" s="158"/>
      <c r="M8480" s="160" t="s">
        <v>4844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5053</v>
      </c>
      <c r="J8481" s="168" t="s">
        <v>62</v>
      </c>
      <c r="K8481" s="158" t="s">
        <v>32</v>
      </c>
      <c r="L8481" s="158"/>
      <c r="M8481" s="160" t="s">
        <v>4844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5053</v>
      </c>
      <c r="J8482" s="168" t="s">
        <v>62</v>
      </c>
      <c r="K8482" s="158" t="s">
        <v>32</v>
      </c>
      <c r="L8482" s="158"/>
      <c r="M8482" s="160" t="s">
        <v>4844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5053</v>
      </c>
      <c r="J8483" s="168" t="s">
        <v>62</v>
      </c>
      <c r="K8483" s="158" t="s">
        <v>32</v>
      </c>
      <c r="L8483" s="158"/>
      <c r="M8483" s="160" t="s">
        <v>4844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5053</v>
      </c>
      <c r="J8484" s="168" t="s">
        <v>62</v>
      </c>
      <c r="K8484" s="158" t="s">
        <v>32</v>
      </c>
      <c r="L8484" s="158"/>
      <c r="M8484" s="160" t="s">
        <v>4844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5053</v>
      </c>
      <c r="J8485" s="168" t="s">
        <v>62</v>
      </c>
      <c r="K8485" s="158" t="s">
        <v>32</v>
      </c>
      <c r="L8485" s="158"/>
      <c r="M8485" s="160" t="s">
        <v>4844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5053</v>
      </c>
      <c r="J8486" s="168" t="s">
        <v>62</v>
      </c>
      <c r="K8486" s="158" t="s">
        <v>32</v>
      </c>
      <c r="L8486" s="158"/>
      <c r="M8486" s="160" t="s">
        <v>4844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5053</v>
      </c>
      <c r="J8487" s="168" t="s">
        <v>62</v>
      </c>
      <c r="K8487" s="158" t="s">
        <v>32</v>
      </c>
      <c r="L8487" s="158"/>
      <c r="M8487" s="160" t="s">
        <v>4844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5053</v>
      </c>
      <c r="J8488" s="168" t="s">
        <v>62</v>
      </c>
      <c r="K8488" s="158" t="s">
        <v>32</v>
      </c>
      <c r="L8488" s="158"/>
      <c r="M8488" s="160" t="s">
        <v>4844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5053</v>
      </c>
      <c r="J8489" s="168" t="s">
        <v>62</v>
      </c>
      <c r="K8489" s="158" t="s">
        <v>32</v>
      </c>
      <c r="L8489" s="158"/>
      <c r="M8489" s="160" t="s">
        <v>4844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5053</v>
      </c>
      <c r="J8490" s="168" t="s">
        <v>62</v>
      </c>
      <c r="K8490" s="158" t="s">
        <v>32</v>
      </c>
      <c r="L8490" s="158"/>
      <c r="M8490" s="160" t="s">
        <v>4844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5053</v>
      </c>
      <c r="J8491" s="168" t="s">
        <v>62</v>
      </c>
      <c r="K8491" s="158" t="s">
        <v>32</v>
      </c>
      <c r="L8491" s="158"/>
      <c r="M8491" s="160" t="s">
        <v>4844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5053</v>
      </c>
      <c r="J8492" s="168" t="s">
        <v>62</v>
      </c>
      <c r="K8492" s="158" t="s">
        <v>32</v>
      </c>
      <c r="L8492" s="158"/>
      <c r="M8492" s="160" t="s">
        <v>4844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5053</v>
      </c>
      <c r="J8493" s="168" t="s">
        <v>62</v>
      </c>
      <c r="K8493" s="158" t="s">
        <v>32</v>
      </c>
      <c r="L8493" s="158"/>
      <c r="M8493" s="160" t="s">
        <v>4844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5053</v>
      </c>
      <c r="J8494" s="168" t="s">
        <v>62</v>
      </c>
      <c r="K8494" s="158" t="s">
        <v>32</v>
      </c>
      <c r="L8494" s="158"/>
      <c r="M8494" s="160" t="s">
        <v>4844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5053</v>
      </c>
      <c r="J8495" s="168" t="s">
        <v>62</v>
      </c>
      <c r="K8495" s="158" t="s">
        <v>32</v>
      </c>
      <c r="L8495" s="158"/>
      <c r="M8495" s="160" t="s">
        <v>4844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5053</v>
      </c>
      <c r="J8496" s="168" t="s">
        <v>62</v>
      </c>
      <c r="K8496" s="158" t="s">
        <v>32</v>
      </c>
      <c r="L8496" s="158"/>
      <c r="M8496" s="160" t="s">
        <v>4844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5053</v>
      </c>
      <c r="J8497" s="168" t="s">
        <v>62</v>
      </c>
      <c r="K8497" s="158" t="s">
        <v>32</v>
      </c>
      <c r="L8497" s="158"/>
      <c r="M8497" s="160" t="s">
        <v>4844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5053</v>
      </c>
      <c r="J8498" s="168" t="s">
        <v>62</v>
      </c>
      <c r="K8498" s="158" t="s">
        <v>32</v>
      </c>
      <c r="L8498" s="158"/>
      <c r="M8498" s="160" t="s">
        <v>4844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5053</v>
      </c>
      <c r="J8499" s="168" t="s">
        <v>5048</v>
      </c>
      <c r="K8499" s="158" t="s">
        <v>32</v>
      </c>
      <c r="L8499" s="158"/>
      <c r="M8499" s="160" t="s">
        <v>4862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5053</v>
      </c>
      <c r="J8500" s="168" t="s">
        <v>62</v>
      </c>
      <c r="K8500" s="158" t="s">
        <v>32</v>
      </c>
      <c r="L8500" s="158"/>
      <c r="M8500" s="160" t="s">
        <v>4844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5053</v>
      </c>
      <c r="J8501" s="168" t="s">
        <v>62</v>
      </c>
      <c r="K8501" s="158" t="s">
        <v>32</v>
      </c>
      <c r="L8501" s="158"/>
      <c r="M8501" s="160" t="s">
        <v>4844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5"/>
        <v>630085.93999999994</v>
      </c>
      <c r="W8501" s="164">
        <f t="shared" si="1153"/>
        <v>250789.32999999996</v>
      </c>
      <c r="X8501" s="164"/>
      <c r="Y8501" s="7">
        <f t="shared" si="1148"/>
        <v>0</v>
      </c>
      <c r="Z8501" s="164"/>
      <c r="AA8501" s="8">
        <f t="shared" si="1154"/>
        <v>250789.32999999996</v>
      </c>
      <c r="AB8501" s="164">
        <f t="shared" si="1152"/>
        <v>0</v>
      </c>
      <c r="AC8501" s="164">
        <f t="shared" si="1146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7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5053</v>
      </c>
      <c r="J8502" s="168" t="s">
        <v>62</v>
      </c>
      <c r="K8502" s="158" t="s">
        <v>32</v>
      </c>
      <c r="L8502" s="158"/>
      <c r="M8502" s="160" t="s">
        <v>4844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5053</v>
      </c>
      <c r="J8503" s="168" t="s">
        <v>62</v>
      </c>
      <c r="K8503" s="158" t="s">
        <v>32</v>
      </c>
      <c r="L8503" s="158"/>
      <c r="M8503" s="160" t="s">
        <v>4844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5053</v>
      </c>
      <c r="J8504" s="168" t="s">
        <v>62</v>
      </c>
      <c r="K8504" s="158" t="s">
        <v>32</v>
      </c>
      <c r="L8504" s="158"/>
      <c r="M8504" s="160" t="s">
        <v>4844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5053</v>
      </c>
      <c r="J8505" s="168" t="s">
        <v>62</v>
      </c>
      <c r="K8505" s="158" t="s">
        <v>32</v>
      </c>
      <c r="L8505" s="158"/>
      <c r="M8505" s="160" t="s">
        <v>4844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5053</v>
      </c>
      <c r="J8506" s="168" t="s">
        <v>62</v>
      </c>
      <c r="K8506" s="158" t="s">
        <v>32</v>
      </c>
      <c r="L8506" s="158"/>
      <c r="M8506" s="160" t="s">
        <v>4844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5053</v>
      </c>
      <c r="J8507" s="168" t="s">
        <v>62</v>
      </c>
      <c r="K8507" s="158" t="s">
        <v>32</v>
      </c>
      <c r="L8507" s="158"/>
      <c r="M8507" s="160" t="s">
        <v>4844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5053</v>
      </c>
      <c r="J8508" s="168" t="s">
        <v>5048</v>
      </c>
      <c r="K8508" s="158" t="s">
        <v>32</v>
      </c>
      <c r="L8508" s="158"/>
      <c r="M8508" s="160" t="s">
        <v>4862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5053</v>
      </c>
      <c r="J8509" s="168" t="s">
        <v>5048</v>
      </c>
      <c r="K8509" s="158" t="s">
        <v>32</v>
      </c>
      <c r="L8509" s="158"/>
      <c r="M8509" s="160" t="s">
        <v>4862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5053</v>
      </c>
      <c r="J8510" s="168" t="s">
        <v>62</v>
      </c>
      <c r="K8510" s="158" t="s">
        <v>32</v>
      </c>
      <c r="L8510" s="158"/>
      <c r="M8510" s="160" t="s">
        <v>4844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5053</v>
      </c>
      <c r="J8511" s="168" t="s">
        <v>62</v>
      </c>
      <c r="K8511" s="158" t="s">
        <v>32</v>
      </c>
      <c r="L8511" s="158"/>
      <c r="M8511" s="160" t="s">
        <v>4844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5053</v>
      </c>
      <c r="J8512" s="168" t="s">
        <v>62</v>
      </c>
      <c r="K8512" s="158" t="s">
        <v>32</v>
      </c>
      <c r="L8512" s="158"/>
      <c r="M8512" s="160" t="s">
        <v>4844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5053</v>
      </c>
      <c r="J8513" s="168" t="s">
        <v>62</v>
      </c>
      <c r="K8513" s="158" t="s">
        <v>32</v>
      </c>
      <c r="L8513" s="158"/>
      <c r="M8513" s="160" t="s">
        <v>4844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5053</v>
      </c>
      <c r="J8514" s="168" t="s">
        <v>62</v>
      </c>
      <c r="K8514" s="158" t="s">
        <v>32</v>
      </c>
      <c r="L8514" s="158"/>
      <c r="M8514" s="160" t="s">
        <v>4844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5053</v>
      </c>
      <c r="J8515" s="168" t="s">
        <v>62</v>
      </c>
      <c r="K8515" s="158" t="s">
        <v>32</v>
      </c>
      <c r="L8515" s="158"/>
      <c r="M8515" s="160" t="s">
        <v>4844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5053</v>
      </c>
      <c r="J8516" s="168" t="s">
        <v>62</v>
      </c>
      <c r="K8516" s="158" t="s">
        <v>32</v>
      </c>
      <c r="L8516" s="158"/>
      <c r="M8516" s="160" t="s">
        <v>4844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5053</v>
      </c>
      <c r="J8517" s="168" t="s">
        <v>5048</v>
      </c>
      <c r="K8517" s="158" t="s">
        <v>32</v>
      </c>
      <c r="L8517" s="158"/>
      <c r="M8517" s="160" t="s">
        <v>4862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5053</v>
      </c>
      <c r="J8518" s="168" t="s">
        <v>5048</v>
      </c>
      <c r="K8518" s="158" t="s">
        <v>32</v>
      </c>
      <c r="L8518" s="158"/>
      <c r="M8518" s="160" t="s">
        <v>4862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5053</v>
      </c>
      <c r="J8519" s="168" t="s">
        <v>62</v>
      </c>
      <c r="K8519" s="158" t="s">
        <v>32</v>
      </c>
      <c r="L8519" s="158"/>
      <c r="M8519" s="160" t="s">
        <v>4844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5053</v>
      </c>
      <c r="J8520" s="168" t="s">
        <v>62</v>
      </c>
      <c r="K8520" s="158" t="s">
        <v>32</v>
      </c>
      <c r="L8520" s="158"/>
      <c r="M8520" s="160" t="s">
        <v>4844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5053</v>
      </c>
      <c r="J8521" s="168" t="s">
        <v>62</v>
      </c>
      <c r="K8521" s="158" t="s">
        <v>32</v>
      </c>
      <c r="L8521" s="158"/>
      <c r="M8521" s="160" t="s">
        <v>4844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5053</v>
      </c>
      <c r="J8522" s="168" t="s">
        <v>62</v>
      </c>
      <c r="K8522" s="158" t="s">
        <v>32</v>
      </c>
      <c r="L8522" s="158"/>
      <c r="M8522" s="160" t="s">
        <v>4844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5053</v>
      </c>
      <c r="J8523" s="168" t="s">
        <v>62</v>
      </c>
      <c r="K8523" s="158" t="s">
        <v>32</v>
      </c>
      <c r="L8523" s="158"/>
      <c r="M8523" s="160" t="s">
        <v>4844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5053</v>
      </c>
      <c r="J8524" s="168" t="s">
        <v>62</v>
      </c>
      <c r="K8524" s="158" t="s">
        <v>32</v>
      </c>
      <c r="L8524" s="158"/>
      <c r="M8524" s="160" t="s">
        <v>4844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5"/>
        <v>3738448.6199999973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4863</v>
      </c>
      <c r="F8525" s="158" t="s">
        <v>4863</v>
      </c>
      <c r="G8525" s="159" t="s">
        <v>4863</v>
      </c>
      <c r="H8525" s="158" t="s">
        <v>60</v>
      </c>
      <c r="I8525" s="158" t="s">
        <v>5053</v>
      </c>
      <c r="J8525" s="168" t="s">
        <v>62</v>
      </c>
      <c r="K8525" s="158" t="s">
        <v>32</v>
      </c>
      <c r="L8525" s="158"/>
      <c r="M8525" s="160" t="s">
        <v>4844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5053</v>
      </c>
      <c r="J8526" s="168" t="s">
        <v>62</v>
      </c>
      <c r="K8526" s="158" t="s">
        <v>32</v>
      </c>
      <c r="L8526" s="158"/>
      <c r="M8526" s="160" t="s">
        <v>4844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5053</v>
      </c>
      <c r="J8527" s="168" t="s">
        <v>62</v>
      </c>
      <c r="K8527" s="158" t="s">
        <v>32</v>
      </c>
      <c r="L8527" s="158"/>
      <c r="M8527" s="160" t="s">
        <v>4844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5053</v>
      </c>
      <c r="J8528" s="168" t="s">
        <v>62</v>
      </c>
      <c r="K8528" s="158" t="s">
        <v>32</v>
      </c>
      <c r="L8528" s="158"/>
      <c r="M8528" s="160" t="s">
        <v>4844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5"/>
        <v>3241067.120000001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5053</v>
      </c>
      <c r="J8529" s="168" t="s">
        <v>62</v>
      </c>
      <c r="K8529" s="158" t="s">
        <v>32</v>
      </c>
      <c r="L8529" s="158"/>
      <c r="M8529" s="160" t="s">
        <v>4844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5053</v>
      </c>
      <c r="J8530" s="168" t="s">
        <v>62</v>
      </c>
      <c r="K8530" s="158" t="s">
        <v>32</v>
      </c>
      <c r="L8530" s="158"/>
      <c r="M8530" s="160" t="s">
        <v>4844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5053</v>
      </c>
      <c r="J8531" s="168" t="s">
        <v>62</v>
      </c>
      <c r="K8531" s="158" t="s">
        <v>32</v>
      </c>
      <c r="L8531" s="158"/>
      <c r="M8531" s="160" t="s">
        <v>4844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5053</v>
      </c>
      <c r="J8532" s="168" t="s">
        <v>62</v>
      </c>
      <c r="K8532" s="158" t="s">
        <v>32</v>
      </c>
      <c r="L8532" s="158"/>
      <c r="M8532" s="160" t="s">
        <v>4844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5053</v>
      </c>
      <c r="J8533" s="168" t="s">
        <v>62</v>
      </c>
      <c r="K8533" s="158" t="s">
        <v>32</v>
      </c>
      <c r="L8533" s="158"/>
      <c r="M8533" s="160" t="s">
        <v>4844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5"/>
        <v>313783.76999999979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5053</v>
      </c>
      <c r="J8534" s="168" t="s">
        <v>62</v>
      </c>
      <c r="K8534" s="158" t="s">
        <v>32</v>
      </c>
      <c r="L8534" s="158"/>
      <c r="M8534" s="160" t="s">
        <v>4844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5053</v>
      </c>
      <c r="J8535" s="168" t="s">
        <v>5048</v>
      </c>
      <c r="K8535" s="158" t="s">
        <v>32</v>
      </c>
      <c r="L8535" s="158"/>
      <c r="M8535" s="160" t="s">
        <v>4862</v>
      </c>
      <c r="N8535" s="158" t="s">
        <v>57</v>
      </c>
      <c r="O8535" s="2" t="s">
        <v>5141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815851.76470588217</v>
      </c>
      <c r="X8535" s="164"/>
      <c r="Y8535" s="7">
        <f t="shared" si="1159"/>
        <v>0</v>
      </c>
      <c r="Z8535" s="164"/>
      <c r="AA8535" s="8"/>
      <c r="AB8535" s="164">
        <f t="shared" si="1152"/>
        <v>16317.035294117639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5053</v>
      </c>
      <c r="J8536" s="168" t="s">
        <v>5048</v>
      </c>
      <c r="K8536" s="158" t="s">
        <v>32</v>
      </c>
      <c r="L8536" s="158"/>
      <c r="M8536" s="160" t="s">
        <v>4862</v>
      </c>
      <c r="N8536" s="158" t="s">
        <v>57</v>
      </c>
      <c r="O8536" s="58" t="s">
        <v>41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4864</v>
      </c>
      <c r="F8537" s="158" t="s">
        <v>4864</v>
      </c>
      <c r="G8537" s="159" t="s">
        <v>4864</v>
      </c>
      <c r="H8537" s="158" t="s">
        <v>60</v>
      </c>
      <c r="I8537" s="158" t="s">
        <v>5053</v>
      </c>
      <c r="J8537" s="168" t="s">
        <v>5048</v>
      </c>
      <c r="K8537" s="158" t="s">
        <v>32</v>
      </c>
      <c r="L8537" s="158"/>
      <c r="M8537" s="160" t="s">
        <v>4862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5053</v>
      </c>
      <c r="J8538" s="168" t="s">
        <v>5048</v>
      </c>
      <c r="K8538" s="158" t="s">
        <v>32</v>
      </c>
      <c r="L8538" s="158"/>
      <c r="M8538" s="160" t="s">
        <v>4862</v>
      </c>
      <c r="N8538" s="158" t="s">
        <v>57</v>
      </c>
      <c r="O8538" s="58" t="s">
        <v>5143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5053</v>
      </c>
      <c r="J8539" s="168" t="s">
        <v>5048</v>
      </c>
      <c r="K8539" s="158" t="s">
        <v>32</v>
      </c>
      <c r="L8539" s="158"/>
      <c r="M8539" s="160" t="s">
        <v>4862</v>
      </c>
      <c r="N8539" s="158" t="s">
        <v>57</v>
      </c>
      <c r="O8539" s="2" t="s">
        <v>41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832174.75728155347</v>
      </c>
      <c r="X8539" s="164"/>
      <c r="Y8539" s="7">
        <f t="shared" si="1159"/>
        <v>0</v>
      </c>
      <c r="Z8539" s="164"/>
      <c r="AA8539" s="8"/>
      <c r="AB8539" s="164">
        <f t="shared" si="1152"/>
        <v>24965.242718446651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5053</v>
      </c>
      <c r="J8540" s="168" t="s">
        <v>5048</v>
      </c>
      <c r="K8540" s="158" t="s">
        <v>32</v>
      </c>
      <c r="L8540" s="158"/>
      <c r="M8540" s="160" t="s">
        <v>4862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5053</v>
      </c>
      <c r="J8541" s="168" t="s">
        <v>5048</v>
      </c>
      <c r="K8541" s="158" t="s">
        <v>32</v>
      </c>
      <c r="L8541" s="158"/>
      <c r="M8541" s="160" t="s">
        <v>4862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5053</v>
      </c>
      <c r="J8542" s="168" t="s">
        <v>5048</v>
      </c>
      <c r="K8542" s="158" t="s">
        <v>32</v>
      </c>
      <c r="L8542" s="158"/>
      <c r="M8542" s="160" t="s">
        <v>4862</v>
      </c>
      <c r="N8542" s="158" t="s">
        <v>57</v>
      </c>
      <c r="O8542" s="57" t="s">
        <v>5143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42306.686274509804</v>
      </c>
      <c r="X8542" s="164"/>
      <c r="Y8542" s="7">
        <f t="shared" si="1159"/>
        <v>0</v>
      </c>
      <c r="Z8542" s="164"/>
      <c r="AA8542" s="8"/>
      <c r="AB8542" s="164">
        <f t="shared" si="1152"/>
        <v>846.1337254901955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5053</v>
      </c>
      <c r="J8543" s="168" t="s">
        <v>5048</v>
      </c>
      <c r="K8543" s="158" t="s">
        <v>32</v>
      </c>
      <c r="L8543" s="158"/>
      <c r="M8543" s="160" t="s">
        <v>4862</v>
      </c>
      <c r="N8543" s="158" t="s">
        <v>57</v>
      </c>
      <c r="O8543" s="2" t="s">
        <v>5143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3579191.2912621349</v>
      </c>
      <c r="X8543" s="164"/>
      <c r="Y8543" s="7">
        <f t="shared" si="1159"/>
        <v>0</v>
      </c>
      <c r="Z8543" s="164"/>
      <c r="AA8543" s="8"/>
      <c r="AB8543" s="164">
        <f t="shared" si="1152"/>
        <v>107375.73873786395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5053</v>
      </c>
      <c r="J8544" s="168" t="s">
        <v>5048</v>
      </c>
      <c r="K8544" s="158" t="s">
        <v>32</v>
      </c>
      <c r="L8544" s="158"/>
      <c r="M8544" s="160" t="s">
        <v>4862</v>
      </c>
      <c r="N8544" s="158" t="s">
        <v>57</v>
      </c>
      <c r="O8544" s="2" t="s">
        <v>41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497413.08823529416</v>
      </c>
      <c r="X8544" s="164"/>
      <c r="Y8544" s="7">
        <f t="shared" si="1159"/>
        <v>0</v>
      </c>
      <c r="Z8544" s="164"/>
      <c r="AA8544" s="8"/>
      <c r="AB8544" s="164">
        <f t="shared" si="1152"/>
        <v>9948.2617647058796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5053</v>
      </c>
      <c r="J8545" s="168" t="s">
        <v>5048</v>
      </c>
      <c r="K8545" s="158" t="s">
        <v>32</v>
      </c>
      <c r="L8545" s="158"/>
      <c r="M8545" s="160" t="s">
        <v>4862</v>
      </c>
      <c r="N8545" s="158" t="s">
        <v>57</v>
      </c>
      <c r="O8545" s="2" t="s">
        <v>5143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2646823.401960785</v>
      </c>
      <c r="X8545" s="164"/>
      <c r="Y8545" s="7">
        <f t="shared" si="1159"/>
        <v>0</v>
      </c>
      <c r="Z8545" s="164"/>
      <c r="AA8545" s="8"/>
      <c r="AB8545" s="164">
        <f t="shared" si="1152"/>
        <v>52936.468039215542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5053</v>
      </c>
      <c r="J8546" s="168" t="s">
        <v>5048</v>
      </c>
      <c r="K8546" s="158" t="s">
        <v>32</v>
      </c>
      <c r="L8546" s="158"/>
      <c r="M8546" s="160" t="s">
        <v>4862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5053</v>
      </c>
      <c r="J8547" s="168" t="s">
        <v>5048</v>
      </c>
      <c r="K8547" s="158" t="s">
        <v>32</v>
      </c>
      <c r="L8547" s="158"/>
      <c r="M8547" s="160" t="s">
        <v>4862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5053</v>
      </c>
      <c r="J8548" s="168" t="s">
        <v>5048</v>
      </c>
      <c r="K8548" s="158" t="s">
        <v>32</v>
      </c>
      <c r="L8548" s="158"/>
      <c r="M8548" s="160" t="s">
        <v>4862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5053</v>
      </c>
      <c r="J8549" s="168" t="s">
        <v>5048</v>
      </c>
      <c r="K8549" s="158" t="s">
        <v>32</v>
      </c>
      <c r="L8549" s="158"/>
      <c r="M8549" s="160" t="s">
        <v>4862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5053</v>
      </c>
      <c r="J8550" s="168" t="s">
        <v>5048</v>
      </c>
      <c r="K8550" s="158" t="s">
        <v>32</v>
      </c>
      <c r="L8550" s="158"/>
      <c r="M8550" s="160" t="s">
        <v>4862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5053</v>
      </c>
      <c r="J8551" s="168" t="s">
        <v>5048</v>
      </c>
      <c r="K8551" s="158" t="s">
        <v>32</v>
      </c>
      <c r="L8551" s="158"/>
      <c r="M8551" s="160" t="s">
        <v>4862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5053</v>
      </c>
      <c r="J8552" s="168" t="s">
        <v>5048</v>
      </c>
      <c r="K8552" s="158" t="s">
        <v>32</v>
      </c>
      <c r="L8552" s="158"/>
      <c r="M8552" s="160" t="s">
        <v>4862</v>
      </c>
      <c r="N8552" s="158" t="s">
        <v>57</v>
      </c>
      <c r="O8552" s="2" t="s">
        <v>5144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731258.42718446604</v>
      </c>
      <c r="X8552" s="164"/>
      <c r="Y8552" s="7">
        <f t="shared" si="1159"/>
        <v>0</v>
      </c>
      <c r="Z8552" s="164"/>
      <c r="AA8552" s="8"/>
      <c r="AB8552" s="164">
        <f t="shared" si="1163"/>
        <v>21937.752815534011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5053</v>
      </c>
      <c r="J8553" s="168" t="s">
        <v>5048</v>
      </c>
      <c r="K8553" s="158" t="s">
        <v>32</v>
      </c>
      <c r="L8553" s="158"/>
      <c r="M8553" s="160" t="s">
        <v>4862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5053</v>
      </c>
      <c r="J8554" s="168" t="s">
        <v>5048</v>
      </c>
      <c r="K8554" s="158" t="s">
        <v>32</v>
      </c>
      <c r="L8554" s="158"/>
      <c r="M8554" s="160" t="s">
        <v>4862</v>
      </c>
      <c r="N8554" s="158" t="s">
        <v>57</v>
      </c>
      <c r="O8554" s="57" t="s">
        <v>5144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1916910.8823529412</v>
      </c>
      <c r="X8554" s="164"/>
      <c r="Y8554" s="7">
        <f t="shared" si="1159"/>
        <v>0</v>
      </c>
      <c r="Z8554" s="164"/>
      <c r="AA8554" s="8"/>
      <c r="AB8554" s="164">
        <f t="shared" si="1163"/>
        <v>38338.217647058889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5053</v>
      </c>
      <c r="J8555" s="168" t="s">
        <v>5048</v>
      </c>
      <c r="K8555" s="158" t="s">
        <v>32</v>
      </c>
      <c r="L8555" s="158"/>
      <c r="M8555" s="160" t="s">
        <v>4862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5053</v>
      </c>
      <c r="J8556" s="168" t="s">
        <v>5048</v>
      </c>
      <c r="K8556" s="158" t="s">
        <v>32</v>
      </c>
      <c r="L8556" s="158"/>
      <c r="M8556" s="160" t="s">
        <v>4862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5053</v>
      </c>
      <c r="J8557" s="168" t="s">
        <v>5048</v>
      </c>
      <c r="K8557" s="158" t="s">
        <v>32</v>
      </c>
      <c r="L8557" s="158"/>
      <c r="M8557" s="160" t="s">
        <v>4862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5053</v>
      </c>
      <c r="J8558" s="168" t="s">
        <v>5048</v>
      </c>
      <c r="K8558" s="158" t="s">
        <v>32</v>
      </c>
      <c r="L8558" s="158"/>
      <c r="M8558" s="160" t="s">
        <v>4862</v>
      </c>
      <c r="N8558" s="158" t="s">
        <v>57</v>
      </c>
      <c r="O8558" s="57" t="s">
        <v>5143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459129.90291262139</v>
      </c>
      <c r="X8558" s="164"/>
      <c r="Y8558" s="7">
        <f t="shared" si="1159"/>
        <v>0</v>
      </c>
      <c r="Z8558" s="164"/>
      <c r="AA8558" s="8"/>
      <c r="AB8558" s="164">
        <f t="shared" si="1163"/>
        <v>13773.89708737866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5053</v>
      </c>
      <c r="J8559" s="168" t="s">
        <v>5048</v>
      </c>
      <c r="K8559" s="158" t="s">
        <v>32</v>
      </c>
      <c r="L8559" s="158"/>
      <c r="M8559" s="160" t="s">
        <v>4862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5053</v>
      </c>
      <c r="J8560" s="168" t="s">
        <v>5048</v>
      </c>
      <c r="K8560" s="158" t="s">
        <v>32</v>
      </c>
      <c r="L8560" s="158"/>
      <c r="M8560" s="160" t="s">
        <v>4862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5053</v>
      </c>
      <c r="J8561" s="168" t="s">
        <v>5048</v>
      </c>
      <c r="K8561" s="158" t="s">
        <v>32</v>
      </c>
      <c r="L8561" s="158"/>
      <c r="M8561" s="160" t="s">
        <v>4862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4865</v>
      </c>
      <c r="F8562" s="158" t="s">
        <v>4865</v>
      </c>
      <c r="G8562" s="159" t="s">
        <v>4865</v>
      </c>
      <c r="H8562" s="158" t="s">
        <v>60</v>
      </c>
      <c r="I8562" s="158" t="s">
        <v>5053</v>
      </c>
      <c r="J8562" s="168" t="s">
        <v>5048</v>
      </c>
      <c r="K8562" s="158" t="s">
        <v>32</v>
      </c>
      <c r="L8562" s="158"/>
      <c r="M8562" s="160" t="s">
        <v>4862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5053</v>
      </c>
      <c r="J8563" s="168" t="s">
        <v>5048</v>
      </c>
      <c r="K8563" s="158" t="s">
        <v>32</v>
      </c>
      <c r="L8563" s="158"/>
      <c r="M8563" s="160" t="s">
        <v>4862</v>
      </c>
      <c r="N8563" s="158" t="s">
        <v>57</v>
      </c>
      <c r="O8563" s="158" t="s">
        <v>5115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5053</v>
      </c>
      <c r="J8564" s="168" t="s">
        <v>5048</v>
      </c>
      <c r="K8564" s="158" t="s">
        <v>32</v>
      </c>
      <c r="L8564" s="158"/>
      <c r="M8564" s="160" t="s">
        <v>4862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5053</v>
      </c>
      <c r="J8565" s="168" t="s">
        <v>5048</v>
      </c>
      <c r="K8565" s="158" t="s">
        <v>32</v>
      </c>
      <c r="L8565" s="158"/>
      <c r="M8565" s="160" t="s">
        <v>4862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5053</v>
      </c>
      <c r="J8566" s="168" t="s">
        <v>5048</v>
      </c>
      <c r="K8566" s="158" t="s">
        <v>32</v>
      </c>
      <c r="L8566" s="158"/>
      <c r="M8566" s="160" t="s">
        <v>4862</v>
      </c>
      <c r="N8566" s="158" t="s">
        <v>57</v>
      </c>
      <c r="O8566" s="2" t="s">
        <v>5142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865386.0294117647</v>
      </c>
      <c r="X8566" s="164"/>
      <c r="Y8566" s="7">
        <f t="shared" si="1159"/>
        <v>0</v>
      </c>
      <c r="Z8566" s="164"/>
      <c r="AA8566" s="8"/>
      <c r="AB8566" s="164">
        <f t="shared" si="1163"/>
        <v>17307.720588235301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4866</v>
      </c>
      <c r="F8567" s="158" t="s">
        <v>4866</v>
      </c>
      <c r="G8567" s="159" t="s">
        <v>4866</v>
      </c>
      <c r="H8567" s="158" t="s">
        <v>60</v>
      </c>
      <c r="I8567" s="158" t="s">
        <v>5053</v>
      </c>
      <c r="J8567" s="168" t="s">
        <v>5048</v>
      </c>
      <c r="K8567" s="158" t="s">
        <v>32</v>
      </c>
      <c r="L8567" s="158"/>
      <c r="M8567" s="160" t="s">
        <v>4862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5053</v>
      </c>
      <c r="J8568" s="168" t="s">
        <v>5048</v>
      </c>
      <c r="K8568" s="158" t="s">
        <v>32</v>
      </c>
      <c r="L8568" s="158"/>
      <c r="M8568" s="160" t="s">
        <v>4862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5053</v>
      </c>
      <c r="J8569" s="168" t="s">
        <v>5048</v>
      </c>
      <c r="K8569" s="158" t="s">
        <v>32</v>
      </c>
      <c r="L8569" s="158"/>
      <c r="M8569" s="160" t="s">
        <v>4862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4867</v>
      </c>
      <c r="F8570" s="158" t="s">
        <v>4867</v>
      </c>
      <c r="G8570" s="159" t="s">
        <v>4867</v>
      </c>
      <c r="H8570" s="158" t="s">
        <v>60</v>
      </c>
      <c r="I8570" s="158" t="s">
        <v>5053</v>
      </c>
      <c r="J8570" s="168" t="s">
        <v>5048</v>
      </c>
      <c r="K8570" s="158" t="s">
        <v>32</v>
      </c>
      <c r="L8570" s="158"/>
      <c r="M8570" s="160" t="s">
        <v>4862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4868</v>
      </c>
      <c r="F8571" s="158" t="s">
        <v>4868</v>
      </c>
      <c r="G8571" s="159" t="s">
        <v>4868</v>
      </c>
      <c r="H8571" s="158" t="s">
        <v>60</v>
      </c>
      <c r="I8571" s="158" t="s">
        <v>5053</v>
      </c>
      <c r="J8571" s="168" t="s">
        <v>5048</v>
      </c>
      <c r="K8571" s="158" t="s">
        <v>32</v>
      </c>
      <c r="L8571" s="158"/>
      <c r="M8571" s="160" t="s">
        <v>4862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5053</v>
      </c>
      <c r="J8572" s="168" t="s">
        <v>5048</v>
      </c>
      <c r="K8572" s="158" t="s">
        <v>32</v>
      </c>
      <c r="L8572" s="158"/>
      <c r="M8572" s="160" t="s">
        <v>4862</v>
      </c>
      <c r="N8572" s="158" t="s">
        <v>57</v>
      </c>
      <c r="O8572" s="57" t="s">
        <v>5143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1061276.8932038837</v>
      </c>
      <c r="X8572" s="164"/>
      <c r="Y8572" s="7">
        <f t="shared" si="1159"/>
        <v>0</v>
      </c>
      <c r="Z8572" s="164"/>
      <c r="AA8572" s="8"/>
      <c r="AB8572" s="164">
        <f t="shared" si="1163"/>
        <v>31838.306796116522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4869</v>
      </c>
      <c r="F8573" s="158" t="s">
        <v>4869</v>
      </c>
      <c r="G8573" s="159" t="s">
        <v>4869</v>
      </c>
      <c r="H8573" s="158" t="s">
        <v>60</v>
      </c>
      <c r="I8573" s="158" t="s">
        <v>5053</v>
      </c>
      <c r="J8573" s="168" t="s">
        <v>5048</v>
      </c>
      <c r="K8573" s="158" t="s">
        <v>32</v>
      </c>
      <c r="L8573" s="158"/>
      <c r="M8573" s="160" t="s">
        <v>4862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4870</v>
      </c>
      <c r="F8574" s="158" t="s">
        <v>4870</v>
      </c>
      <c r="G8574" s="159" t="s">
        <v>4870</v>
      </c>
      <c r="H8574" s="158" t="s">
        <v>60</v>
      </c>
      <c r="I8574" s="158" t="s">
        <v>5053</v>
      </c>
      <c r="J8574" s="168" t="s">
        <v>5048</v>
      </c>
      <c r="K8574" s="158" t="s">
        <v>32</v>
      </c>
      <c r="L8574" s="158"/>
      <c r="M8574" s="160" t="s">
        <v>4862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5053</v>
      </c>
      <c r="J8575" s="168" t="s">
        <v>5048</v>
      </c>
      <c r="K8575" s="158" t="s">
        <v>32</v>
      </c>
      <c r="L8575" s="158"/>
      <c r="M8575" s="160" t="s">
        <v>4862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5053</v>
      </c>
      <c r="J8576" s="168" t="s">
        <v>5048</v>
      </c>
      <c r="K8576" s="158" t="s">
        <v>32</v>
      </c>
      <c r="L8576" s="158"/>
      <c r="M8576" s="160" t="s">
        <v>4862</v>
      </c>
      <c r="N8576" s="158" t="s">
        <v>57</v>
      </c>
      <c r="O8576" s="2" t="s">
        <v>5130</v>
      </c>
      <c r="P8576" s="265">
        <v>0</v>
      </c>
      <c r="Q8576" s="168"/>
      <c r="R8576" s="160" t="s">
        <v>5131</v>
      </c>
      <c r="S8576" s="164">
        <v>0</v>
      </c>
      <c r="T8576" s="164">
        <v>1847664.78</v>
      </c>
      <c r="U8576" s="164">
        <v>1847664.78</v>
      </c>
      <c r="V8576" s="164">
        <f t="shared" si="1155"/>
        <v>0</v>
      </c>
      <c r="W8576" s="164">
        <f t="shared" si="1156"/>
        <v>1847664.78</v>
      </c>
      <c r="X8576" s="164"/>
      <c r="Y8576" s="7">
        <f t="shared" si="1159"/>
        <v>0</v>
      </c>
      <c r="Z8576" s="270">
        <f t="shared" ref="Z8576:Z8577" si="1165">P8576</f>
        <v>0</v>
      </c>
      <c r="AA8576" s="8">
        <f t="shared" si="1162"/>
        <v>1847664.78</v>
      </c>
      <c r="AB8576" s="164">
        <f t="shared" si="1163"/>
        <v>0</v>
      </c>
      <c r="AC8576" s="164">
        <f t="shared" si="1157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8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5053</v>
      </c>
      <c r="J8577" s="168" t="s">
        <v>5048</v>
      </c>
      <c r="K8577" s="158" t="s">
        <v>32</v>
      </c>
      <c r="L8577" s="158"/>
      <c r="M8577" s="160" t="s">
        <v>4862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5"/>
        <v>2331621.0900000064</v>
      </c>
      <c r="W8577" s="164">
        <f t="shared" si="1156"/>
        <v>4030576.2912621358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4030576.2912621358</v>
      </c>
      <c r="AB8577" s="164">
        <f t="shared" si="1163"/>
        <v>120917.28873786423</v>
      </c>
      <c r="AC8577" s="164">
        <f t="shared" si="1157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8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5053</v>
      </c>
      <c r="J8578" s="168" t="s">
        <v>5048</v>
      </c>
      <c r="K8578" s="158" t="s">
        <v>32</v>
      </c>
      <c r="L8578" s="158"/>
      <c r="M8578" s="160" t="s">
        <v>4862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5053</v>
      </c>
      <c r="J8579" s="168" t="s">
        <v>5048</v>
      </c>
      <c r="K8579" s="158" t="s">
        <v>32</v>
      </c>
      <c r="L8579" s="158"/>
      <c r="M8579" s="160" t="s">
        <v>4862</v>
      </c>
      <c r="N8579" s="158" t="s">
        <v>57</v>
      </c>
      <c r="O8579" s="2" t="s">
        <v>41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9112350.5339805875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273370.51601941697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5053</v>
      </c>
      <c r="J8580" s="168" t="s">
        <v>5048</v>
      </c>
      <c r="K8580" s="158" t="s">
        <v>32</v>
      </c>
      <c r="L8580" s="158"/>
      <c r="M8580" s="160" t="s">
        <v>4862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5053</v>
      </c>
      <c r="J8581" s="168" t="s">
        <v>5048</v>
      </c>
      <c r="K8581" s="158" t="s">
        <v>32</v>
      </c>
      <c r="L8581" s="158"/>
      <c r="M8581" s="160" t="s">
        <v>4862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5053</v>
      </c>
      <c r="J8582" s="168" t="s">
        <v>5048</v>
      </c>
      <c r="K8582" s="158" t="s">
        <v>32</v>
      </c>
      <c r="L8582" s="158"/>
      <c r="M8582" s="160" t="s">
        <v>4862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5053</v>
      </c>
      <c r="J8583" s="168" t="s">
        <v>5048</v>
      </c>
      <c r="K8583" s="158" t="s">
        <v>32</v>
      </c>
      <c r="L8583" s="158"/>
      <c r="M8583" s="160" t="s">
        <v>4862</v>
      </c>
      <c r="N8583" s="158" t="s">
        <v>57</v>
      </c>
      <c r="O8583" s="2" t="s">
        <v>41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4871</v>
      </c>
      <c r="F8584" s="158" t="s">
        <v>4871</v>
      </c>
      <c r="G8584" s="159" t="s">
        <v>4871</v>
      </c>
      <c r="H8584" s="158" t="s">
        <v>60</v>
      </c>
      <c r="I8584" s="158" t="s">
        <v>5053</v>
      </c>
      <c r="J8584" s="168" t="s">
        <v>5048</v>
      </c>
      <c r="K8584" s="158" t="s">
        <v>32</v>
      </c>
      <c r="L8584" s="158"/>
      <c r="M8584" s="160" t="s">
        <v>4862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4872</v>
      </c>
      <c r="F8585" s="158" t="s">
        <v>4873</v>
      </c>
      <c r="G8585" s="159" t="s">
        <v>4872</v>
      </c>
      <c r="H8585" s="158" t="s">
        <v>60</v>
      </c>
      <c r="I8585" s="158" t="s">
        <v>5053</v>
      </c>
      <c r="J8585" s="168" t="s">
        <v>5048</v>
      </c>
      <c r="K8585" s="158" t="s">
        <v>32</v>
      </c>
      <c r="L8585" s="158"/>
      <c r="M8585" s="160" t="s">
        <v>4862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5053</v>
      </c>
      <c r="J8586" s="168" t="s">
        <v>5048</v>
      </c>
      <c r="K8586" s="158" t="s">
        <v>32</v>
      </c>
      <c r="L8586" s="158"/>
      <c r="M8586" s="160" t="s">
        <v>4862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5053</v>
      </c>
      <c r="J8587" s="168" t="s">
        <v>5048</v>
      </c>
      <c r="K8587" s="158" t="s">
        <v>32</v>
      </c>
      <c r="L8587" s="158"/>
      <c r="M8587" s="160" t="s">
        <v>4862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169166.75</v>
      </c>
      <c r="X8587" s="164"/>
      <c r="Y8587" s="7">
        <f t="shared" si="1170"/>
        <v>0</v>
      </c>
      <c r="Z8587" s="164"/>
      <c r="AA8587" s="8"/>
      <c r="AB8587" s="164">
        <f t="shared" si="1163"/>
        <v>6766.6700000000128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5053</v>
      </c>
      <c r="J8588" s="168" t="s">
        <v>5048</v>
      </c>
      <c r="K8588" s="158" t="s">
        <v>32</v>
      </c>
      <c r="L8588" s="158"/>
      <c r="M8588" s="160" t="s">
        <v>4862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5053</v>
      </c>
      <c r="J8589" s="168" t="s">
        <v>62</v>
      </c>
      <c r="K8589" s="158" t="s">
        <v>32</v>
      </c>
      <c r="L8589" s="158"/>
      <c r="M8589" s="160" t="s">
        <v>4844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5135</v>
      </c>
      <c r="D8590" s="71" t="s">
        <v>5136</v>
      </c>
      <c r="E8590" s="158" t="s">
        <v>4118</v>
      </c>
      <c r="F8590" s="158" t="s">
        <v>4512</v>
      </c>
      <c r="G8590" s="159" t="s">
        <v>4118</v>
      </c>
      <c r="H8590" s="158" t="s">
        <v>60</v>
      </c>
      <c r="I8590" s="158" t="s">
        <v>5053</v>
      </c>
      <c r="J8590" s="168" t="s">
        <v>5048</v>
      </c>
      <c r="K8590" s="158" t="s">
        <v>32</v>
      </c>
      <c r="L8590" s="158"/>
      <c r="M8590" s="160" t="s">
        <v>4862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6"/>
        <v>0</v>
      </c>
      <c r="W8590" s="164">
        <f t="shared" si="1167"/>
        <v>0</v>
      </c>
      <c r="X8590" s="164"/>
      <c r="Y8590" s="7">
        <f t="shared" si="1170"/>
        <v>0</v>
      </c>
      <c r="Z8590" s="271" t="s">
        <v>5093</v>
      </c>
      <c r="AA8590" s="8">
        <f t="shared" si="1162"/>
        <v>0</v>
      </c>
      <c r="AB8590" s="164">
        <f t="shared" ref="AB8590:AB8591" si="1171">W8590*P8590</f>
        <v>0</v>
      </c>
      <c r="AC8590" s="164">
        <f t="shared" si="1168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5135</v>
      </c>
      <c r="D8591" s="71" t="s">
        <v>5136</v>
      </c>
      <c r="E8591" s="158" t="s">
        <v>4118</v>
      </c>
      <c r="F8591" s="158" t="s">
        <v>4512</v>
      </c>
      <c r="G8591" s="159" t="s">
        <v>4118</v>
      </c>
      <c r="H8591" s="158" t="s">
        <v>60</v>
      </c>
      <c r="I8591" s="158" t="s">
        <v>5053</v>
      </c>
      <c r="J8591" s="168" t="s">
        <v>5048</v>
      </c>
      <c r="K8591" s="158" t="s">
        <v>32</v>
      </c>
      <c r="L8591" s="158"/>
      <c r="M8591" s="160" t="s">
        <v>4862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6"/>
        <v>1959567.9000000032</v>
      </c>
      <c r="W8591" s="164">
        <f t="shared" si="1167"/>
        <v>6289783.1999999974</v>
      </c>
      <c r="X8591" s="164"/>
      <c r="Y8591" s="7">
        <f t="shared" si="1170"/>
        <v>0</v>
      </c>
      <c r="Z8591" s="271" t="s">
        <v>5093</v>
      </c>
      <c r="AA8591" s="8">
        <f t="shared" ref="AA8591:AA8654" si="1172">W8591+X8591</f>
        <v>6289783.1999999974</v>
      </c>
      <c r="AB8591" s="164">
        <f t="shared" si="1171"/>
        <v>314489.15999999992</v>
      </c>
      <c r="AC8591" s="164">
        <f t="shared" si="1168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4874</v>
      </c>
      <c r="G8592" s="159" t="s">
        <v>1525</v>
      </c>
      <c r="H8592" s="158" t="s">
        <v>60</v>
      </c>
      <c r="I8592" s="158" t="s">
        <v>5053</v>
      </c>
      <c r="J8592" s="168" t="s">
        <v>5048</v>
      </c>
      <c r="K8592" s="158" t="s">
        <v>32</v>
      </c>
      <c r="L8592" s="158"/>
      <c r="M8592" s="160" t="s">
        <v>4862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4875</v>
      </c>
      <c r="G8593" s="159" t="s">
        <v>1525</v>
      </c>
      <c r="H8593" s="158" t="s">
        <v>60</v>
      </c>
      <c r="I8593" s="158" t="s">
        <v>5053</v>
      </c>
      <c r="J8593" s="168" t="s">
        <v>5048</v>
      </c>
      <c r="K8593" s="158" t="s">
        <v>32</v>
      </c>
      <c r="L8593" s="158"/>
      <c r="M8593" s="160" t="s">
        <v>4862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4876</v>
      </c>
      <c r="G8594" s="159" t="s">
        <v>1525</v>
      </c>
      <c r="H8594" s="158" t="s">
        <v>60</v>
      </c>
      <c r="I8594" s="158" t="s">
        <v>5053</v>
      </c>
      <c r="J8594" s="168" t="s">
        <v>5048</v>
      </c>
      <c r="K8594" s="158" t="s">
        <v>32</v>
      </c>
      <c r="L8594" s="158"/>
      <c r="M8594" s="160" t="s">
        <v>4862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4877</v>
      </c>
      <c r="G8595" s="159" t="s">
        <v>1525</v>
      </c>
      <c r="H8595" s="158" t="s">
        <v>60</v>
      </c>
      <c r="I8595" s="158" t="s">
        <v>5053</v>
      </c>
      <c r="J8595" s="168" t="s">
        <v>5048</v>
      </c>
      <c r="K8595" s="158" t="s">
        <v>32</v>
      </c>
      <c r="L8595" s="158"/>
      <c r="M8595" s="160" t="s">
        <v>4862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4878</v>
      </c>
      <c r="G8596" s="159" t="s">
        <v>1525</v>
      </c>
      <c r="H8596" s="158" t="s">
        <v>60</v>
      </c>
      <c r="I8596" s="158" t="s">
        <v>5053</v>
      </c>
      <c r="J8596" s="168" t="s">
        <v>5048</v>
      </c>
      <c r="K8596" s="158" t="s">
        <v>32</v>
      </c>
      <c r="L8596" s="158"/>
      <c r="M8596" s="160" t="s">
        <v>4862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4879</v>
      </c>
      <c r="G8597" s="159" t="s">
        <v>1525</v>
      </c>
      <c r="H8597" s="158" t="s">
        <v>60</v>
      </c>
      <c r="I8597" s="158" t="s">
        <v>5053</v>
      </c>
      <c r="J8597" s="168" t="s">
        <v>5048</v>
      </c>
      <c r="K8597" s="158" t="s">
        <v>32</v>
      </c>
      <c r="L8597" s="158"/>
      <c r="M8597" s="160" t="s">
        <v>4862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5053</v>
      </c>
      <c r="J8598" s="168" t="s">
        <v>5048</v>
      </c>
      <c r="K8598" s="158" t="s">
        <v>32</v>
      </c>
      <c r="L8598" s="158"/>
      <c r="M8598" s="160" t="s">
        <v>4862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4119387.3199999817</v>
      </c>
      <c r="X8598" s="164"/>
      <c r="Y8598" s="7">
        <f t="shared" si="1170"/>
        <v>0</v>
      </c>
      <c r="Z8598" s="164"/>
      <c r="AA8598" s="8"/>
      <c r="AB8598" s="164">
        <f t="shared" si="1163"/>
        <v>0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5053</v>
      </c>
      <c r="J8599" s="168" t="s">
        <v>5048</v>
      </c>
      <c r="K8599" s="158" t="s">
        <v>32</v>
      </c>
      <c r="L8599" s="158"/>
      <c r="M8599" s="160" t="s">
        <v>4862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5053</v>
      </c>
      <c r="J8600" s="168" t="s">
        <v>5048</v>
      </c>
      <c r="K8600" s="158" t="s">
        <v>32</v>
      </c>
      <c r="L8600" s="158"/>
      <c r="M8600" s="160" t="s">
        <v>4862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5053</v>
      </c>
      <c r="J8601" s="168" t="s">
        <v>5048</v>
      </c>
      <c r="K8601" s="158" t="s">
        <v>32</v>
      </c>
      <c r="L8601" s="158"/>
      <c r="M8601" s="160" t="s">
        <v>4862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2219074.7299999977</v>
      </c>
      <c r="X8601" s="164"/>
      <c r="Y8601" s="7">
        <f t="shared" si="1170"/>
        <v>0</v>
      </c>
      <c r="Z8601" s="164"/>
      <c r="AA8601" s="8"/>
      <c r="AB8601" s="164">
        <f t="shared" si="1163"/>
        <v>0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5121</v>
      </c>
      <c r="F8602" s="158" t="s">
        <v>4880</v>
      </c>
      <c r="G8602" s="159" t="s">
        <v>1525</v>
      </c>
      <c r="H8602" s="158" t="s">
        <v>60</v>
      </c>
      <c r="I8602" s="158" t="s">
        <v>5053</v>
      </c>
      <c r="J8602" s="168" t="s">
        <v>5048</v>
      </c>
      <c r="K8602" s="158" t="s">
        <v>32</v>
      </c>
      <c r="L8602" s="158"/>
      <c r="M8602" s="160" t="s">
        <v>4862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4881</v>
      </c>
      <c r="G8603" s="159" t="s">
        <v>1525</v>
      </c>
      <c r="H8603" s="158" t="s">
        <v>60</v>
      </c>
      <c r="I8603" s="158" t="s">
        <v>5053</v>
      </c>
      <c r="J8603" s="168" t="s">
        <v>5048</v>
      </c>
      <c r="K8603" s="158" t="s">
        <v>32</v>
      </c>
      <c r="L8603" s="158"/>
      <c r="M8603" s="160" t="s">
        <v>4862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5135</v>
      </c>
      <c r="D8604" s="71" t="s">
        <v>5136</v>
      </c>
      <c r="E8604" s="158" t="s">
        <v>4122</v>
      </c>
      <c r="F8604" s="158" t="s">
        <v>4882</v>
      </c>
      <c r="G8604" s="159" t="s">
        <v>4123</v>
      </c>
      <c r="H8604" s="158" t="s">
        <v>60</v>
      </c>
      <c r="I8604" s="158" t="s">
        <v>5053</v>
      </c>
      <c r="J8604" s="168" t="s">
        <v>5048</v>
      </c>
      <c r="K8604" s="158" t="s">
        <v>32</v>
      </c>
      <c r="L8604" s="158"/>
      <c r="M8604" s="160" t="s">
        <v>4862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5093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5135</v>
      </c>
      <c r="D8605" s="71" t="s">
        <v>5136</v>
      </c>
      <c r="E8605" s="158" t="s">
        <v>4123</v>
      </c>
      <c r="F8605" s="158" t="s">
        <v>4883</v>
      </c>
      <c r="G8605" s="159" t="s">
        <v>4123</v>
      </c>
      <c r="H8605" s="158" t="s">
        <v>4470</v>
      </c>
      <c r="I8605" s="158" t="s">
        <v>5053</v>
      </c>
      <c r="J8605" s="168" t="s">
        <v>5048</v>
      </c>
      <c r="K8605" s="158" t="s">
        <v>32</v>
      </c>
      <c r="L8605" s="158"/>
      <c r="M8605" s="160" t="s">
        <v>4862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5093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5135</v>
      </c>
      <c r="D8606" s="71" t="s">
        <v>5136</v>
      </c>
      <c r="E8606" s="181" t="s">
        <v>4884</v>
      </c>
      <c r="F8606" s="181" t="s">
        <v>4885</v>
      </c>
      <c r="G8606" s="159" t="s">
        <v>4357</v>
      </c>
      <c r="H8606" s="158" t="s">
        <v>60</v>
      </c>
      <c r="I8606" s="158" t="s">
        <v>5053</v>
      </c>
      <c r="J8606" s="168" t="s">
        <v>62</v>
      </c>
      <c r="K8606" s="158" t="s">
        <v>32</v>
      </c>
      <c r="L8606" s="158"/>
      <c r="M8606" s="160" t="s">
        <v>5067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5093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5135</v>
      </c>
      <c r="D8607" s="71" t="s">
        <v>5136</v>
      </c>
      <c r="E8607" s="158" t="s">
        <v>4120</v>
      </c>
      <c r="F8607" s="158" t="s">
        <v>4886</v>
      </c>
      <c r="G8607" s="159" t="s">
        <v>4120</v>
      </c>
      <c r="H8607" s="158" t="s">
        <v>60</v>
      </c>
      <c r="I8607" s="158" t="s">
        <v>5053</v>
      </c>
      <c r="J8607" s="168" t="s">
        <v>5048</v>
      </c>
      <c r="K8607" s="158" t="s">
        <v>32</v>
      </c>
      <c r="L8607" s="158"/>
      <c r="M8607" s="160" t="s">
        <v>4862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5093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5135</v>
      </c>
      <c r="D8608" s="71" t="s">
        <v>5136</v>
      </c>
      <c r="E8608" s="158" t="s">
        <v>4119</v>
      </c>
      <c r="F8608" s="158" t="s">
        <v>4509</v>
      </c>
      <c r="G8608" s="159" t="s">
        <v>4120</v>
      </c>
      <c r="H8608" s="158" t="s">
        <v>60</v>
      </c>
      <c r="I8608" s="158" t="s">
        <v>5053</v>
      </c>
      <c r="J8608" s="168" t="s">
        <v>5048</v>
      </c>
      <c r="K8608" s="158" t="s">
        <v>32</v>
      </c>
      <c r="L8608" s="158"/>
      <c r="M8608" s="160" t="s">
        <v>4862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5093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5135</v>
      </c>
      <c r="D8609" s="71" t="s">
        <v>5136</v>
      </c>
      <c r="E8609" s="158" t="s">
        <v>4120</v>
      </c>
      <c r="F8609" s="158" t="s">
        <v>4509</v>
      </c>
      <c r="G8609" s="159" t="s">
        <v>4120</v>
      </c>
      <c r="H8609" s="158" t="s">
        <v>60</v>
      </c>
      <c r="I8609" s="158" t="s">
        <v>5053</v>
      </c>
      <c r="J8609" s="168" t="s">
        <v>5048</v>
      </c>
      <c r="K8609" s="158" t="s">
        <v>32</v>
      </c>
      <c r="L8609" s="158"/>
      <c r="M8609" s="160" t="s">
        <v>4862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6"/>
        <v>0</v>
      </c>
      <c r="W8609" s="164">
        <f t="shared" si="1167"/>
        <v>0</v>
      </c>
      <c r="X8609" s="164"/>
      <c r="Y8609" s="7">
        <f t="shared" si="1170"/>
        <v>0</v>
      </c>
      <c r="Z8609" s="271" t="s">
        <v>5093</v>
      </c>
      <c r="AA8609" s="8">
        <f t="shared" si="1172"/>
        <v>0</v>
      </c>
      <c r="AB8609" s="164">
        <f t="shared" si="1174"/>
        <v>0</v>
      </c>
      <c r="AC8609" s="164">
        <f t="shared" si="1168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5135</v>
      </c>
      <c r="D8610" s="71" t="s">
        <v>5136</v>
      </c>
      <c r="E8610" s="158" t="s">
        <v>4120</v>
      </c>
      <c r="F8610" s="158" t="s">
        <v>4509</v>
      </c>
      <c r="G8610" s="159" t="s">
        <v>4120</v>
      </c>
      <c r="H8610" s="158" t="s">
        <v>60</v>
      </c>
      <c r="I8610" s="158" t="s">
        <v>5053</v>
      </c>
      <c r="J8610" s="168" t="s">
        <v>5048</v>
      </c>
      <c r="K8610" s="158" t="s">
        <v>32</v>
      </c>
      <c r="L8610" s="158"/>
      <c r="M8610" s="160" t="s">
        <v>4862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5093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5135</v>
      </c>
      <c r="D8611" s="71" t="s">
        <v>5136</v>
      </c>
      <c r="E8611" s="158" t="s">
        <v>4120</v>
      </c>
      <c r="F8611" s="158" t="s">
        <v>4509</v>
      </c>
      <c r="G8611" s="159" t="s">
        <v>4120</v>
      </c>
      <c r="H8611" s="158" t="s">
        <v>60</v>
      </c>
      <c r="I8611" s="158" t="s">
        <v>5053</v>
      </c>
      <c r="J8611" s="168" t="s">
        <v>5048</v>
      </c>
      <c r="K8611" s="158" t="s">
        <v>32</v>
      </c>
      <c r="L8611" s="158"/>
      <c r="M8611" s="160" t="s">
        <v>4862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6"/>
        <v>0</v>
      </c>
      <c r="W8611" s="164">
        <f t="shared" si="1167"/>
        <v>4230810.01</v>
      </c>
      <c r="X8611" s="164"/>
      <c r="Y8611" s="7">
        <f t="shared" si="1170"/>
        <v>0</v>
      </c>
      <c r="Z8611" s="271" t="s">
        <v>5093</v>
      </c>
      <c r="AA8611" s="8">
        <f t="shared" si="1172"/>
        <v>4230810.01</v>
      </c>
      <c r="AB8611" s="164">
        <f t="shared" si="1174"/>
        <v>211540.50049999999</v>
      </c>
      <c r="AC8611" s="164">
        <f t="shared" si="1168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5135</v>
      </c>
      <c r="D8612" s="71" t="s">
        <v>5136</v>
      </c>
      <c r="E8612" s="158" t="s">
        <v>4120</v>
      </c>
      <c r="F8612" s="158" t="s">
        <v>4887</v>
      </c>
      <c r="G8612" s="159" t="s">
        <v>4120</v>
      </c>
      <c r="H8612" s="158" t="s">
        <v>60</v>
      </c>
      <c r="I8612" s="158" t="s">
        <v>5053</v>
      </c>
      <c r="J8612" s="168" t="s">
        <v>5048</v>
      </c>
      <c r="K8612" s="158" t="s">
        <v>32</v>
      </c>
      <c r="L8612" s="158"/>
      <c r="M8612" s="160" t="s">
        <v>4862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5093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5135</v>
      </c>
      <c r="D8613" s="71" t="s">
        <v>5136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5053</v>
      </c>
      <c r="J8613" s="168" t="s">
        <v>5048</v>
      </c>
      <c r="K8613" s="158" t="s">
        <v>32</v>
      </c>
      <c r="L8613" s="158"/>
      <c r="M8613" s="160" t="s">
        <v>4862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5093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5135</v>
      </c>
      <c r="D8614" s="71" t="s">
        <v>5136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5053</v>
      </c>
      <c r="J8614" s="168" t="s">
        <v>5048</v>
      </c>
      <c r="K8614" s="158" t="s">
        <v>32</v>
      </c>
      <c r="L8614" s="158"/>
      <c r="M8614" s="160" t="s">
        <v>4862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5093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4888</v>
      </c>
      <c r="F8615" s="158" t="s">
        <v>4888</v>
      </c>
      <c r="G8615" s="159" t="s">
        <v>1530</v>
      </c>
      <c r="H8615" s="158" t="s">
        <v>60</v>
      </c>
      <c r="I8615" s="158" t="s">
        <v>5053</v>
      </c>
      <c r="J8615" s="168" t="s">
        <v>5048</v>
      </c>
      <c r="K8615" s="158" t="s">
        <v>32</v>
      </c>
      <c r="L8615" s="158"/>
      <c r="M8615" s="160" t="s">
        <v>4862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5053</v>
      </c>
      <c r="J8616" s="168" t="s">
        <v>5048</v>
      </c>
      <c r="K8616" s="158" t="s">
        <v>32</v>
      </c>
      <c r="L8616" s="158"/>
      <c r="M8616" s="160" t="s">
        <v>4889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5052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5052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4890</v>
      </c>
      <c r="G8619" s="159" t="s">
        <v>54</v>
      </c>
      <c r="H8619" s="158" t="s">
        <v>47</v>
      </c>
      <c r="I8619" s="158" t="s">
        <v>5052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4890</v>
      </c>
      <c r="G8620" s="159" t="s">
        <v>54</v>
      </c>
      <c r="H8620" s="158" t="s">
        <v>47</v>
      </c>
      <c r="I8620" s="158" t="s">
        <v>5052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5052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5052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5052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5052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5052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5052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5052</v>
      </c>
      <c r="J8627" s="168" t="s">
        <v>49</v>
      </c>
      <c r="K8627" s="158" t="s">
        <v>32</v>
      </c>
      <c r="L8627" s="158" t="s">
        <v>4891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4892</v>
      </c>
      <c r="F8628" s="158" t="s">
        <v>4892</v>
      </c>
      <c r="G8628" s="159" t="s">
        <v>4892</v>
      </c>
      <c r="H8628" s="158" t="s">
        <v>47</v>
      </c>
      <c r="I8628" s="158" t="s">
        <v>5052</v>
      </c>
      <c r="J8628" s="168" t="s">
        <v>49</v>
      </c>
      <c r="K8628" s="158" t="s">
        <v>32</v>
      </c>
      <c r="L8628" s="158" t="s">
        <v>4892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5052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5052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5052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5052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5052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5052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5052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5052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5052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5052</v>
      </c>
      <c r="J8638" s="168" t="s">
        <v>49</v>
      </c>
      <c r="K8638" s="158" t="s">
        <v>32</v>
      </c>
      <c r="L8638" s="158" t="s">
        <v>4893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5052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5052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5052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5052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5052</v>
      </c>
      <c r="J8643" s="168" t="s">
        <v>49</v>
      </c>
      <c r="K8643" s="158" t="s">
        <v>32</v>
      </c>
      <c r="L8643" s="158" t="s">
        <v>4894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5052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5052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5052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5052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5052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4895</v>
      </c>
      <c r="F8649" s="158" t="s">
        <v>4895</v>
      </c>
      <c r="G8649" s="159" t="s">
        <v>4895</v>
      </c>
      <c r="H8649" s="158" t="s">
        <v>47</v>
      </c>
      <c r="I8649" s="158" t="s">
        <v>5052</v>
      </c>
      <c r="J8649" s="168" t="s">
        <v>49</v>
      </c>
      <c r="K8649" s="158" t="s">
        <v>32</v>
      </c>
      <c r="L8649" s="158" t="s">
        <v>4895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5052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5052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5052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5052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5052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5052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5052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5052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5052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5052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5052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5052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5052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5052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5052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5052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5052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5052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4896</v>
      </c>
      <c r="F8668" s="158" t="s">
        <v>4896</v>
      </c>
      <c r="G8668" s="159" t="s">
        <v>4896</v>
      </c>
      <c r="H8668" s="158" t="s">
        <v>47</v>
      </c>
      <c r="I8668" s="158" t="s">
        <v>5052</v>
      </c>
      <c r="J8668" s="168" t="s">
        <v>49</v>
      </c>
      <c r="K8668" s="158" t="s">
        <v>32</v>
      </c>
      <c r="L8668" s="158" t="s">
        <v>4897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5052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5052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5052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5052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5052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5052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5052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5052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5052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5052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5052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5052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5052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5052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5052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5052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5052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5052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5052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5052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5052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5052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5052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5052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5052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5052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5052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5052</v>
      </c>
      <c r="J8696" s="168" t="s">
        <v>49</v>
      </c>
      <c r="K8696" s="158" t="s">
        <v>32</v>
      </c>
      <c r="L8696" s="158" t="s">
        <v>4898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5052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5052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5052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5052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5052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4899</v>
      </c>
      <c r="G8702" s="159" t="s">
        <v>301</v>
      </c>
      <c r="H8702" s="158" t="s">
        <v>47</v>
      </c>
      <c r="I8702" s="158" t="s">
        <v>5052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5052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5052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4503</v>
      </c>
      <c r="G8705" s="159" t="s">
        <v>526</v>
      </c>
      <c r="H8705" s="158" t="s">
        <v>47</v>
      </c>
      <c r="I8705" s="158" t="s">
        <v>5052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4900</v>
      </c>
      <c r="G8706" s="159" t="s">
        <v>526</v>
      </c>
      <c r="H8706" s="158" t="s">
        <v>47</v>
      </c>
      <c r="I8706" s="158" t="s">
        <v>5052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5052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5052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5052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5052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4901</v>
      </c>
      <c r="F8711" s="158" t="s">
        <v>4901</v>
      </c>
      <c r="G8711" s="159" t="s">
        <v>4901</v>
      </c>
      <c r="H8711" s="158" t="s">
        <v>47</v>
      </c>
      <c r="I8711" s="158" t="s">
        <v>5052</v>
      </c>
      <c r="J8711" s="168" t="s">
        <v>49</v>
      </c>
      <c r="K8711" s="158" t="s">
        <v>32</v>
      </c>
      <c r="L8711" s="158" t="s">
        <v>4901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5052</v>
      </c>
      <c r="J8712" s="168" t="s">
        <v>49</v>
      </c>
      <c r="K8712" s="158" t="s">
        <v>32</v>
      </c>
      <c r="L8712" s="158" t="s">
        <v>4902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5052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5052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5052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5052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5052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5052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5052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5052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5052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5052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5052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5052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5052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5052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5052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4903</v>
      </c>
      <c r="F8728" s="158" t="s">
        <v>4903</v>
      </c>
      <c r="G8728" s="159" t="s">
        <v>4903</v>
      </c>
      <c r="H8728" s="158" t="s">
        <v>47</v>
      </c>
      <c r="I8728" s="158" t="s">
        <v>5052</v>
      </c>
      <c r="J8728" s="168" t="s">
        <v>49</v>
      </c>
      <c r="K8728" s="158" t="s">
        <v>32</v>
      </c>
      <c r="L8728" s="158" t="s">
        <v>4904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5052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5052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5052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5052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5052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5052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5052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5052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5052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5052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5052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5052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5052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5052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5052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5052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5052</v>
      </c>
      <c r="J8745" s="168" t="s">
        <v>49</v>
      </c>
      <c r="K8745" s="158" t="s">
        <v>32</v>
      </c>
      <c r="L8745" s="158" t="s">
        <v>4905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5052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5052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5052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5052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5052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5052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5052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5052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4906</v>
      </c>
      <c r="F8754" s="158" t="s">
        <v>4907</v>
      </c>
      <c r="G8754" s="159" t="s">
        <v>4906</v>
      </c>
      <c r="H8754" s="158" t="s">
        <v>47</v>
      </c>
      <c r="I8754" s="158" t="s">
        <v>5052</v>
      </c>
      <c r="J8754" s="168" t="s">
        <v>49</v>
      </c>
      <c r="K8754" s="158" t="s">
        <v>32</v>
      </c>
      <c r="L8754" s="158" t="s">
        <v>4908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4832</v>
      </c>
      <c r="F8755" s="158" t="s">
        <v>4832</v>
      </c>
      <c r="G8755" s="159" t="s">
        <v>4832</v>
      </c>
      <c r="H8755" s="158" t="s">
        <v>47</v>
      </c>
      <c r="I8755" s="158" t="s">
        <v>5052</v>
      </c>
      <c r="J8755" s="168" t="s">
        <v>49</v>
      </c>
      <c r="K8755" s="158" t="s">
        <v>32</v>
      </c>
      <c r="L8755" s="158" t="s">
        <v>4832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5052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5052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5052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4909</v>
      </c>
      <c r="F8759" s="158" t="s">
        <v>4909</v>
      </c>
      <c r="G8759" s="159" t="s">
        <v>4909</v>
      </c>
      <c r="H8759" s="158" t="s">
        <v>47</v>
      </c>
      <c r="I8759" s="158" t="s">
        <v>5052</v>
      </c>
      <c r="J8759" s="168" t="s">
        <v>49</v>
      </c>
      <c r="K8759" s="158" t="s">
        <v>32</v>
      </c>
      <c r="L8759" s="158" t="s">
        <v>4909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5052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5052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5052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5052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5052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5052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5052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4653</v>
      </c>
      <c r="F8767" s="158" t="s">
        <v>4653</v>
      </c>
      <c r="G8767" s="159" t="s">
        <v>4653</v>
      </c>
      <c r="H8767" s="158" t="s">
        <v>47</v>
      </c>
      <c r="I8767" s="158" t="s">
        <v>5052</v>
      </c>
      <c r="J8767" s="168" t="s">
        <v>49</v>
      </c>
      <c r="K8767" s="158" t="s">
        <v>32</v>
      </c>
      <c r="L8767" s="158" t="s">
        <v>4910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5052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5052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5052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5052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5052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4911</v>
      </c>
      <c r="F8773" s="158" t="s">
        <v>4911</v>
      </c>
      <c r="G8773" s="159" t="s">
        <v>4911</v>
      </c>
      <c r="H8773" s="158" t="s">
        <v>47</v>
      </c>
      <c r="I8773" s="158" t="s">
        <v>5052</v>
      </c>
      <c r="J8773" s="168" t="s">
        <v>49</v>
      </c>
      <c r="K8773" s="158" t="s">
        <v>32</v>
      </c>
      <c r="L8773" s="158" t="s">
        <v>4912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5052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5052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5052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4913</v>
      </c>
      <c r="F8777" s="158" t="s">
        <v>4913</v>
      </c>
      <c r="G8777" s="159" t="s">
        <v>4913</v>
      </c>
      <c r="H8777" s="158" t="s">
        <v>47</v>
      </c>
      <c r="I8777" s="158" t="s">
        <v>5052</v>
      </c>
      <c r="J8777" s="168" t="s">
        <v>49</v>
      </c>
      <c r="K8777" s="158" t="s">
        <v>32</v>
      </c>
      <c r="L8777" s="158" t="s">
        <v>4913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5052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5052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5052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5052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5052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5052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5052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5052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5052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5052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5052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5052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4914</v>
      </c>
      <c r="F8790" s="158" t="s">
        <v>4914</v>
      </c>
      <c r="G8790" s="159" t="s">
        <v>4914</v>
      </c>
      <c r="H8790" s="158" t="s">
        <v>47</v>
      </c>
      <c r="I8790" s="158" t="s">
        <v>5052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5052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5052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5052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5052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5052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5052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5052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5052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5052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5052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5052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5052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5052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5052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5052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5052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5052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5052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5052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5052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5052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5052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5052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5052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5052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5052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5052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5052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5052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5052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5052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5052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5052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5052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5052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5052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5052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5052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5052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5052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5056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5056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5056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5056</v>
      </c>
      <c r="J8834" s="168" t="s">
        <v>5045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5052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5052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4895</v>
      </c>
      <c r="F8837" s="158" t="s">
        <v>4895</v>
      </c>
      <c r="G8837" s="159" t="s">
        <v>4895</v>
      </c>
      <c r="H8837" s="158" t="s">
        <v>47</v>
      </c>
      <c r="I8837" s="158" t="s">
        <v>5052</v>
      </c>
      <c r="J8837" s="168" t="s">
        <v>49</v>
      </c>
      <c r="K8837" s="158" t="s">
        <v>32</v>
      </c>
      <c r="L8837" s="158" t="s">
        <v>4895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5052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5052</v>
      </c>
      <c r="J8839" s="168" t="s">
        <v>49</v>
      </c>
      <c r="K8839" s="158" t="s">
        <v>32</v>
      </c>
      <c r="L8839" s="158" t="s">
        <v>4902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5050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5050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5050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5050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2" t="s">
        <v>5145</v>
      </c>
      <c r="P8843" s="18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5050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2" t="s">
        <v>5145</v>
      </c>
      <c r="P8844" s="18">
        <v>0.02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5050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5050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5050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5050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5050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5050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5050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5050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5050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4915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5050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8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5050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8">
        <v>0.04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13652.4864</v>
      </c>
      <c r="Z8855" s="174"/>
      <c r="AA8855" s="8">
        <f t="shared" si="1204"/>
        <v>14221.34</v>
      </c>
      <c r="AB8855" s="164">
        <f t="shared" si="1209"/>
        <v>568.85360000000003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5050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8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5050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5050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5050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5050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5050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5050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5050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5050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5050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5050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5050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5050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5050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5050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5050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5050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5050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5050</v>
      </c>
      <c r="J8874" s="168" t="s">
        <v>1988</v>
      </c>
      <c r="K8874" s="158" t="s">
        <v>32</v>
      </c>
      <c r="L8874" s="175" t="s">
        <v>4916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4917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5050</v>
      </c>
      <c r="J8875" s="168" t="s">
        <v>1988</v>
      </c>
      <c r="K8875" s="158" t="s">
        <v>32</v>
      </c>
      <c r="L8875" s="175" t="s">
        <v>4916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4917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5050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5050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5050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5050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5050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5050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5050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5050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5050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5050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5050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5050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5050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5050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5050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5050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5050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5050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5050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5050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5050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5050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5050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5050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5050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5050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5050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5050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5050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5050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5050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5050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5050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5050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5050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4918</v>
      </c>
      <c r="R8910" s="160" t="s">
        <v>4919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4920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5050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5050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5050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4921</v>
      </c>
      <c r="R8913" s="175" t="s">
        <v>5137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0</v>
      </c>
      <c r="X8913" s="174"/>
      <c r="Y8913" s="7">
        <f t="shared" si="1215"/>
        <v>0</v>
      </c>
      <c r="Z8913" s="174"/>
      <c r="AA8913" s="8">
        <f t="shared" si="1214"/>
        <v>0</v>
      </c>
      <c r="AB8913" s="164">
        <f t="shared" si="1211"/>
        <v>0</v>
      </c>
      <c r="AC8913" s="174">
        <v>0</v>
      </c>
      <c r="AD8913" s="165">
        <v>0.1</v>
      </c>
      <c r="AE8913" s="175"/>
      <c r="AF8913" s="175"/>
      <c r="AG8913" s="175" t="s">
        <v>4922</v>
      </c>
      <c r="AH8913" s="225"/>
      <c r="AI8913" s="175"/>
      <c r="AJ8913" s="191">
        <f t="shared" si="1216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5050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5138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5"/>
        <v>0</v>
      </c>
      <c r="Z8914" s="174"/>
      <c r="AA8914" s="8">
        <f t="shared" si="1214"/>
        <v>19940.3</v>
      </c>
      <c r="AB8914" s="164">
        <f t="shared" si="1211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4923</v>
      </c>
      <c r="AH8914" s="225"/>
      <c r="AI8914" s="175"/>
      <c r="AJ8914" s="191">
        <f t="shared" si="1216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5050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5050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5050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5050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5050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5050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5050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5050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5050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5050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5050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5050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5050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5050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5050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5050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5050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5050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5050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5050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5050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5050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5050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5050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5050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5050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4915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f t="shared" si="1217"/>
        <v>-1864.4999999999964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5050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4924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5050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4925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5050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4926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5050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5050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4925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5050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4926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5050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5050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5050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5050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5050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5050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5050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5050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5050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5050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5050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5050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5050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5050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5050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5050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5050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5050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5050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5050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5050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5050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4927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5050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4928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4901</v>
      </c>
      <c r="F8970" s="175" t="s">
        <v>4901</v>
      </c>
      <c r="G8970" s="176" t="s">
        <v>4901</v>
      </c>
      <c r="H8970" s="175" t="s">
        <v>1986</v>
      </c>
      <c r="I8970" s="175" t="s">
        <v>5050</v>
      </c>
      <c r="J8970" s="168" t="s">
        <v>1988</v>
      </c>
      <c r="K8970" s="158" t="s">
        <v>32</v>
      </c>
      <c r="L8970" s="175" t="s">
        <v>4929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4930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5050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5050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5050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5050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4915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5050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5050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5050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5050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5050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5050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5050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4931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5050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5050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5050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5050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5050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5050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4915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5050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5050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5050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5050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5050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5050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4915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5050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5050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5050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5050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5050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5050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5050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5050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5050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5050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5050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5050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5050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5050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5050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5050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5050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5050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5050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5050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5050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5050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5050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5050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5050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5050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5050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5050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5050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5050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5050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5050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5050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5050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5050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5050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5050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5050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5050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5050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5050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5050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5050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5050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5050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5050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5050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5050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5050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5050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5050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5050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5050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5050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5050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5050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5050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5050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5050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5050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5050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5050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5050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5050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5050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5050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5050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5050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5050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5050</v>
      </c>
      <c r="J9063" s="168" t="s">
        <v>1988</v>
      </c>
      <c r="K9063" s="158" t="s">
        <v>32</v>
      </c>
      <c r="L9063" s="175" t="s">
        <v>4932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4933</v>
      </c>
      <c r="R9063" s="160" t="s">
        <v>4934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5050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5050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5050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5050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5050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5050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5050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4915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5050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5050</v>
      </c>
      <c r="J9072" s="168" t="s">
        <v>1988</v>
      </c>
      <c r="K9072" s="158" t="s">
        <v>32</v>
      </c>
      <c r="L9072" s="175" t="s">
        <v>4932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4933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5050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5050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5050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5050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5050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4935</v>
      </c>
      <c r="F9078" s="175" t="s">
        <v>4935</v>
      </c>
      <c r="G9078" s="176" t="s">
        <v>4935</v>
      </c>
      <c r="H9078" s="175" t="s">
        <v>1986</v>
      </c>
      <c r="I9078" s="175" t="s">
        <v>5050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4935</v>
      </c>
      <c r="F9079" s="175" t="s">
        <v>4935</v>
      </c>
      <c r="G9079" s="176" t="s">
        <v>4935</v>
      </c>
      <c r="H9079" s="175" t="s">
        <v>1986</v>
      </c>
      <c r="I9079" s="175" t="s">
        <v>5050</v>
      </c>
      <c r="J9079" s="168" t="s">
        <v>1988</v>
      </c>
      <c r="K9079" s="158" t="s">
        <v>32</v>
      </c>
      <c r="L9079" s="175" t="s">
        <v>4932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4933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4935</v>
      </c>
      <c r="F9080" s="175" t="s">
        <v>4935</v>
      </c>
      <c r="G9080" s="176" t="s">
        <v>4935</v>
      </c>
      <c r="H9080" s="175" t="s">
        <v>1986</v>
      </c>
      <c r="I9080" s="175" t="s">
        <v>5050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4935</v>
      </c>
      <c r="F9081" s="175" t="s">
        <v>4935</v>
      </c>
      <c r="G9081" s="176" t="s">
        <v>4935</v>
      </c>
      <c r="H9081" s="175" t="s">
        <v>1986</v>
      </c>
      <c r="I9081" s="175" t="s">
        <v>5050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4935</v>
      </c>
      <c r="F9082" s="175" t="s">
        <v>4935</v>
      </c>
      <c r="G9082" s="176" t="s">
        <v>4935</v>
      </c>
      <c r="H9082" s="175" t="s">
        <v>1986</v>
      </c>
      <c r="I9082" s="175" t="s">
        <v>5050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5050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5050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5050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5050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4915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5050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5050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5050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5050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5050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5050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5050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5050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5050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5050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5050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5050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4936</v>
      </c>
      <c r="G9099" s="176" t="s">
        <v>661</v>
      </c>
      <c r="H9099" s="175" t="s">
        <v>1986</v>
      </c>
      <c r="I9099" s="175" t="s">
        <v>5050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5050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5050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4937</v>
      </c>
      <c r="R9101" s="175" t="s">
        <v>4938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4938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5050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4915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5050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5050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5050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5050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5050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5050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4915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5050</v>
      </c>
      <c r="J9109" s="168" t="s">
        <v>1988</v>
      </c>
      <c r="K9109" s="158" t="s">
        <v>32</v>
      </c>
      <c r="L9109" s="175" t="s">
        <v>4939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4940</v>
      </c>
      <c r="R9109" s="175" t="s">
        <v>4941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4941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5050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5050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4942</v>
      </c>
      <c r="F9112" s="175" t="s">
        <v>4942</v>
      </c>
      <c r="G9112" s="176" t="s">
        <v>4942</v>
      </c>
      <c r="H9112" s="175" t="s">
        <v>1986</v>
      </c>
      <c r="I9112" s="175" t="s">
        <v>5050</v>
      </c>
      <c r="J9112" s="168" t="s">
        <v>1988</v>
      </c>
      <c r="K9112" s="158" t="s">
        <v>32</v>
      </c>
      <c r="L9112" s="175" t="s">
        <v>4943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4944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5050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5050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5050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5050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5050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4915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5050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5050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5050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5050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5050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f t="shared" si="1240"/>
        <v>-33742.15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5050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5050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4915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5050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f t="shared" si="1240"/>
        <v>33742.15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5050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5050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5050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5050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5050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5050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5050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5050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5050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5050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5050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5050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4915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5050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5050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5050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4945</v>
      </c>
      <c r="F9141" s="175" t="s">
        <v>4945</v>
      </c>
      <c r="G9141" s="176" t="s">
        <v>4945</v>
      </c>
      <c r="H9141" s="175" t="s">
        <v>1986</v>
      </c>
      <c r="I9141" s="175" t="s">
        <v>5050</v>
      </c>
      <c r="J9141" s="168" t="s">
        <v>1988</v>
      </c>
      <c r="K9141" s="158" t="s">
        <v>32</v>
      </c>
      <c r="L9141" s="175" t="s">
        <v>4945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4946</v>
      </c>
      <c r="R9141" s="160" t="s">
        <v>4934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6659.8640776699021</v>
      </c>
      <c r="X9141" s="174"/>
      <c r="Y9141" s="7">
        <f t="shared" si="1238"/>
        <v>0</v>
      </c>
      <c r="Z9141" s="174"/>
      <c r="AA9141" s="8">
        <f t="shared" si="1242"/>
        <v>6659.8640776699021</v>
      </c>
      <c r="AB9141" s="164">
        <f t="shared" si="1237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5050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5050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5050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5050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5050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5050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5050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5050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5050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5050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5050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5050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5050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5050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5050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5050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5050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5050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5050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5050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5050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5050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5050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5050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5050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5050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5050</v>
      </c>
      <c r="J9168" s="168" t="s">
        <v>1988</v>
      </c>
      <c r="K9168" s="158" t="s">
        <v>32</v>
      </c>
      <c r="L9168" s="175" t="s">
        <v>4947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4948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5050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5050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5050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5050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5050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5050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5050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5050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4949</v>
      </c>
      <c r="F9177" s="175" t="s">
        <v>4949</v>
      </c>
      <c r="G9177" s="176" t="s">
        <v>4949</v>
      </c>
      <c r="H9177" s="175" t="s">
        <v>1986</v>
      </c>
      <c r="I9177" s="175" t="s">
        <v>5050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4950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5050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5050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5050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5050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5050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5050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5050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5050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5050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5050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5050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5050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5050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5050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5050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4951</v>
      </c>
      <c r="F9193" s="175" t="s">
        <v>4951</v>
      </c>
      <c r="G9193" s="176" t="s">
        <v>4951</v>
      </c>
      <c r="H9193" s="175" t="s">
        <v>1986</v>
      </c>
      <c r="I9193" s="175" t="s">
        <v>5050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5050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5050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5050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5050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5050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5050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5050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5050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5050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5050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5050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5050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5050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4913</v>
      </c>
      <c r="F9207" s="175" t="s">
        <v>4913</v>
      </c>
      <c r="G9207" s="176" t="s">
        <v>4913</v>
      </c>
      <c r="H9207" s="175" t="s">
        <v>1986</v>
      </c>
      <c r="I9207" s="175" t="s">
        <v>5050</v>
      </c>
      <c r="J9207" s="168" t="s">
        <v>1988</v>
      </c>
      <c r="K9207" s="158" t="s">
        <v>32</v>
      </c>
      <c r="L9207" s="175" t="s">
        <v>4913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4952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5050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5050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5050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5050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5050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4915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4953</v>
      </c>
      <c r="F9213" s="175" t="s">
        <v>4953</v>
      </c>
      <c r="G9213" s="176" t="s">
        <v>4953</v>
      </c>
      <c r="H9213" s="175" t="s">
        <v>1986</v>
      </c>
      <c r="I9213" s="175" t="s">
        <v>5050</v>
      </c>
      <c r="J9213" s="168" t="s">
        <v>1988</v>
      </c>
      <c r="K9213" s="158" t="s">
        <v>32</v>
      </c>
      <c r="L9213" s="175" t="s">
        <v>4953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4954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5050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5050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5050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5050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5050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5050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5050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5050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5050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5050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5050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5050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4915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5050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5050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5050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5050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5050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5050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5050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5050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5050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5050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5050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5050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5050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5050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5050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5050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5050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5050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5050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5050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4955</v>
      </c>
      <c r="F9246" s="175" t="s">
        <v>4955</v>
      </c>
      <c r="G9246" s="176" t="s">
        <v>4955</v>
      </c>
      <c r="H9246" s="175" t="s">
        <v>1986</v>
      </c>
      <c r="I9246" s="175" t="s">
        <v>5050</v>
      </c>
      <c r="J9246" s="168" t="s">
        <v>1988</v>
      </c>
      <c r="K9246" s="158" t="s">
        <v>32</v>
      </c>
      <c r="L9246" s="175" t="s">
        <v>4955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4956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5050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5050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5050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5050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5050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5050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5050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5050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4915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5050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4915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5050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4915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5050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5050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5050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5050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5050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5050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5050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5050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4915</v>
      </c>
      <c r="O9264" s="175" t="s">
        <v>41</v>
      </c>
      <c r="P9264" s="177">
        <v>0.05</v>
      </c>
      <c r="Q9264" s="178" t="s">
        <v>5101</v>
      </c>
      <c r="R9264" s="160"/>
      <c r="S9264" s="174">
        <v>0</v>
      </c>
      <c r="T9264" s="174">
        <v>0</v>
      </c>
      <c r="U9264" s="174">
        <v>3841.0558000000019</v>
      </c>
      <c r="V9264" s="174">
        <f t="shared" si="1258"/>
        <v>-3841.0558000000019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5050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5050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4957</v>
      </c>
      <c r="F9267" s="175" t="s">
        <v>4957</v>
      </c>
      <c r="G9267" s="176" t="s">
        <v>4957</v>
      </c>
      <c r="H9267" s="175" t="s">
        <v>1986</v>
      </c>
      <c r="I9267" s="175" t="s">
        <v>5050</v>
      </c>
      <c r="J9267" s="168" t="s">
        <v>1988</v>
      </c>
      <c r="K9267" s="158" t="s">
        <v>32</v>
      </c>
      <c r="L9267" s="175" t="s">
        <v>4957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4958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5050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5050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5050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5050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4914</v>
      </c>
      <c r="F9272" s="175" t="s">
        <v>4914</v>
      </c>
      <c r="G9272" s="176" t="s">
        <v>4914</v>
      </c>
      <c r="H9272" s="175" t="s">
        <v>1986</v>
      </c>
      <c r="I9272" s="175" t="s">
        <v>5050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5050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5050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5050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5050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5050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5050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5050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5050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5050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5050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5050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4915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5050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5050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5050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5050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5050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5050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5050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5050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4959</v>
      </c>
      <c r="F9292" s="175" t="s">
        <v>4959</v>
      </c>
      <c r="G9292" s="176" t="s">
        <v>4959</v>
      </c>
      <c r="H9292" s="175" t="s">
        <v>1986</v>
      </c>
      <c r="I9292" s="175" t="s">
        <v>5050</v>
      </c>
      <c r="J9292" s="168" t="s">
        <v>1988</v>
      </c>
      <c r="K9292" s="158" t="s">
        <v>32</v>
      </c>
      <c r="L9292" s="175" t="s">
        <v>4960</v>
      </c>
      <c r="M9292" s="175" t="s">
        <v>63</v>
      </c>
      <c r="N9292" s="175" t="s">
        <v>40</v>
      </c>
      <c r="O9292" s="175" t="s">
        <v>5145</v>
      </c>
      <c r="P9292" s="177">
        <v>0.02</v>
      </c>
      <c r="Q9292" s="178" t="s">
        <v>4961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68330.392156862741</v>
      </c>
      <c r="X9292" s="174"/>
      <c r="Y9292" s="7">
        <f t="shared" si="1263"/>
        <v>0</v>
      </c>
      <c r="Z9292" s="174"/>
      <c r="AA9292" s="8">
        <f t="shared" si="1261"/>
        <v>68330.392156862741</v>
      </c>
      <c r="AB9292" s="164">
        <f t="shared" si="1262"/>
        <v>1366.6078431372589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5050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5050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5050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5050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5050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5050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5050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5050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5050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5050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5050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5050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5050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5050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5050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5050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4962</v>
      </c>
      <c r="F9309" s="175" t="s">
        <v>4962</v>
      </c>
      <c r="G9309" s="176" t="s">
        <v>4962</v>
      </c>
      <c r="H9309" s="175" t="s">
        <v>1986</v>
      </c>
      <c r="I9309" s="175" t="s">
        <v>5050</v>
      </c>
      <c r="J9309" s="168" t="s">
        <v>1988</v>
      </c>
      <c r="K9309" s="158" t="s">
        <v>32</v>
      </c>
      <c r="L9309" s="175" t="s">
        <v>4963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4964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5050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5050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5050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5050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5050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5050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5050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5050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5050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5050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4915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5050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5050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5050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5050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5050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5050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5050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5050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5050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5050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4915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5050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5050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5050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5050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5050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5050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5050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5050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5050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5050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41</v>
      </c>
      <c r="P9339" s="177">
        <v>0.02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59549.803921568629</v>
      </c>
      <c r="X9339" s="174"/>
      <c r="Y9339" s="7">
        <f t="shared" si="1263"/>
        <v>0</v>
      </c>
      <c r="Z9339" s="174"/>
      <c r="AA9339" s="8">
        <f t="shared" si="1266"/>
        <v>59549.803921568629</v>
      </c>
      <c r="AB9339" s="164">
        <f t="shared" si="1269"/>
        <v>1190.9960784313735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5050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5050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5050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5050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5133</v>
      </c>
      <c r="R9343" s="175" t="s">
        <v>5134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</f>
        <v>37857.156862745098</v>
      </c>
      <c r="X9343" s="174"/>
      <c r="Y9343" s="7">
        <f t="shared" si="1263"/>
        <v>0</v>
      </c>
      <c r="Z9343" s="174"/>
      <c r="AA9343" s="8">
        <f t="shared" si="1266"/>
        <v>37857.156862745098</v>
      </c>
      <c r="AB9343" s="164">
        <f t="shared" si="1269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4965</v>
      </c>
      <c r="AH9343" s="225"/>
      <c r="AI9343" s="175"/>
      <c r="AJ9343" s="191">
        <f t="shared" si="1264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5050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5050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5050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5050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4966</v>
      </c>
      <c r="F9348" s="175" t="s">
        <v>4966</v>
      </c>
      <c r="G9348" s="176" t="s">
        <v>4966</v>
      </c>
      <c r="H9348" s="175" t="s">
        <v>1986</v>
      </c>
      <c r="I9348" s="175" t="s">
        <v>5050</v>
      </c>
      <c r="J9348" s="168" t="s">
        <v>1988</v>
      </c>
      <c r="K9348" s="158" t="s">
        <v>32</v>
      </c>
      <c r="L9348" s="175" t="s">
        <v>4966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4967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5050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5050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5050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5050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5050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5050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5050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5050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5050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4968</v>
      </c>
      <c r="R9357" s="175" t="s">
        <v>4969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4969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5050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5050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5050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5050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5050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5050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5050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5050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5050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5050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5050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5050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5050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5050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5050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5050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5050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5050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5050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5050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5050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5050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5050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5050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5050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5050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5050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5050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5050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5050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5050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5050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5050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5050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5050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5050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5050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5050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5050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5050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5050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4915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5050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4915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5050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4970</v>
      </c>
      <c r="H9401" s="158" t="s">
        <v>47</v>
      </c>
      <c r="I9401" s="158" t="s">
        <v>5052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5052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4899</v>
      </c>
      <c r="G9403" s="159" t="s">
        <v>301</v>
      </c>
      <c r="H9403" s="158" t="s">
        <v>47</v>
      </c>
      <c r="I9403" s="158" t="s">
        <v>5052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4900</v>
      </c>
      <c r="G9404" s="159" t="s">
        <v>526</v>
      </c>
      <c r="H9404" s="158" t="s">
        <v>47</v>
      </c>
      <c r="I9404" s="158" t="s">
        <v>5052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4971</v>
      </c>
      <c r="G9405" s="159" t="s">
        <v>2864</v>
      </c>
      <c r="H9405" s="158" t="s">
        <v>2830</v>
      </c>
      <c r="I9405" s="158" t="s">
        <v>5054</v>
      </c>
      <c r="J9405" s="168" t="s">
        <v>2832</v>
      </c>
      <c r="K9405" s="158" t="s">
        <v>32</v>
      </c>
      <c r="L9405" s="158" t="s">
        <v>4972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5054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5054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5054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5054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5054</v>
      </c>
      <c r="J9410" s="168" t="s">
        <v>2832</v>
      </c>
      <c r="K9410" s="158" t="s">
        <v>32</v>
      </c>
      <c r="L9410" s="158" t="s">
        <v>4973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5054</v>
      </c>
      <c r="J9411" s="168" t="s">
        <v>2832</v>
      </c>
      <c r="K9411" s="158" t="s">
        <v>32</v>
      </c>
      <c r="L9411" s="158" t="s">
        <v>4973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5054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5054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4974</v>
      </c>
      <c r="F9414" s="158" t="s">
        <v>4974</v>
      </c>
      <c r="G9414" s="159" t="s">
        <v>2879</v>
      </c>
      <c r="H9414" s="158" t="s">
        <v>2830</v>
      </c>
      <c r="I9414" s="158" t="s">
        <v>5054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4974</v>
      </c>
      <c r="F9415" s="158" t="s">
        <v>4974</v>
      </c>
      <c r="G9415" s="159" t="s">
        <v>2879</v>
      </c>
      <c r="H9415" s="158" t="s">
        <v>2830</v>
      </c>
      <c r="I9415" s="158" t="s">
        <v>5054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5054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5054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5054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5054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5054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5054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5054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5054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5054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23" t="s">
        <v>5145</v>
      </c>
      <c r="P9424" s="22">
        <v>0.03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9324.2330097087342</v>
      </c>
      <c r="X9424" s="164"/>
      <c r="Y9424" s="7">
        <f t="shared" si="1289"/>
        <v>0</v>
      </c>
      <c r="Z9424" s="164"/>
      <c r="AA9424" s="8">
        <f>AO9424+X9424</f>
        <v>9324.2330097087342</v>
      </c>
      <c r="AB9424" s="164">
        <f t="shared" si="1276"/>
        <v>279.72699029126306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9324.2330097087342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5054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5054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5054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5054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5054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5054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5054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5054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5054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5054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5106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5054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577651.33383548108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>IF(O9435="折扣",AM9435*P9435,AM9435/(1+P9435+AI9435))-12018.24</f>
        <v>577651.33383548108</v>
      </c>
      <c r="AP9435" s="152" t="e">
        <v>#N/A</v>
      </c>
      <c r="AQ9435" s="91">
        <f t="shared" si="1291"/>
        <v>-12123.381724479143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5054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5054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5054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5054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5054</v>
      </c>
      <c r="J9440" s="168" t="s">
        <v>2832</v>
      </c>
      <c r="K9440" s="158" t="s">
        <v>32</v>
      </c>
      <c r="L9440" s="158" t="s">
        <v>4975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5054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5054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4976</v>
      </c>
      <c r="G9443" s="159" t="s">
        <v>1738</v>
      </c>
      <c r="H9443" s="158" t="s">
        <v>2830</v>
      </c>
      <c r="I9443" s="158" t="s">
        <v>5054</v>
      </c>
      <c r="J9443" s="168" t="s">
        <v>2832</v>
      </c>
      <c r="K9443" s="158" t="s">
        <v>32</v>
      </c>
      <c r="L9443" s="158" t="s">
        <v>4977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4976</v>
      </c>
      <c r="G9444" s="159" t="s">
        <v>1738</v>
      </c>
      <c r="H9444" s="158" t="s">
        <v>2830</v>
      </c>
      <c r="I9444" s="158" t="s">
        <v>5054</v>
      </c>
      <c r="J9444" s="168" t="s">
        <v>2832</v>
      </c>
      <c r="K9444" s="158" t="s">
        <v>32</v>
      </c>
      <c r="L9444" s="158" t="s">
        <v>4977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4976</v>
      </c>
      <c r="G9445" s="159" t="s">
        <v>1738</v>
      </c>
      <c r="H9445" s="158" t="s">
        <v>2830</v>
      </c>
      <c r="I9445" s="158" t="s">
        <v>5054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4976</v>
      </c>
      <c r="G9446" s="159" t="s">
        <v>1738</v>
      </c>
      <c r="H9446" s="158" t="s">
        <v>2830</v>
      </c>
      <c r="I9446" s="158" t="s">
        <v>5054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4976</v>
      </c>
      <c r="G9447" s="159" t="s">
        <v>1738</v>
      </c>
      <c r="H9447" s="158" t="s">
        <v>2830</v>
      </c>
      <c r="I9447" s="158" t="s">
        <v>5054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4976</v>
      </c>
      <c r="G9448" s="159" t="s">
        <v>1738</v>
      </c>
      <c r="H9448" s="158" t="s">
        <v>2830</v>
      </c>
      <c r="I9448" s="158" t="s">
        <v>5054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4976</v>
      </c>
      <c r="G9449" s="159" t="s">
        <v>1738</v>
      </c>
      <c r="H9449" s="158" t="s">
        <v>2830</v>
      </c>
      <c r="I9449" s="158" t="s">
        <v>5054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4976</v>
      </c>
      <c r="G9450" s="159" t="s">
        <v>1738</v>
      </c>
      <c r="H9450" s="158" t="s">
        <v>2830</v>
      </c>
      <c r="I9450" s="158" t="s">
        <v>5054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4976</v>
      </c>
      <c r="G9451" s="159" t="s">
        <v>1738</v>
      </c>
      <c r="H9451" s="158" t="s">
        <v>2830</v>
      </c>
      <c r="I9451" s="158" t="s">
        <v>5054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4976</v>
      </c>
      <c r="G9452" s="159" t="s">
        <v>1738</v>
      </c>
      <c r="H9452" s="158" t="s">
        <v>2830</v>
      </c>
      <c r="I9452" s="158" t="s">
        <v>5054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4976</v>
      </c>
      <c r="G9453" s="159" t="s">
        <v>1738</v>
      </c>
      <c r="H9453" s="158" t="s">
        <v>2830</v>
      </c>
      <c r="I9453" s="158" t="s">
        <v>5054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5054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5054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4978</v>
      </c>
      <c r="G9456" s="159" t="s">
        <v>2843</v>
      </c>
      <c r="H9456" s="158" t="s">
        <v>2830</v>
      </c>
      <c r="I9456" s="158" t="s">
        <v>5054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4978</v>
      </c>
      <c r="G9457" s="159" t="s">
        <v>2843</v>
      </c>
      <c r="H9457" s="158" t="s">
        <v>2830</v>
      </c>
      <c r="I9457" s="158" t="s">
        <v>5054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4979</v>
      </c>
      <c r="G9458" s="159" t="s">
        <v>2843</v>
      </c>
      <c r="H9458" s="158" t="s">
        <v>2830</v>
      </c>
      <c r="I9458" s="158" t="s">
        <v>5054</v>
      </c>
      <c r="J9458" s="168" t="s">
        <v>2832</v>
      </c>
      <c r="K9458" s="158" t="s">
        <v>32</v>
      </c>
      <c r="L9458" s="158" t="s">
        <v>4980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4979</v>
      </c>
      <c r="G9459" s="159" t="s">
        <v>2843</v>
      </c>
      <c r="H9459" s="158" t="s">
        <v>2830</v>
      </c>
      <c r="I9459" s="158" t="s">
        <v>5054</v>
      </c>
      <c r="J9459" s="168" t="s">
        <v>2832</v>
      </c>
      <c r="K9459" s="158" t="s">
        <v>32</v>
      </c>
      <c r="L9459" s="158" t="s">
        <v>4981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4979</v>
      </c>
      <c r="G9460" s="159" t="s">
        <v>2843</v>
      </c>
      <c r="H9460" s="158" t="s">
        <v>2830</v>
      </c>
      <c r="I9460" s="158" t="s">
        <v>5054</v>
      </c>
      <c r="J9460" s="168" t="s">
        <v>2832</v>
      </c>
      <c r="K9460" s="158" t="s">
        <v>32</v>
      </c>
      <c r="L9460" s="158" t="s">
        <v>4981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4979</v>
      </c>
      <c r="G9461" s="159" t="s">
        <v>2843</v>
      </c>
      <c r="H9461" s="158" t="s">
        <v>2830</v>
      </c>
      <c r="I9461" s="158" t="s">
        <v>5054</v>
      </c>
      <c r="J9461" s="168" t="s">
        <v>2832</v>
      </c>
      <c r="K9461" s="158" t="s">
        <v>32</v>
      </c>
      <c r="L9461" s="158" t="s">
        <v>4982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4979</v>
      </c>
      <c r="G9462" s="159" t="s">
        <v>2843</v>
      </c>
      <c r="H9462" s="158" t="s">
        <v>2830</v>
      </c>
      <c r="I9462" s="158" t="s">
        <v>5054</v>
      </c>
      <c r="J9462" s="168" t="s">
        <v>2832</v>
      </c>
      <c r="K9462" s="158" t="s">
        <v>32</v>
      </c>
      <c r="L9462" s="158" t="s">
        <v>4982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5054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5054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5054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5054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5054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5054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5054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5054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5054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5054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5054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5054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5054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5054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5054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5054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5054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5054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5054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5054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5054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5054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5054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5054</v>
      </c>
      <c r="J9486" s="168" t="s">
        <v>2832</v>
      </c>
      <c r="K9486" s="158" t="s">
        <v>32</v>
      </c>
      <c r="L9486" s="158" t="s">
        <v>4983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5054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5054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5054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5054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5054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5054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5054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5054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41</v>
      </c>
      <c r="P9494" s="162">
        <v>0.02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11657.813725490194</v>
      </c>
      <c r="X9494" s="164"/>
      <c r="Y9494" s="7">
        <f t="shared" si="1304"/>
        <v>0</v>
      </c>
      <c r="Z9494" s="164"/>
      <c r="AA9494" s="8">
        <f t="shared" si="1298"/>
        <v>11657.813725490194</v>
      </c>
      <c r="AB9494" s="164">
        <f t="shared" si="1294"/>
        <v>233.15627450980355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11657.813725490194</v>
      </c>
      <c r="AP9494" s="152" t="e">
        <v>#N/A</v>
      </c>
      <c r="AQ9494" s="91">
        <f t="shared" ref="AQ9494:AQ9497" si="1308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5054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5054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5054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5054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5054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5054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5054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5054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5054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5054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5054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5054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5054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5054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5054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5054</v>
      </c>
      <c r="J9510" s="168" t="s">
        <v>2832</v>
      </c>
      <c r="K9510" s="158" t="s">
        <v>32</v>
      </c>
      <c r="L9510" s="158" t="s">
        <v>4984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5054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5054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5054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5054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5054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5054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5054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5054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5054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5054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5054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5054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5054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4985</v>
      </c>
      <c r="F9524" s="158" t="s">
        <v>2918</v>
      </c>
      <c r="G9524" s="159" t="s">
        <v>1520</v>
      </c>
      <c r="H9524" s="158" t="s">
        <v>2830</v>
      </c>
      <c r="I9524" s="158" t="s">
        <v>5054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5054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5054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4986</v>
      </c>
      <c r="AH9526" s="223" t="s">
        <v>42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5054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4986</v>
      </c>
      <c r="AH9527" s="223" t="s">
        <v>42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5054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5054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4864</v>
      </c>
      <c r="F9530" s="158" t="s">
        <v>4864</v>
      </c>
      <c r="G9530" s="159" t="s">
        <v>4864</v>
      </c>
      <c r="H9530" s="158" t="s">
        <v>2830</v>
      </c>
      <c r="I9530" s="158" t="s">
        <v>5054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5054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5054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5054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5054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5054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5054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4986</v>
      </c>
      <c r="AH9536" s="223" t="s">
        <v>42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5054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5054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5054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5054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5054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5054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5054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5054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5054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5054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5054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5054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5054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4987</v>
      </c>
      <c r="G9550" s="159" t="s">
        <v>2875</v>
      </c>
      <c r="H9550" s="158" t="s">
        <v>2830</v>
      </c>
      <c r="I9550" s="158" t="s">
        <v>5054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5054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4986</v>
      </c>
      <c r="AH9551" s="223" t="s">
        <v>42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5054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5054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5054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5054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5054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5054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5054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4986</v>
      </c>
      <c r="AH9558" s="223" t="s">
        <v>42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5054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5054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5054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5054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5054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5054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5054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5054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5054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5103</v>
      </c>
      <c r="AG9567" s="160"/>
      <c r="AH9567" s="223" t="s">
        <v>42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5054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5054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5054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5054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4988</v>
      </c>
      <c r="F9572" s="158" t="s">
        <v>4988</v>
      </c>
      <c r="G9572" s="159" t="s">
        <v>4988</v>
      </c>
      <c r="H9572" s="158" t="s">
        <v>2830</v>
      </c>
      <c r="I9572" s="158" t="s">
        <v>5054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5054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5054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5054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5054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5054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5054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5054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4989</v>
      </c>
      <c r="F9580" s="158" t="s">
        <v>4989</v>
      </c>
      <c r="G9580" s="159" t="s">
        <v>4989</v>
      </c>
      <c r="H9580" s="158" t="s">
        <v>2830</v>
      </c>
      <c r="I9580" s="158" t="s">
        <v>5054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5054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5054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5054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5104</v>
      </c>
      <c r="AG9583" s="160"/>
      <c r="AH9583" s="223" t="s">
        <v>42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5054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5054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5054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5054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5107</v>
      </c>
      <c r="AH9587" s="223" t="s">
        <v>42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5054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5054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5054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5054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4986</v>
      </c>
      <c r="AH9591" s="223" t="s">
        <v>51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5054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5054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5054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5054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5054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5054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5054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4765</v>
      </c>
      <c r="F9599" s="158" t="s">
        <v>4765</v>
      </c>
      <c r="G9599" s="159" t="s">
        <v>4765</v>
      </c>
      <c r="H9599" s="158" t="s">
        <v>2830</v>
      </c>
      <c r="I9599" s="158" t="s">
        <v>5054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5054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4990</v>
      </c>
      <c r="AH9600" s="223" t="s">
        <v>42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5054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5054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5054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5054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5054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5054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5054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4991</v>
      </c>
      <c r="G9608" s="159" t="s">
        <v>1622</v>
      </c>
      <c r="H9608" s="158" t="s">
        <v>2830</v>
      </c>
      <c r="I9608" s="158" t="s">
        <v>5054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5054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5054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5054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5054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5054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5054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5054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4986</v>
      </c>
      <c r="AH9615" s="223" t="s">
        <v>42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5054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5054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5054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5054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5054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5054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5054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5054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5054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4871</v>
      </c>
      <c r="F9625" s="158" t="s">
        <v>4871</v>
      </c>
      <c r="G9625" s="159" t="s">
        <v>4871</v>
      </c>
      <c r="H9625" s="158" t="s">
        <v>2830</v>
      </c>
      <c r="I9625" s="158" t="s">
        <v>5054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5054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5054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5054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5050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5072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4992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5110</v>
      </c>
      <c r="F9630" s="158" t="s">
        <v>3129</v>
      </c>
      <c r="G9630" s="159" t="s">
        <v>1052</v>
      </c>
      <c r="H9630" s="158" t="s">
        <v>1986</v>
      </c>
      <c r="I9630" s="175" t="s">
        <v>5050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4993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4994</v>
      </c>
      <c r="I9631" s="175" t="s">
        <v>5050</v>
      </c>
      <c r="J9631" s="168" t="s">
        <v>4993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5056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5050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5056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5056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5056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5056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5056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5056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5056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5056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4995</v>
      </c>
      <c r="F9642" s="158" t="s">
        <v>4995</v>
      </c>
      <c r="G9642" s="159" t="s">
        <v>4995</v>
      </c>
      <c r="H9642" s="158" t="s">
        <v>5081</v>
      </c>
      <c r="I9642" s="158" t="s">
        <v>5056</v>
      </c>
      <c r="J9642" s="168" t="s">
        <v>5063</v>
      </c>
      <c r="K9642" s="158" t="s">
        <v>5082</v>
      </c>
      <c r="L9642" s="158" t="s">
        <v>4995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5056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5056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5083</v>
      </c>
      <c r="I9645" s="158" t="s">
        <v>5056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4996</v>
      </c>
      <c r="I9646" s="158" t="s">
        <v>5056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4997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4996</v>
      </c>
      <c r="I9647" s="158" t="s">
        <v>5056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4996</v>
      </c>
      <c r="I9648" s="158" t="s">
        <v>5056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4996</v>
      </c>
      <c r="I9649" s="158" t="s">
        <v>5056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4998</v>
      </c>
      <c r="F9650" s="158" t="s">
        <v>4999</v>
      </c>
      <c r="G9650" s="159" t="s">
        <v>74</v>
      </c>
      <c r="H9650" s="158" t="s">
        <v>4996</v>
      </c>
      <c r="I9650" s="158" t="s">
        <v>5056</v>
      </c>
      <c r="J9650" s="168" t="s">
        <v>3337</v>
      </c>
      <c r="K9650" s="158" t="s">
        <v>505</v>
      </c>
      <c r="L9650" s="158" t="s">
        <v>4998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5000</v>
      </c>
      <c r="G9651" s="159" t="s">
        <v>1457</v>
      </c>
      <c r="H9651" s="158" t="s">
        <v>3117</v>
      </c>
      <c r="I9651" s="158" t="s">
        <v>5056</v>
      </c>
      <c r="J9651" s="168" t="s">
        <v>5058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5056</v>
      </c>
      <c r="J9652" s="168" t="s">
        <v>5059</v>
      </c>
      <c r="K9652" s="158" t="s">
        <v>5082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5001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5002</v>
      </c>
      <c r="I9653" s="158" t="s">
        <v>5056</v>
      </c>
      <c r="J9653" s="168" t="s">
        <v>5060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5056</v>
      </c>
      <c r="J9654" s="168" t="s">
        <v>5061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5056</v>
      </c>
      <c r="J9655" s="168" t="s">
        <v>5061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5053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5053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5056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5056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5056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5056</v>
      </c>
      <c r="J9661" s="168" t="s">
        <v>5058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5056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5056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4996</v>
      </c>
      <c r="I9664" s="158" t="s">
        <v>5056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4996</v>
      </c>
      <c r="I9665" s="158" t="s">
        <v>5056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4996</v>
      </c>
      <c r="I9666" s="158" t="s">
        <v>5056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4996</v>
      </c>
      <c r="I9667" s="158" t="s">
        <v>5056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5056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5056</v>
      </c>
      <c r="J9669" s="168" t="s">
        <v>5062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4996</v>
      </c>
      <c r="I9670" s="158" t="s">
        <v>5056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5056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4996</v>
      </c>
      <c r="I9672" s="158" t="s">
        <v>5056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5056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5056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5056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5056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5054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5054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5139</v>
      </c>
      <c r="G9679" s="158" t="s">
        <v>542</v>
      </c>
      <c r="H9679" s="158" t="s">
        <v>2830</v>
      </c>
      <c r="I9679" s="158" t="s">
        <v>5054</v>
      </c>
      <c r="J9679" s="168" t="s">
        <v>2832</v>
      </c>
      <c r="K9679" s="158" t="s">
        <v>32</v>
      </c>
      <c r="L9679" s="158" t="s">
        <v>5140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6"/>
        <v>0</v>
      </c>
      <c r="Z9679" s="164"/>
      <c r="AA9679" s="8">
        <f t="shared" si="1348"/>
        <v>103194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5003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4974</v>
      </c>
      <c r="F9680" s="158" t="s">
        <v>4974</v>
      </c>
      <c r="G9680" s="159" t="s">
        <v>2879</v>
      </c>
      <c r="H9680" s="158" t="s">
        <v>2830</v>
      </c>
      <c r="I9680" s="158" t="s">
        <v>5054</v>
      </c>
      <c r="J9680" s="168" t="s">
        <v>2832</v>
      </c>
      <c r="K9680" s="158" t="s">
        <v>32</v>
      </c>
      <c r="L9680" s="158" t="s">
        <v>4974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5003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4974</v>
      </c>
      <c r="F9681" s="158" t="s">
        <v>4974</v>
      </c>
      <c r="G9681" s="159" t="s">
        <v>2879</v>
      </c>
      <c r="H9681" s="158" t="s">
        <v>2830</v>
      </c>
      <c r="I9681" s="158" t="s">
        <v>5054</v>
      </c>
      <c r="J9681" s="168" t="s">
        <v>2832</v>
      </c>
      <c r="K9681" s="158" t="s">
        <v>32</v>
      </c>
      <c r="L9681" s="158" t="s">
        <v>4974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5054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5054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5054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5054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5054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5054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5004</v>
      </c>
      <c r="I9688" s="158" t="s">
        <v>5056</v>
      </c>
      <c r="J9688" s="168" t="s">
        <v>5064</v>
      </c>
      <c r="K9688" s="158" t="s">
        <v>5082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5054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6"/>
        <v>0</v>
      </c>
      <c r="Z9689" s="164"/>
      <c r="AA9689" s="8">
        <f t="shared" si="1348"/>
        <v>0</v>
      </c>
      <c r="AB9689" s="164">
        <f t="shared" si="1351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5056</v>
      </c>
      <c r="J9690" s="168" t="s">
        <v>3167</v>
      </c>
      <c r="K9690" s="158" t="s">
        <v>32</v>
      </c>
      <c r="L9690" s="158" t="s">
        <v>5005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5006</v>
      </c>
      <c r="F9691" s="158" t="s">
        <v>3182</v>
      </c>
      <c r="G9691" s="159" t="s">
        <v>3182</v>
      </c>
      <c r="H9691" s="158" t="s">
        <v>3166</v>
      </c>
      <c r="I9691" s="158" t="s">
        <v>5056</v>
      </c>
      <c r="J9691" s="168" t="s">
        <v>3167</v>
      </c>
      <c r="K9691" s="158" t="s">
        <v>32</v>
      </c>
      <c r="L9691" s="158" t="s">
        <v>5005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4966</v>
      </c>
      <c r="F9692" s="158" t="s">
        <v>4966</v>
      </c>
      <c r="G9692" s="159" t="s">
        <v>4966</v>
      </c>
      <c r="H9692" s="158" t="s">
        <v>3166</v>
      </c>
      <c r="I9692" s="158" t="s">
        <v>5056</v>
      </c>
      <c r="J9692" s="168" t="s">
        <v>3167</v>
      </c>
      <c r="K9692" s="158" t="s">
        <v>32</v>
      </c>
      <c r="L9692" s="158" t="s">
        <v>5007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5056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5056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5056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5056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5056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5056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5056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5056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5056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5056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5056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5056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5056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5056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5056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5056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5056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5056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5056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5056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5056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5049</v>
      </c>
      <c r="J9714" s="168" t="s">
        <v>5074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5008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5049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5068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5009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5049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5049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5052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5052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5052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5010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5052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5010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5052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5010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5052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5010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5050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5050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5050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5050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5053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5053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5053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5050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5050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5050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5011</v>
      </c>
      <c r="G9734" s="176" t="s">
        <v>542</v>
      </c>
      <c r="H9734" s="175" t="s">
        <v>60</v>
      </c>
      <c r="I9734" s="158" t="s">
        <v>5053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5049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5049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5053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5053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5011</v>
      </c>
      <c r="G9739" s="176" t="s">
        <v>542</v>
      </c>
      <c r="H9739" s="175" t="s">
        <v>60</v>
      </c>
      <c r="I9739" s="158" t="s">
        <v>5053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5050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5049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5050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5012</v>
      </c>
      <c r="G9743" s="176" t="s">
        <v>1668</v>
      </c>
      <c r="H9743" s="175" t="s">
        <v>2830</v>
      </c>
      <c r="I9743" s="158" t="s">
        <v>5054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5049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5050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5049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5050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5050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5013</v>
      </c>
      <c r="F9749" s="175" t="s">
        <v>5013</v>
      </c>
      <c r="G9749" s="176" t="s">
        <v>5013</v>
      </c>
      <c r="H9749" s="175" t="s">
        <v>60</v>
      </c>
      <c r="I9749" s="158" t="s">
        <v>5053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5049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5050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5053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5014</v>
      </c>
      <c r="F9753" s="175" t="s">
        <v>5015</v>
      </c>
      <c r="G9753" s="176" t="s">
        <v>223</v>
      </c>
      <c r="H9753" s="158" t="s">
        <v>1986</v>
      </c>
      <c r="I9753" s="175" t="s">
        <v>5050</v>
      </c>
      <c r="J9753" s="168" t="s">
        <v>1988</v>
      </c>
      <c r="K9753" s="158" t="s">
        <v>32</v>
      </c>
      <c r="L9753" s="175"/>
      <c r="M9753" s="175"/>
      <c r="N9753" s="158" t="s">
        <v>4993</v>
      </c>
      <c r="O9753" s="2" t="s">
        <v>5145</v>
      </c>
      <c r="P9753" s="18">
        <v>0.02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5056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5056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5056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5056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5056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5056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5056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5056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5056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3"/>
        <v>0</v>
      </c>
      <c r="Z9762" s="199"/>
      <c r="AA9762" s="8">
        <f t="shared" si="1365"/>
        <v>15909.611650485434</v>
      </c>
      <c r="AB9762" s="199"/>
      <c r="AC9762" s="199">
        <f t="shared" si="1367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5056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5056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3"/>
        <v>0</v>
      </c>
      <c r="Z9764" s="199"/>
      <c r="AA9764" s="8">
        <f t="shared" si="1365"/>
        <v>2447.0097087378763</v>
      </c>
      <c r="AB9764" s="199"/>
      <c r="AC9764" s="199">
        <f t="shared" si="1367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5056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5056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v>16359.019417475722</v>
      </c>
      <c r="V9766" s="199"/>
      <c r="W9766" s="199">
        <v>16359.019417475722</v>
      </c>
      <c r="X9766" s="199"/>
      <c r="Y9766" s="7">
        <f t="shared" si="1363"/>
        <v>0</v>
      </c>
      <c r="Z9766" s="199"/>
      <c r="AA9766" s="8">
        <f t="shared" si="1365"/>
        <v>16359.019417475722</v>
      </c>
      <c r="AB9766" s="199"/>
      <c r="AC9766" s="199">
        <f t="shared" si="1367"/>
        <v>16359.019417475722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5056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4900</v>
      </c>
      <c r="G9768" s="194" t="s">
        <v>526</v>
      </c>
      <c r="H9768" s="193" t="s">
        <v>3248</v>
      </c>
      <c r="I9768" s="158" t="s">
        <v>5056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5056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5056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5056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5056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5056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5056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5056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5056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5056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5056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5056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5056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5056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5056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5056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5056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5056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4997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5056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5056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4998</v>
      </c>
      <c r="F9788" s="193" t="s">
        <v>4998</v>
      </c>
      <c r="G9788" s="194" t="s">
        <v>1738</v>
      </c>
      <c r="H9788" s="193" t="s">
        <v>3250</v>
      </c>
      <c r="I9788" s="158" t="s">
        <v>5056</v>
      </c>
      <c r="J9788" s="168" t="s">
        <v>3355</v>
      </c>
      <c r="K9788" s="158" t="s">
        <v>32</v>
      </c>
      <c r="L9788" s="193" t="s">
        <v>4998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5016</v>
      </c>
      <c r="G9789" s="194" t="s">
        <v>2984</v>
      </c>
      <c r="H9789" s="193" t="s">
        <v>5017</v>
      </c>
      <c r="I9789" s="158" t="s">
        <v>5056</v>
      </c>
      <c r="J9789" s="168" t="s">
        <v>5065</v>
      </c>
      <c r="K9789" s="158" t="s">
        <v>505</v>
      </c>
      <c r="L9789" s="193" t="s">
        <v>4786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5016</v>
      </c>
      <c r="G9790" s="194" t="s">
        <v>2984</v>
      </c>
      <c r="H9790" s="193" t="s">
        <v>5017</v>
      </c>
      <c r="I9790" s="158" t="s">
        <v>5056</v>
      </c>
      <c r="J9790" s="168" t="s">
        <v>5065</v>
      </c>
      <c r="K9790" s="158" t="s">
        <v>505</v>
      </c>
      <c r="L9790" s="193" t="s">
        <v>4787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5016</v>
      </c>
      <c r="G9791" s="194" t="s">
        <v>2984</v>
      </c>
      <c r="H9791" s="193" t="s">
        <v>5018</v>
      </c>
      <c r="I9791" s="158" t="s">
        <v>5056</v>
      </c>
      <c r="J9791" s="168" t="s">
        <v>5066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5019</v>
      </c>
      <c r="F9792" s="193" t="s">
        <v>5020</v>
      </c>
      <c r="G9792" s="194" t="s">
        <v>5019</v>
      </c>
      <c r="H9792" s="193" t="s">
        <v>3125</v>
      </c>
      <c r="I9792" s="158" t="s">
        <v>5056</v>
      </c>
      <c r="J9792" s="168" t="s">
        <v>3126</v>
      </c>
      <c r="K9792" s="158" t="s">
        <v>32</v>
      </c>
      <c r="L9792" s="193" t="s">
        <v>5019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5097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5098</v>
      </c>
      <c r="O9794" s="175" t="s">
        <v>41</v>
      </c>
      <c r="P9794" s="177">
        <v>0.02</v>
      </c>
      <c r="Q9794" s="178" t="s">
        <v>4924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5099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09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4915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5098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5098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5100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5098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5098</v>
      </c>
      <c r="O9801" s="175" t="s">
        <v>41</v>
      </c>
      <c r="P9801" s="177">
        <v>0.08</v>
      </c>
      <c r="Q9801" s="178" t="s">
        <v>4928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5105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5053</v>
      </c>
      <c r="J9804" s="168" t="s">
        <v>5048</v>
      </c>
      <c r="K9804" s="158" t="s">
        <v>32</v>
      </c>
      <c r="L9804" s="158"/>
      <c r="M9804" s="160" t="s">
        <v>4862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9" si="1387">S9804+T9804-U9804</f>
        <v>0</v>
      </c>
      <c r="W9804" s="164">
        <f t="shared" ref="W9804" si="1388">IF(O9804="折扣",U9804*P9804,IF(O9804="返现",U9804,U9804/(1+P9804)))</f>
        <v>0</v>
      </c>
      <c r="X9804" s="164"/>
      <c r="Y9804" s="7">
        <f t="shared" si="1380"/>
        <v>0</v>
      </c>
      <c r="Z9804" s="164"/>
      <c r="AA9804" s="8"/>
      <c r="AB9804" s="164">
        <v>402388.10240000003</v>
      </c>
      <c r="AC9804" s="164">
        <f t="shared" ref="AC9804" si="1389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90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5048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7"/>
        <v>3332969.9099999988</v>
      </c>
      <c r="W9805" s="8">
        <f t="shared" ref="W9805:W9809" si="1391">IF(O9805="返货",U9805/(1+P9805),IF(O9805="返现",U9805,IF(O9805="折扣",U9805*P9805,IF(O9805="无",U9805))))</f>
        <v>1615221.2403846164</v>
      </c>
      <c r="X9805" s="8"/>
      <c r="Y9805" s="7">
        <f t="shared" si="1380"/>
        <v>0</v>
      </c>
      <c r="Z9805" s="7"/>
      <c r="AA9805" s="8"/>
      <c r="AB9805" s="7">
        <f t="shared" ref="AB9805:AB9809" si="1392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customHeight="1">
      <c r="A9806" s="1">
        <v>43831</v>
      </c>
      <c r="B9806" s="2" t="s">
        <v>32</v>
      </c>
      <c r="C9806" s="2" t="s">
        <v>1515</v>
      </c>
      <c r="D9806" s="2" t="s">
        <v>1516</v>
      </c>
      <c r="E9806" s="2" t="s">
        <v>1520</v>
      </c>
      <c r="F9806" s="2" t="s">
        <v>1520</v>
      </c>
      <c r="G9806" s="2" t="s">
        <v>1520</v>
      </c>
      <c r="H9806" s="80" t="s">
        <v>60</v>
      </c>
      <c r="I9806" s="2" t="s">
        <v>61</v>
      </c>
      <c r="J9806" s="2" t="s">
        <v>5048</v>
      </c>
      <c r="K9806" s="2" t="s">
        <v>32</v>
      </c>
      <c r="L9806" s="2" t="s">
        <v>63</v>
      </c>
      <c r="M9806" s="2"/>
      <c r="N9806" s="2" t="s">
        <v>57</v>
      </c>
      <c r="O9806" s="2" t="s">
        <v>80</v>
      </c>
      <c r="P9806" s="3">
        <v>0</v>
      </c>
      <c r="Q9806" s="115" t="s">
        <v>63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7"/>
        <v>0</v>
      </c>
      <c r="W9806" s="8">
        <f t="shared" si="1391"/>
        <v>633975.02999999898</v>
      </c>
      <c r="X9806" s="8"/>
      <c r="Y9806" s="7">
        <f t="shared" si="1380"/>
        <v>0</v>
      </c>
      <c r="Z9806" s="7"/>
      <c r="AA9806" s="8"/>
      <c r="AB9806" s="7">
        <f t="shared" si="1392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42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customHeight="1">
      <c r="A9807" s="1">
        <v>43831</v>
      </c>
      <c r="B9807" s="2" t="s">
        <v>32</v>
      </c>
      <c r="C9807" s="2" t="s">
        <v>1515</v>
      </c>
      <c r="D9807" s="2" t="s">
        <v>1553</v>
      </c>
      <c r="E9807" s="2" t="s">
        <v>1560</v>
      </c>
      <c r="F9807" s="2" t="s">
        <v>1560</v>
      </c>
      <c r="G9807" s="2" t="s">
        <v>1560</v>
      </c>
      <c r="H9807" s="80" t="s">
        <v>60</v>
      </c>
      <c r="I9807" s="2" t="s">
        <v>61</v>
      </c>
      <c r="J9807" s="2" t="s">
        <v>5048</v>
      </c>
      <c r="K9807" s="2" t="s">
        <v>32</v>
      </c>
      <c r="L9807" s="2" t="s">
        <v>63</v>
      </c>
      <c r="M9807" s="2"/>
      <c r="N9807" s="2" t="s">
        <v>57</v>
      </c>
      <c r="O9807" s="2" t="s">
        <v>80</v>
      </c>
      <c r="P9807" s="3">
        <v>0</v>
      </c>
      <c r="Q9807" s="115" t="s">
        <v>63</v>
      </c>
      <c r="R9807" s="5"/>
      <c r="S9807" s="6">
        <v>499754.06</v>
      </c>
      <c r="T9807" s="6">
        <v>0</v>
      </c>
      <c r="U9807" s="6">
        <v>499754.06</v>
      </c>
      <c r="V9807" s="7">
        <f t="shared" si="1387"/>
        <v>0</v>
      </c>
      <c r="W9807" s="8">
        <f t="shared" si="1391"/>
        <v>499754.06</v>
      </c>
      <c r="X9807" s="8"/>
      <c r="Y9807" s="7">
        <f t="shared" si="1380"/>
        <v>0</v>
      </c>
      <c r="Z9807" s="7"/>
      <c r="AA9807" s="8"/>
      <c r="AB9807" s="7">
        <f t="shared" si="1392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42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customHeight="1">
      <c r="A9808" s="1">
        <v>43831</v>
      </c>
      <c r="B9808" s="2" t="s">
        <v>32</v>
      </c>
      <c r="C9808" s="2" t="s">
        <v>1515</v>
      </c>
      <c r="D9808" s="2" t="s">
        <v>1516</v>
      </c>
      <c r="E9808" s="2" t="s">
        <v>1533</v>
      </c>
      <c r="F9808" s="2" t="s">
        <v>1533</v>
      </c>
      <c r="G9808" s="2" t="s">
        <v>1533</v>
      </c>
      <c r="H9808" s="80" t="s">
        <v>60</v>
      </c>
      <c r="I9808" s="2" t="s">
        <v>61</v>
      </c>
      <c r="J9808" s="2" t="s">
        <v>5048</v>
      </c>
      <c r="K9808" s="2" t="s">
        <v>32</v>
      </c>
      <c r="L9808" s="2" t="s">
        <v>63</v>
      </c>
      <c r="M9808" s="2"/>
      <c r="N9808" s="2" t="s">
        <v>57</v>
      </c>
      <c r="O9808" s="2" t="s">
        <v>80</v>
      </c>
      <c r="P9808" s="3">
        <v>0</v>
      </c>
      <c r="Q9808" s="115" t="s">
        <v>63</v>
      </c>
      <c r="R9808" s="5"/>
      <c r="S9808" s="6">
        <v>1025854.64</v>
      </c>
      <c r="T9808" s="6">
        <v>0</v>
      </c>
      <c r="U9808" s="6">
        <v>1025854.64</v>
      </c>
      <c r="V9808" s="7">
        <f t="shared" si="1387"/>
        <v>0</v>
      </c>
      <c r="W9808" s="8">
        <f t="shared" si="1391"/>
        <v>1025854.64</v>
      </c>
      <c r="X9808" s="8"/>
      <c r="Y9808" s="7">
        <f t="shared" si="1380"/>
        <v>0</v>
      </c>
      <c r="Z9808" s="7"/>
      <c r="AA9808" s="8"/>
      <c r="AB9808" s="7">
        <f t="shared" si="1392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42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customHeight="1">
      <c r="A9809" s="1">
        <v>43831</v>
      </c>
      <c r="B9809" s="2" t="s">
        <v>32</v>
      </c>
      <c r="C9809" s="2" t="s">
        <v>1515</v>
      </c>
      <c r="D9809" s="2" t="s">
        <v>1516</v>
      </c>
      <c r="E9809" s="2" t="s">
        <v>1544</v>
      </c>
      <c r="F9809" s="2" t="s">
        <v>1544</v>
      </c>
      <c r="G9809" s="2" t="s">
        <v>1544</v>
      </c>
      <c r="H9809" s="80" t="s">
        <v>60</v>
      </c>
      <c r="I9809" s="2" t="s">
        <v>61</v>
      </c>
      <c r="J9809" s="2" t="s">
        <v>5048</v>
      </c>
      <c r="K9809" s="2" t="s">
        <v>32</v>
      </c>
      <c r="L9809" s="2" t="s">
        <v>63</v>
      </c>
      <c r="M9809" s="2"/>
      <c r="N9809" s="2" t="s">
        <v>57</v>
      </c>
      <c r="O9809" s="2" t="s">
        <v>80</v>
      </c>
      <c r="P9809" s="3">
        <v>0</v>
      </c>
      <c r="Q9809" s="115" t="s">
        <v>63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7"/>
        <v>0</v>
      </c>
      <c r="W9809" s="8">
        <f t="shared" si="1391"/>
        <v>638421.56999999995</v>
      </c>
      <c r="X9809" s="8"/>
      <c r="Y9809" s="7">
        <f t="shared" si="1380"/>
        <v>0</v>
      </c>
      <c r="Z9809" s="7"/>
      <c r="AA9809" s="8"/>
      <c r="AB9809" s="7">
        <f t="shared" si="1392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42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</sheetData>
  <autoFilter ref="A1:AQ9809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D12" sqref="D12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5021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9616010.9750963505</v>
      </c>
      <c r="Q2" s="285">
        <v>0</v>
      </c>
      <c r="R2" s="285">
        <f>(P2-G2+J2)/1.06</f>
        <v>1407292.4953739163</v>
      </c>
      <c r="S2" s="285">
        <f t="shared" ref="S2:S65" si="1">R2-(Q2/1.06)</f>
        <v>1407292.4953739163</v>
      </c>
      <c r="T2" s="286">
        <f t="shared" ref="T2:T66" si="2">S2/P2</f>
        <v>0.14634888614608882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3230563.0241077873</v>
      </c>
      <c r="Q9" s="285">
        <v>0</v>
      </c>
      <c r="R9" s="285">
        <f t="shared" si="5"/>
        <v>589587.24862816639</v>
      </c>
      <c r="S9" s="285">
        <f t="shared" si="1"/>
        <v>589587.24862816639</v>
      </c>
      <c r="T9" s="286">
        <f t="shared" si="2"/>
        <v>0.18250293965120765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20840856.039015409</v>
      </c>
      <c r="Q10" s="285">
        <v>2020.6782000000001</v>
      </c>
      <c r="R10" s="285">
        <f t="shared" si="5"/>
        <v>1565847.1855746966</v>
      </c>
      <c r="S10" s="285">
        <f t="shared" si="1"/>
        <v>1563940.8853860174</v>
      </c>
      <c r="T10" s="286">
        <f t="shared" si="2"/>
        <v>7.5042065568622543E-2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131354206.68458757</v>
      </c>
      <c r="Q12" s="285"/>
      <c r="R12" s="285">
        <f>(P12-G12+J12)/1.06</f>
        <v>4355777.1624882678</v>
      </c>
      <c r="S12" s="285">
        <f>R12-(Q12/1.06)</f>
        <v>4355777.1624882678</v>
      </c>
      <c r="T12" s="289">
        <f>S12/P12</f>
        <v>3.3160545615014192E-2</v>
      </c>
      <c r="U12" s="282" t="s">
        <v>5077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75926077.654897884</v>
      </c>
      <c r="Q17" s="285">
        <v>4993.2304999999997</v>
      </c>
      <c r="R17" s="285">
        <f t="shared" si="8"/>
        <v>2467759.7094162172</v>
      </c>
      <c r="S17" s="285">
        <f>R17-(Q17/1.06)</f>
        <v>2463049.1146048964</v>
      </c>
      <c r="T17" s="286">
        <f t="shared" si="2"/>
        <v>3.2440094242719104E-2</v>
      </c>
      <c r="U17" s="282" t="s">
        <v>32</v>
      </c>
    </row>
    <row r="18" spans="1:21" ht="14.25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10818124.365742411</v>
      </c>
      <c r="Q20" s="285">
        <v>0</v>
      </c>
      <c r="R20" s="285">
        <f t="shared" si="9"/>
        <v>50552.423813595116</v>
      </c>
      <c r="S20" s="285">
        <f t="shared" si="1"/>
        <v>50552.423813595116</v>
      </c>
      <c r="T20" s="286">
        <f t="shared" si="2"/>
        <v>4.6729379423367237E-3</v>
      </c>
      <c r="U20" s="282" t="s">
        <v>32</v>
      </c>
    </row>
    <row r="21" spans="1:21" ht="14.25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5234774.72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1701.2979523094264</v>
      </c>
      <c r="S61" s="285">
        <f t="shared" si="1"/>
        <v>1701.2979523094264</v>
      </c>
      <c r="T61" s="286">
        <f t="shared" si="2"/>
        <v>3.2488734459329194E-4</v>
      </c>
      <c r="U61" s="282" t="s">
        <v>32</v>
      </c>
    </row>
    <row r="62" spans="1:21" ht="14.25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60332109.359703913</v>
      </c>
      <c r="Q62" s="285">
        <v>149702.03545</v>
      </c>
      <c r="R62" s="285">
        <f t="shared" ref="R62:R65" si="14">(P62-G62+J62)/1.06</f>
        <v>1419564.2133999146</v>
      </c>
      <c r="S62" s="285">
        <f t="shared" si="1"/>
        <v>1278335.8780697258</v>
      </c>
      <c r="T62" s="286">
        <f t="shared" si="2"/>
        <v>2.1188317326155549E-2</v>
      </c>
      <c r="U62" s="282" t="s">
        <v>32</v>
      </c>
    </row>
    <row r="63" spans="1:21" ht="14.25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10450623.655614279</v>
      </c>
      <c r="Q63" s="285">
        <v>0</v>
      </c>
      <c r="R63" s="285">
        <f t="shared" si="14"/>
        <v>53112.357654979118</v>
      </c>
      <c r="S63" s="285">
        <f t="shared" si="1"/>
        <v>53112.357654979118</v>
      </c>
      <c r="T63" s="286">
        <f t="shared" si="2"/>
        <v>5.0822189569946019E-3</v>
      </c>
      <c r="U63" s="282" t="s">
        <v>32</v>
      </c>
    </row>
    <row r="64" spans="1:21" ht="14.25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8030492.8367061336</v>
      </c>
      <c r="Q65" s="285">
        <v>0</v>
      </c>
      <c r="R65" s="285">
        <f t="shared" si="14"/>
        <v>1129599.893118992</v>
      </c>
      <c r="S65" s="285">
        <f t="shared" si="1"/>
        <v>1129599.893118992</v>
      </c>
      <c r="T65" s="286">
        <f t="shared" si="2"/>
        <v>0.14066383173343566</v>
      </c>
      <c r="U65" s="282" t="s">
        <v>505</v>
      </c>
    </row>
    <row r="66" spans="1:21" ht="14.25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18600368.194583271</v>
      </c>
      <c r="Q74" s="285">
        <v>1991.5139999999999</v>
      </c>
      <c r="R74" s="285">
        <f t="shared" si="20"/>
        <v>1305486.0781250664</v>
      </c>
      <c r="S74" s="285">
        <f t="shared" si="18"/>
        <v>1303607.2913326134</v>
      </c>
      <c r="T74" s="286">
        <f t="shared" si="21"/>
        <v>7.0085026150839586E-2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198749147.39313489</v>
      </c>
      <c r="Q76" s="285"/>
      <c r="R76" s="285">
        <f>(P76-G76+J76)/1.06</f>
        <v>7465978.5386649799</v>
      </c>
      <c r="S76" s="285">
        <f>R76-(Q76/1.06)</f>
        <v>7465978.5386649799</v>
      </c>
      <c r="T76" s="289">
        <f>S76/P76</f>
        <v>3.7564833039997567E-2</v>
      </c>
      <c r="U76" s="282" t="s">
        <v>5077</v>
      </c>
    </row>
    <row r="77" spans="1:21" ht="14.25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70399466.039925486</v>
      </c>
      <c r="Q81" s="285">
        <v>8592.1836000000003</v>
      </c>
      <c r="R81" s="285">
        <f t="shared" si="22"/>
        <v>4368981.4334202707</v>
      </c>
      <c r="S81" s="285">
        <f t="shared" si="23"/>
        <v>4360875.5998353651</v>
      </c>
      <c r="T81" s="286">
        <f t="shared" si="21"/>
        <v>6.1944725509170649E-2</v>
      </c>
      <c r="U81" s="282" t="s">
        <v>32</v>
      </c>
    </row>
    <row r="82" spans="1:21" ht="14.25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5096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5095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2437658.75</v>
      </c>
      <c r="H109" s="299">
        <f>G109</f>
        <v>2437658.75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2437658.7535821712</v>
      </c>
      <c r="Q109" s="285">
        <v>0</v>
      </c>
      <c r="R109" s="285">
        <f t="shared" ref="R109:R112" si="30">(P109-G109+J109-K109)/1.06</f>
        <v>3.3794067589179525E-3</v>
      </c>
      <c r="S109" s="285">
        <f t="shared" ref="S109:S112" si="31">R109-(Q109/1.06)</f>
        <v>3.3794067589179525E-3</v>
      </c>
      <c r="T109" s="286">
        <f t="shared" si="29"/>
        <v>1.386332994292934E-9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52361360.151730798</v>
      </c>
      <c r="Q113" s="285">
        <v>127601.29414999999</v>
      </c>
      <c r="R113" s="306">
        <f>(P113-G113+J113)/1.06</f>
        <v>825412.79738754255</v>
      </c>
      <c r="S113" s="306">
        <f>R113-(Q113/1.06)</f>
        <v>705034.21800075006</v>
      </c>
      <c r="T113" s="307">
        <f>S113/P113</f>
        <v>1.3464780440342423E-2</v>
      </c>
      <c r="U113" s="308" t="s">
        <v>32</v>
      </c>
    </row>
    <row r="114" spans="1:21" ht="14.25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11609591.172658492</v>
      </c>
      <c r="Q114" s="285">
        <v>0</v>
      </c>
      <c r="R114" s="306">
        <f t="shared" ref="R114:R116" si="34">(P114-G114+J114)/1.06</f>
        <v>52176.461941971909</v>
      </c>
      <c r="S114" s="306">
        <f t="shared" ref="S114:S170" si="35">R114-(Q114/1.06)</f>
        <v>52176.461941971909</v>
      </c>
      <c r="T114" s="307">
        <f t="shared" ref="T114:T170" si="36">S114/P114</f>
        <v>4.4942548937340378E-3</v>
      </c>
      <c r="U114" s="308" t="s">
        <v>32</v>
      </c>
    </row>
    <row r="115" spans="1:21" ht="14.25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8107953.7831958989</v>
      </c>
      <c r="Q116" s="285">
        <v>0</v>
      </c>
      <c r="R116" s="306">
        <f t="shared" si="34"/>
        <v>983905.20112821099</v>
      </c>
      <c r="S116" s="306">
        <f t="shared" si="35"/>
        <v>983905.20112821099</v>
      </c>
      <c r="T116" s="307">
        <f t="shared" si="36"/>
        <v>0.12135061785470448</v>
      </c>
      <c r="U116" s="308" t="s">
        <v>505</v>
      </c>
    </row>
    <row r="117" spans="1:21" ht="14.25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160902564.48009151</v>
      </c>
      <c r="Q127" s="285"/>
      <c r="R127" s="285">
        <f>(P127-G127+J127)/1.06</f>
        <v>5959693.7618787857</v>
      </c>
      <c r="S127" s="285">
        <f>R127-(Q127/1.06)</f>
        <v>5959693.7618787857</v>
      </c>
      <c r="T127" s="289">
        <f>S127/P127</f>
        <v>3.7039147145576906E-2</v>
      </c>
      <c r="U127" s="282" t="s">
        <v>5077</v>
      </c>
    </row>
    <row r="128" spans="1:21" ht="14.25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61295085.80436483</v>
      </c>
      <c r="Q132" s="285">
        <v>4827.0559999999996</v>
      </c>
      <c r="R132" s="306">
        <f t="shared" si="39"/>
        <v>2544805.064966816</v>
      </c>
      <c r="S132" s="306">
        <f t="shared" si="35"/>
        <v>2540251.2385517214</v>
      </c>
      <c r="T132" s="307">
        <f t="shared" si="36"/>
        <v>4.1442983645694313E-2</v>
      </c>
      <c r="U132" s="308" t="s">
        <v>32</v>
      </c>
    </row>
    <row r="133" spans="1:21" ht="14.25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3326</v>
      </c>
      <c r="B134" s="287" t="s">
        <v>3643</v>
      </c>
      <c r="C134" s="292" t="s">
        <v>3693</v>
      </c>
      <c r="D134" s="296" t="s">
        <v>5085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2160859.58</v>
      </c>
      <c r="H166" s="304">
        <f>G166</f>
        <v>2160859.58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2160859.584056457</v>
      </c>
      <c r="Q166" s="285">
        <v>0</v>
      </c>
      <c r="R166" s="306">
        <f t="shared" si="47"/>
        <v>3.8268461928896184E-3</v>
      </c>
      <c r="S166" s="306">
        <f t="shared" si="35"/>
        <v>3.8268461928896184E-3</v>
      </c>
      <c r="T166" s="307">
        <f t="shared" si="36"/>
        <v>1.7709832795825173E-9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1988</v>
      </c>
      <c r="B171" s="287" t="s">
        <v>3323</v>
      </c>
      <c r="C171" s="292" t="s">
        <v>3324</v>
      </c>
      <c r="D171" s="296" t="s">
        <v>5086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5077</v>
      </c>
    </row>
    <row r="182" spans="1:2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5069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50337921.006438516</v>
      </c>
      <c r="Q182" s="285">
        <v>226295.1471721307</v>
      </c>
      <c r="R182" s="306">
        <f t="shared" ref="R182:R184" si="60">(P182-G182+J182)/1.06</f>
        <v>2202874.2409797302</v>
      </c>
      <c r="S182" s="306">
        <f t="shared" si="57"/>
        <v>1989388.2530814935</v>
      </c>
      <c r="T182" s="316">
        <f t="shared" si="58"/>
        <v>3.9520667784969488E-2</v>
      </c>
      <c r="U182" s="298" t="s">
        <v>32</v>
      </c>
    </row>
    <row r="183" spans="1:2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5069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8639965.8582057897</v>
      </c>
      <c r="Q183" s="285">
        <v>0</v>
      </c>
      <c r="R183" s="306">
        <f t="shared" si="60"/>
        <v>49154.275665839283</v>
      </c>
      <c r="S183" s="306">
        <f t="shared" si="57"/>
        <v>49154.275665839283</v>
      </c>
      <c r="T183" s="316">
        <f t="shared" si="58"/>
        <v>5.6891747574621615E-3</v>
      </c>
      <c r="U183" s="298" t="s">
        <v>32</v>
      </c>
    </row>
    <row r="184" spans="1:2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5069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7651081.6860025171</v>
      </c>
      <c r="Q184" s="285">
        <v>0</v>
      </c>
      <c r="R184" s="306">
        <f t="shared" si="60"/>
        <v>-587937.34811083274</v>
      </c>
      <c r="S184" s="306">
        <f t="shared" si="57"/>
        <v>-587937.34811083274</v>
      </c>
      <c r="T184" s="316">
        <f t="shared" si="58"/>
        <v>-7.6843689851913491E-2</v>
      </c>
      <c r="U184" s="298" t="s">
        <v>32</v>
      </c>
    </row>
    <row r="185" spans="1:21" ht="14.25" customHeight="1">
      <c r="A185" s="287" t="s">
        <v>5044</v>
      </c>
      <c r="B185" s="287" t="s">
        <v>3310</v>
      </c>
      <c r="C185" s="313" t="s">
        <v>223</v>
      </c>
      <c r="D185" s="314" t="s">
        <v>223</v>
      </c>
      <c r="E185" s="302" t="s">
        <v>5069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5069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7717276.5178286582</v>
      </c>
      <c r="Q186" s="285">
        <v>0</v>
      </c>
      <c r="R186" s="306">
        <f>(P186-G186+J186)/1.06</f>
        <v>804261.55744213145</v>
      </c>
      <c r="S186" s="306">
        <f t="shared" si="62"/>
        <v>804261.55744213145</v>
      </c>
      <c r="T186" s="316">
        <f t="shared" si="63"/>
        <v>0.10421572371860785</v>
      </c>
      <c r="U186" s="298" t="s">
        <v>505</v>
      </c>
    </row>
    <row r="187" spans="1:21" ht="14.25" customHeight="1">
      <c r="A187" s="287" t="s">
        <v>5046</v>
      </c>
      <c r="B187" s="287" t="s">
        <v>3310</v>
      </c>
      <c r="C187" s="313" t="s">
        <v>64</v>
      </c>
      <c r="D187" s="314" t="s">
        <v>64</v>
      </c>
      <c r="E187" s="302" t="s">
        <v>5069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5069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5069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5069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5022</v>
      </c>
      <c r="B191" s="287" t="s">
        <v>3648</v>
      </c>
      <c r="C191" s="313" t="s">
        <v>36</v>
      </c>
      <c r="D191" s="314" t="s">
        <v>36</v>
      </c>
      <c r="E191" s="302" t="s">
        <v>5069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5022</v>
      </c>
      <c r="B192" s="287" t="s">
        <v>3648</v>
      </c>
      <c r="C192" s="313" t="s">
        <v>36</v>
      </c>
      <c r="D192" s="314" t="s">
        <v>36</v>
      </c>
      <c r="E192" s="302" t="s">
        <v>5069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5022</v>
      </c>
      <c r="B193" s="287" t="s">
        <v>3648</v>
      </c>
      <c r="C193" s="313" t="s">
        <v>36</v>
      </c>
      <c r="D193" s="314" t="s">
        <v>36</v>
      </c>
      <c r="E193" s="302" t="s">
        <v>5069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5069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5069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5069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120251402.27814111</v>
      </c>
      <c r="Q196" s="285">
        <v>1491326.2898000001</v>
      </c>
      <c r="R196" s="306">
        <f t="shared" si="67"/>
        <v>7556018.4517368935</v>
      </c>
      <c r="S196" s="306">
        <f t="shared" si="65"/>
        <v>6149106.8575859498</v>
      </c>
      <c r="T196" s="316">
        <f t="shared" si="66"/>
        <v>5.1135427455249835E-2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5069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5084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89714554.048185959</v>
      </c>
      <c r="Q197" s="285"/>
      <c r="R197" s="305">
        <f>(P197-G197+J197)/1.06</f>
        <v>3320677.0928641139</v>
      </c>
      <c r="S197" s="242">
        <f>R197-(Q197/1.06)</f>
        <v>3320677.0928641139</v>
      </c>
      <c r="T197" s="286">
        <f>S197/P197</f>
        <v>3.7013805932542096E-2</v>
      </c>
      <c r="U197" s="298" t="s">
        <v>32</v>
      </c>
    </row>
    <row r="198" spans="1:21" ht="14.25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5069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5069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5069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5069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56816042.29990413</v>
      </c>
      <c r="Q201" s="285">
        <v>3429.8526000000002</v>
      </c>
      <c r="R201" s="285">
        <f t="shared" si="71"/>
        <v>3008517.7163246493</v>
      </c>
      <c r="S201" s="285">
        <f>R201-(Q201/1.06)</f>
        <v>3005282.0063246493</v>
      </c>
      <c r="T201" s="289">
        <f t="shared" si="73"/>
        <v>5.2894955098442685E-2</v>
      </c>
      <c r="U201" s="298" t="s">
        <v>32</v>
      </c>
    </row>
    <row r="202" spans="1:21" ht="14.25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5069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5069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5069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5069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5069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5070</v>
      </c>
      <c r="B207" s="287" t="s">
        <v>3323</v>
      </c>
      <c r="C207" s="292" t="s">
        <v>3667</v>
      </c>
      <c r="D207" s="282" t="s">
        <v>3275</v>
      </c>
      <c r="E207" s="302" t="s">
        <v>5069</v>
      </c>
      <c r="F207" s="297" t="s">
        <v>5071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5077</v>
      </c>
    </row>
    <row r="208" spans="1:21" ht="14.25" customHeight="1">
      <c r="A208" s="287" t="s">
        <v>5023</v>
      </c>
      <c r="B208" s="287" t="s">
        <v>3323</v>
      </c>
      <c r="C208" s="292" t="s">
        <v>5047</v>
      </c>
      <c r="D208" s="282" t="s">
        <v>4994</v>
      </c>
      <c r="E208" s="302" t="s">
        <v>5069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5069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5024</v>
      </c>
      <c r="B210" s="287" t="s">
        <v>3310</v>
      </c>
      <c r="C210" s="313" t="s">
        <v>3117</v>
      </c>
      <c r="D210" s="314" t="s">
        <v>3117</v>
      </c>
      <c r="E210" s="302" t="s">
        <v>5069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5025</v>
      </c>
      <c r="B211" s="287" t="s">
        <v>3310</v>
      </c>
      <c r="C211" s="313" t="s">
        <v>5026</v>
      </c>
      <c r="D211" s="314" t="s">
        <v>5026</v>
      </c>
      <c r="E211" s="302" t="s">
        <v>5069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5077</v>
      </c>
    </row>
    <row r="212" spans="1:21" ht="14.25" customHeight="1">
      <c r="A212" s="287" t="s">
        <v>5027</v>
      </c>
      <c r="B212" s="287" t="s">
        <v>3310</v>
      </c>
      <c r="C212" s="313" t="s">
        <v>3079</v>
      </c>
      <c r="D212" s="314" t="s">
        <v>3079</v>
      </c>
      <c r="E212" s="302" t="s">
        <v>5069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4401</v>
      </c>
      <c r="B213" s="287" t="s">
        <v>3310</v>
      </c>
      <c r="C213" s="313" t="s">
        <v>5028</v>
      </c>
      <c r="D213" s="314" t="s">
        <v>5028</v>
      </c>
      <c r="E213" s="302" t="s">
        <v>5069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5077</v>
      </c>
    </row>
    <row r="214" spans="1:21" s="326" customFormat="1" ht="14.25" customHeight="1">
      <c r="A214" s="318" t="s">
        <v>3337</v>
      </c>
      <c r="B214" s="318" t="s">
        <v>3310</v>
      </c>
      <c r="C214" s="319" t="s">
        <v>5078</v>
      </c>
      <c r="D214" s="320" t="s">
        <v>3281</v>
      </c>
      <c r="E214" s="321" t="s">
        <v>5069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5069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customHeight="1">
      <c r="A216" s="291" t="s">
        <v>5029</v>
      </c>
      <c r="B216" s="291" t="s">
        <v>3310</v>
      </c>
      <c r="C216" s="313" t="s">
        <v>3616</v>
      </c>
      <c r="D216" s="313" t="s">
        <v>3616</v>
      </c>
      <c r="E216" s="283" t="s">
        <v>5069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5077</v>
      </c>
    </row>
    <row r="217" spans="1:21" s="328" customFormat="1" ht="14.25" customHeight="1">
      <c r="A217" s="291" t="s">
        <v>5030</v>
      </c>
      <c r="B217" s="291" t="s">
        <v>3310</v>
      </c>
      <c r="C217" s="313" t="s">
        <v>3616</v>
      </c>
      <c r="D217" s="313" t="s">
        <v>3616</v>
      </c>
      <c r="E217" s="283" t="s">
        <v>5069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5077</v>
      </c>
    </row>
    <row r="218" spans="1:21" s="328" customFormat="1" ht="14.25" customHeight="1">
      <c r="A218" s="291" t="s">
        <v>5031</v>
      </c>
      <c r="B218" s="291" t="s">
        <v>3310</v>
      </c>
      <c r="C218" s="313" t="s">
        <v>3616</v>
      </c>
      <c r="D218" s="313" t="s">
        <v>3616</v>
      </c>
      <c r="E218" s="283" t="s">
        <v>5069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customHeight="1">
      <c r="A219" s="291" t="s">
        <v>5032</v>
      </c>
      <c r="B219" s="291" t="s">
        <v>3310</v>
      </c>
      <c r="C219" s="313" t="s">
        <v>3616</v>
      </c>
      <c r="D219" s="313" t="s">
        <v>3616</v>
      </c>
      <c r="E219" s="283" t="s">
        <v>5069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5077</v>
      </c>
    </row>
    <row r="220" spans="1:2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5069</v>
      </c>
      <c r="F220" s="297" t="s">
        <v>5033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5077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5069</v>
      </c>
      <c r="F221" s="297" t="s">
        <v>5034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5077</v>
      </c>
    </row>
    <row r="222" spans="1:21" ht="14.25" customHeight="1">
      <c r="A222" s="287" t="s">
        <v>5035</v>
      </c>
      <c r="B222" s="287" t="s">
        <v>3310</v>
      </c>
      <c r="C222" s="313" t="s">
        <v>5079</v>
      </c>
      <c r="D222" s="314" t="s">
        <v>5036</v>
      </c>
      <c r="E222" s="302" t="s">
        <v>5069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5077</v>
      </c>
    </row>
    <row r="223" spans="1:21" ht="14.25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5069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5069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5037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5069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5069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5075</v>
      </c>
      <c r="B227" s="287" t="s">
        <v>3648</v>
      </c>
      <c r="C227" s="313" t="s">
        <v>36</v>
      </c>
      <c r="D227" s="314" t="s">
        <v>36</v>
      </c>
      <c r="E227" s="302" t="s">
        <v>5069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5038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5073</v>
      </c>
      <c r="B228" s="287" t="s">
        <v>3648</v>
      </c>
      <c r="C228" s="313" t="s">
        <v>36</v>
      </c>
      <c r="D228" s="314" t="s">
        <v>36</v>
      </c>
      <c r="E228" s="302" t="s">
        <v>5069</v>
      </c>
      <c r="F228" s="297" t="s">
        <v>5039</v>
      </c>
      <c r="G228" s="315">
        <v>0</v>
      </c>
      <c r="H228" s="242">
        <v>0</v>
      </c>
      <c r="I228" s="333" t="s">
        <v>5039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5037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5069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5069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5040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5069</v>
      </c>
      <c r="F231" s="297" t="s">
        <v>5076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5041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5069</v>
      </c>
      <c r="F232" s="320" t="s">
        <v>40</v>
      </c>
      <c r="G232" s="325">
        <v>2075774.74</v>
      </c>
      <c r="H232" s="325">
        <f t="shared" ref="H232:H237" si="84">G232</f>
        <v>2075774.74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2075774.7368927957</v>
      </c>
      <c r="Q232" s="285">
        <v>0</v>
      </c>
      <c r="R232" s="285">
        <f t="shared" ref="R232:R237" si="85">(P232-G232+J232-K232)/1.06</f>
        <v>-2.9313248441607321E-3</v>
      </c>
      <c r="S232" s="285">
        <f t="shared" si="82"/>
        <v>-2.9313248441607321E-3</v>
      </c>
      <c r="T232" s="289">
        <f t="shared" si="83"/>
        <v>-1.4121594179089971E-9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5069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5069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5042</v>
      </c>
      <c r="D235" s="322" t="s">
        <v>74</v>
      </c>
      <c r="E235" s="302" t="s">
        <v>5069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3310</v>
      </c>
      <c r="C236" s="330" t="s">
        <v>5018</v>
      </c>
      <c r="D236" s="322" t="s">
        <v>74</v>
      </c>
      <c r="E236" s="302" t="s">
        <v>5069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5069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5077</v>
      </c>
    </row>
    <row r="238" spans="1:2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5069</v>
      </c>
      <c r="F238" s="297" t="s">
        <v>5102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5080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2020-06-03T03:27:36Z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