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9310" yWindow="-1510" windowWidth="19420" windowHeight="10420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金源客户表!$A$1:$AK$1119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2" r:id="rId10"/>
  </pivotCaches>
</workbook>
</file>

<file path=xl/calcChain.xml><?xml version="1.0" encoding="utf-8"?>
<calcChain xmlns="http://schemas.openxmlformats.org/spreadsheetml/2006/main">
  <c r="V645" i="7" l="1"/>
  <c r="N136" i="10" l="1"/>
  <c r="P136" i="10" s="1"/>
  <c r="J136" i="10"/>
  <c r="L136" i="10" s="1"/>
  <c r="Q136" i="10" l="1"/>
  <c r="R136" i="10" s="1"/>
  <c r="W524" i="7"/>
  <c r="W528" i="7" l="1"/>
  <c r="W1118" i="7"/>
  <c r="W1092" i="7"/>
  <c r="W1028" i="7"/>
  <c r="W950" i="7"/>
  <c r="W852" i="7"/>
  <c r="W777" i="7"/>
  <c r="W669" i="7"/>
  <c r="W466" i="7"/>
  <c r="W298" i="7"/>
  <c r="W180" i="7"/>
  <c r="W55" i="7"/>
  <c r="V1118" i="7"/>
  <c r="W263" i="7" l="1"/>
  <c r="W1117" i="7"/>
  <c r="W1116" i="7"/>
  <c r="W758" i="7"/>
  <c r="W676" i="7"/>
  <c r="W675" i="7"/>
  <c r="W665" i="7"/>
  <c r="W366" i="7"/>
  <c r="W265" i="7"/>
  <c r="W264" i="7"/>
  <c r="W141" i="7"/>
  <c r="W2" i="7"/>
  <c r="W666" i="7"/>
  <c r="W432" i="7"/>
  <c r="W288" i="7"/>
  <c r="W165" i="7"/>
  <c r="W36" i="7"/>
  <c r="W538" i="7" l="1"/>
  <c r="H16" i="10" l="1"/>
  <c r="G16" i="10"/>
  <c r="W637" i="7"/>
  <c r="H11" i="10" l="1"/>
  <c r="G11" i="10"/>
  <c r="W622" i="7"/>
  <c r="W617" i="7"/>
  <c r="W616" i="7"/>
  <c r="W614" i="7"/>
  <c r="W1042" i="7" l="1"/>
  <c r="W980" i="7"/>
  <c r="W948" i="7"/>
  <c r="W836" i="7"/>
  <c r="W760" i="7"/>
  <c r="W649" i="7"/>
  <c r="W383" i="7"/>
  <c r="W382" i="7"/>
  <c r="W370" i="7"/>
  <c r="W267" i="7"/>
  <c r="W143" i="7"/>
  <c r="W5" i="7"/>
  <c r="W1048" i="7" l="1"/>
  <c r="W1043" i="7"/>
  <c r="W981" i="7"/>
  <c r="W947" i="7"/>
  <c r="W837" i="7"/>
  <c r="W761" i="7"/>
  <c r="W650" i="7"/>
  <c r="W443" i="7"/>
  <c r="W442" i="7"/>
  <c r="W289" i="7"/>
  <c r="W169" i="7"/>
  <c r="W39" i="7"/>
  <c r="U436" i="7"/>
  <c r="W436" i="7" s="1"/>
  <c r="U443" i="7"/>
  <c r="T523" i="7"/>
  <c r="W465" i="7" l="1"/>
  <c r="W441" i="7"/>
  <c r="W1113" i="7"/>
  <c r="V1113" i="7"/>
  <c r="W1112" i="7"/>
  <c r="W1058" i="7"/>
  <c r="W994" i="7"/>
  <c r="W911" i="7"/>
  <c r="W856" i="7"/>
  <c r="W782" i="7"/>
  <c r="W686" i="7"/>
  <c r="W419" i="7"/>
  <c r="W155" i="7"/>
  <c r="W279" i="7"/>
  <c r="W9" i="7"/>
  <c r="V1112" i="7"/>
  <c r="W1111" i="7"/>
  <c r="W379" i="7"/>
  <c r="V1111" i="7"/>
  <c r="W405" i="7"/>
  <c r="W451" i="7" l="1"/>
  <c r="W392" i="7"/>
  <c r="W148" i="7"/>
  <c r="W13" i="7"/>
  <c r="W1061" i="7" l="1"/>
  <c r="W567" i="7"/>
  <c r="W734" i="7" l="1"/>
  <c r="W592" i="7"/>
  <c r="W591" i="7"/>
  <c r="W354" i="7"/>
  <c r="W243" i="7"/>
  <c r="W84" i="7"/>
  <c r="W83" i="7"/>
  <c r="H28" i="10" l="1"/>
  <c r="G28" i="10"/>
  <c r="Z59" i="7"/>
  <c r="U59" i="7"/>
  <c r="H33" i="10" l="1"/>
  <c r="G33" i="10"/>
  <c r="U642" i="7" l="1"/>
  <c r="W572" i="7" l="1"/>
  <c r="W539" i="7"/>
  <c r="W1110" i="7"/>
  <c r="Z1110" i="7"/>
  <c r="AB1110" i="7" s="1"/>
  <c r="V1110" i="7"/>
  <c r="U542" i="7" l="1"/>
  <c r="W542" i="7" s="1"/>
  <c r="W1077" i="7"/>
  <c r="W1013" i="7"/>
  <c r="W932" i="7"/>
  <c r="W870" i="7"/>
  <c r="W796" i="7"/>
  <c r="W706" i="7"/>
  <c r="W543" i="7"/>
  <c r="W326" i="7"/>
  <c r="W215" i="7"/>
  <c r="W112" i="7"/>
  <c r="Y1109" i="7" l="1"/>
  <c r="AB1109" i="7" l="1"/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 s="1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 l="1"/>
  <c r="N11" i="10" l="1"/>
  <c r="W957" i="7" l="1"/>
  <c r="W964" i="7"/>
  <c r="W960" i="7"/>
  <c r="W945" i="7" l="1"/>
  <c r="W946" i="7"/>
  <c r="W949" i="7"/>
  <c r="W951" i="7"/>
  <c r="W952" i="7"/>
  <c r="W953" i="7"/>
  <c r="W954" i="7"/>
  <c r="W955" i="7"/>
  <c r="W956" i="7"/>
  <c r="W931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2" i="7"/>
  <c r="W907" i="7"/>
  <c r="W975" i="7"/>
  <c r="W976" i="7"/>
  <c r="W982" i="7"/>
  <c r="W984" i="7"/>
  <c r="W985" i="7"/>
  <c r="W986" i="7"/>
  <c r="W987" i="7"/>
  <c r="W988" i="7"/>
  <c r="W989" i="7"/>
  <c r="W990" i="7"/>
  <c r="W991" i="7"/>
  <c r="W992" i="7"/>
  <c r="W993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Y1092" i="7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Y1077" i="7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0" i="7"/>
  <c r="Y1060" i="7" s="1"/>
  <c r="W1059" i="7"/>
  <c r="Y1059" i="7" s="1"/>
  <c r="Y1058" i="7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7" i="7"/>
  <c r="W1046" i="7"/>
  <c r="W1045" i="7"/>
  <c r="Y1045" i="7" s="1"/>
  <c r="W1044" i="7"/>
  <c r="Y1044" i="7" s="1"/>
  <c r="Y1042" i="7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 s="1"/>
  <c r="N123" i="10" l="1"/>
  <c r="P123" i="10" s="1"/>
  <c r="Q123" i="10" s="1"/>
  <c r="R123" i="10" s="1"/>
  <c r="N124" i="10"/>
  <c r="N127" i="10"/>
  <c r="P127" i="10" s="1"/>
  <c r="Q127" i="10" s="1"/>
  <c r="R127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 s="1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I99" i="10" s="1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H88" i="10"/>
  <c r="G88" i="10"/>
  <c r="J88" i="10" s="1"/>
  <c r="L88" i="10" s="1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Y870" i="7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Y856" i="7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Y852" i="7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Y837" i="7"/>
  <c r="V837" i="7"/>
  <c r="AA836" i="7"/>
  <c r="Z836" i="7"/>
  <c r="Y836" i="7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Y796" i="7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Y782" i="7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Y777" i="7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V761" i="7"/>
  <c r="Z760" i="7"/>
  <c r="AB760" i="7" s="1"/>
  <c r="Y760" i="7"/>
  <c r="V760" i="7"/>
  <c r="Z759" i="7"/>
  <c r="AB759" i="7" s="1"/>
  <c r="W759" i="7"/>
  <c r="V759" i="7"/>
  <c r="AA758" i="7"/>
  <c r="Z758" i="7"/>
  <c r="Y758" i="7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Y734" i="7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Y706" i="7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Y686" i="7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Y676" i="7"/>
  <c r="AA675" i="7"/>
  <c r="Z675" i="7"/>
  <c r="Y675" i="7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Y669" i="7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Y666" i="7"/>
  <c r="AA665" i="7"/>
  <c r="Z665" i="7"/>
  <c r="Y665" i="7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V650" i="7"/>
  <c r="AA649" i="7"/>
  <c r="Z649" i="7"/>
  <c r="Y649" i="7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U644" i="7"/>
  <c r="Z644" i="7" s="1"/>
  <c r="U643" i="7"/>
  <c r="V642" i="7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V622" i="7"/>
  <c r="U621" i="7"/>
  <c r="U620" i="7"/>
  <c r="V620" i="7" s="1"/>
  <c r="U619" i="7"/>
  <c r="Z619" i="7" s="1"/>
  <c r="AB619" i="7" s="1"/>
  <c r="U618" i="7"/>
  <c r="V618" i="7" s="1"/>
  <c r="Z617" i="7"/>
  <c r="AB617" i="7" s="1"/>
  <c r="V616" i="7"/>
  <c r="U615" i="7"/>
  <c r="V615" i="7" s="1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Y354" i="7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Y326" i="7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Y298" i="7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Y279" i="7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Y265" i="7"/>
  <c r="V265" i="7"/>
  <c r="Z264" i="7"/>
  <c r="AB264" i="7" s="1"/>
  <c r="Y264" i="7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W59" i="7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P17" i="10" l="1"/>
  <c r="L11" i="10"/>
  <c r="P11" i="10"/>
  <c r="Q11" i="10" s="1"/>
  <c r="R11" i="10" s="1"/>
  <c r="L92" i="10"/>
  <c r="I92" i="10"/>
  <c r="L93" i="10"/>
  <c r="I93" i="10"/>
  <c r="P51" i="10"/>
  <c r="Q51" i="10" s="1"/>
  <c r="R51" i="10" s="1"/>
  <c r="P15" i="10"/>
  <c r="Q15" i="10" s="1"/>
  <c r="R15" i="10" s="1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Q62" i="10" s="1"/>
  <c r="R62" i="10" s="1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<sst xmlns="http://schemas.openxmlformats.org/spreadsheetml/2006/main" count="16811" uniqueCount="772">
  <si>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</si>
  <si>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</si>
  <si>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</si>
  <si>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</si>
  <si>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</si>
  <si>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</si>
  <si>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</si>
  <si>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</si>
  <si>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</si>
  <si>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</si>
  <si>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</si>
  <si>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</si>
  <si>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</si>
  <si>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</si>
  <si>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</si>
  <si>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</si>
  <si>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</si>
  <si>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</si>
  <si>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</si>
  <si>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</si>
  <si>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</si>
  <si>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</si>
  <si>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</si>
  <si>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</si>
  <si>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</si>
  <si>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</si>
  <si>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</si>
  <si>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</si>
  <si>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</si>
  <si>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</si>
  <si>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</si>
  <si>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</si>
  <si>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</si>
  <si>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</si>
  <si>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</si>
  <si>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</si>
  <si>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</si>
  <si>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</si>
  <si>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</si>
  <si>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</si>
  <si>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</si>
  <si>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</si>
  <si>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</si>
  <si>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</si>
  <si>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</si>
  <si>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</si>
  <si>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</si>
  <si>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</si>
  <si>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</si>
  <si>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</si>
  <si>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</si>
  <si>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</si>
  <si>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</si>
  <si>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</si>
  <si>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</si>
  <si>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</si>
  <si>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</si>
  <si>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</si>
  <si>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</si>
  <si>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</si>
  <si>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</si>
  <si>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</si>
  <si>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</si>
  <si>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</si>
  <si>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</si>
  <si>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</si>
  <si>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</si>
  <si>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</si>
  <si>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</si>
  <si>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</si>
  <si>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</si>
  <si>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</si>
  <si>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</si>
  <si>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</si>
  <si>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</si>
  <si>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</si>
  <si>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</si>
  <si>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</si>
  <si>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</si>
  <si>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</si>
  <si>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</si>
  <si>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</si>
  <si>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</si>
  <si>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</si>
  <si>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</si>
  <si>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</si>
  <si>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</si>
  <si>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</si>
  <si>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</si>
  <si>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</si>
  <si>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</si>
  <si>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</si>
  <si>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</si>
  <si>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</si>
  <si>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</si>
  <si>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</si>
  <si>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</si>
  <si>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</si>
  <si>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</si>
  <si>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</si>
  <si>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</si>
  <si>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</si>
  <si>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</si>
  <si>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</si>
  <si>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</si>
  <si>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</si>
  <si>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</si>
  <si>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</si>
  <si>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</si>
  <si>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</si>
  <si>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</si>
  <si>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</si>
  <si>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</si>
  <si>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</si>
  <si>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</si>
  <si>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</si>
  <si>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</si>
  <si>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</si>
  <si>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</si>
  <si>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</si>
  <si>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</si>
  <si>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</si>
  <si>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</si>
  <si>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</si>
  <si>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</si>
  <si>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</si>
  <si>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</si>
  <si>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</si>
  <si>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</si>
  <si>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</si>
  <si>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</si>
  <si>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</si>
  <si>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</si>
  <si>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</si>
  <si>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</si>
  <si>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</si>
  <si>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</si>
  <si>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</si>
  <si>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</si>
  <si>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</si>
  <si>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</si>
  <si>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</si>
  <si>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</si>
  <si>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</si>
  <si>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</si>
  <si>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</si>
  <si>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</si>
  <si>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</si>
  <si>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</si>
  <si>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</si>
  <si>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</si>
  <si>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</si>
  <si>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</si>
  <si>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</si>
  <si>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</si>
  <si>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</si>
  <si>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</si>
  <si>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</si>
  <si>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</si>
  <si>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</si>
  <si>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</si>
  <si>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</si>
  <si>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</si>
  <si>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</si>
  <si>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</si>
  <si>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</si>
  <si>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</si>
  <si>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</si>
  <si>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</si>
  <si>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</si>
  <si>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</si>
  <si>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</si>
  <si>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</si>
  <si>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</si>
  <si>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</si>
  <si>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</si>
  <si>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</si>
  <si>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</si>
  <si>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</si>
  <si>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</si>
  <si>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</si>
  <si>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</si>
  <si>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</si>
  <si>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</si>
  <si>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</si>
  <si>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</si>
  <si>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</si>
  <si>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</si>
  <si>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</si>
  <si>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</si>
  <si>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</si>
  <si>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</si>
  <si>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</si>
  <si>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</si>
  <si>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</si>
  <si>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</si>
  <si>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</si>
  <si>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</si>
  <si>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</si>
  <si>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</si>
  <si>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</si>
  <si>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</si>
  <si>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</si>
  <si>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</si>
  <si>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</si>
  <si>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</si>
  <si>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</si>
  <si>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</si>
  <si>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</si>
  <si>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</si>
  <si>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</si>
  <si>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</si>
  <si>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</si>
  <si>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</si>
  <si>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</si>
  <si>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</si>
  <si>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</si>
  <si>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</si>
  <si>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</si>
  <si>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</si>
  <si>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</si>
  <si>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</si>
  <si>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</si>
  <si>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</si>
  <si>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</si>
  <si>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</si>
  <si>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</si>
  <si>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</si>
  <si>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</si>
  <si>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</si>
  <si>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</si>
  <si>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</si>
  <si>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</si>
  <si>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</si>
  <si>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</si>
  <si>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</si>
  <si>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</si>
  <si>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</si>
  <si>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</si>
  <si>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</si>
  <si>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</si>
  <si>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</si>
  <si>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</si>
  <si>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</si>
  <si>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</si>
  <si>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</si>
  <si>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</si>
  <si>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</si>
  <si>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</si>
  <si>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</si>
  <si>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</si>
  <si>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</si>
  <si>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</si>
  <si>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</si>
  <si>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</si>
  <si>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</si>
  <si>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</si>
  <si>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</si>
  <si>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</si>
  <si>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</si>
  <si>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</si>
  <si>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</si>
  <si>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</si>
  <si>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</si>
  <si>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</si>
  <si>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</si>
  <si>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</si>
  <si>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</si>
  <si>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</si>
  <si>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</si>
  <si>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</si>
  <si>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</si>
  <si>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</si>
  <si>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</si>
  <si>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</si>
  <si>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</si>
  <si>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</si>
  <si>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</si>
  <si>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</si>
  <si>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</si>
  <si>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</si>
  <si>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</si>
  <si>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</si>
  <si>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</si>
  <si>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</si>
  <si>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</si>
  <si>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</si>
  <si>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</si>
  <si>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</si>
  <si>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</si>
  <si>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</si>
  <si>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</si>
  <si>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</si>
  <si>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</si>
  <si>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</si>
  <si>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</si>
  <si>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</si>
  <si>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</si>
  <si>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</si>
  <si>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</si>
  <si>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</si>
  <si>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</si>
  <si>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</si>
  <si>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</si>
  <si>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</si>
  <si>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</si>
  <si>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</si>
  <si>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</si>
  <si>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</si>
  <si>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</si>
  <si>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</si>
  <si>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</si>
  <si>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</si>
  <si>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</si>
  <si>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</si>
  <si>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</si>
  <si>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</si>
  <si>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</si>
  <si>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</si>
  <si>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</si>
  <si>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</si>
  <si>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</si>
  <si>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</si>
  <si>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</si>
  <si>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</si>
  <si>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</si>
  <si>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</si>
  <si>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</si>
  <si>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</si>
  <si>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</si>
  <si>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</si>
  <si>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</si>
  <si>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</si>
  <si>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</si>
  <si>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</si>
  <si>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</si>
  <si>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</si>
  <si>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</si>
  <si>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</si>
  <si>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</si>
  <si>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</si>
  <si>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</si>
  <si>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</si>
  <si>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</si>
  <si>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</si>
  <si>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</si>
  <si>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</si>
  <si>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</si>
  <si>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</si>
  <si>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</si>
  <si>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</si>
  <si>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</si>
  <si>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</si>
  <si>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</si>
  <si>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</si>
  <si>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</si>
  <si>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</si>
  <si>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</si>
  <si>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</si>
  <si>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</si>
  <si>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</si>
  <si>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</si>
  <si>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</si>
  <si>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</si>
  <si>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</si>
  <si>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</si>
  <si>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</si>
  <si>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</si>
  <si>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</si>
  <si>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</si>
  <si>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</si>
  <si>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</si>
  <si>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</si>
  <si>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</si>
  <si>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</si>
  <si>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</si>
  <si>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</si>
  <si>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</si>
  <si>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</si>
  <si>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</si>
  <si>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</si>
  <si>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</si>
  <si>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</si>
  <si>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</si>
  <si>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</si>
  <si>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</si>
  <si>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</si>
  <si>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</si>
  <si>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</si>
  <si>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</si>
  <si>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</si>
  <si>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</si>
  <si>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</si>
  <si>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</si>
  <si>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</si>
  <si>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</si>
  <si>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</si>
  <si>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</si>
  <si>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</si>
  <si>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</si>
  <si>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</si>
  <si>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</si>
  <si>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</si>
  <si>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</si>
  <si>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</si>
  <si>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</si>
  <si>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</si>
  <si>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</si>
  <si>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</si>
  <si>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</si>
  <si>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</si>
  <si>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</si>
  <si>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</si>
  <si>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</si>
  <si>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</si>
  <si>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</si>
  <si>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</si>
  <si>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</si>
  <si>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</si>
  <si>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</si>
  <si>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</si>
  <si>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</si>
  <si>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</si>
  <si>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</si>
  <si>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</si>
  <si>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</si>
  <si>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</si>
  <si>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</si>
  <si>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</si>
  <si>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</si>
  <si>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</si>
  <si>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</si>
  <si>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</si>
  <si>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</si>
  <si>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</si>
  <si>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</si>
  <si>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</si>
  <si>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</si>
  <si>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</si>
  <si>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</si>
  <si>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</si>
  <si>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</si>
  <si>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</si>
  <si>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</si>
  <si>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</si>
  <si>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</si>
  <si>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</si>
  <si>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</si>
  <si>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</si>
  <si>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</si>
  <si>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</si>
  <si>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</si>
  <si>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</si>
  <si>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</si>
  <si>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</si>
  <si>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</si>
  <si>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</si>
  <si>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</si>
  <si>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</si>
  <si>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</si>
  <si>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</si>
  <si>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</si>
  <si>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</si>
  <si>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</si>
  <si>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</si>
  <si>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</si>
  <si>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</si>
  <si>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</si>
  <si>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</si>
  <si>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</si>
  <si>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</si>
  <si>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</si>
  <si>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</si>
  <si>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</si>
  <si>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</si>
  <si>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</si>
  <si>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</si>
  <si>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</si>
  <si>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</si>
  <si>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</si>
  <si>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</si>
  <si>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</si>
  <si>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</si>
  <si>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</si>
  <si>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</si>
  <si>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</si>
  <si>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</si>
  <si>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</si>
  <si>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</si>
  <si>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</si>
  <si>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</si>
  <si>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</si>
  <si>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</si>
  <si>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</si>
  <si>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</si>
  <si>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</si>
  <si>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</si>
  <si>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</si>
  <si>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</si>
  <si>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</si>
  <si>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</si>
  <si>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</si>
  <si>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</si>
  <si>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</si>
  <si>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</si>
  <si>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</si>
  <si>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</si>
  <si>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</si>
  <si>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</si>
  <si>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</si>
  <si>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</si>
  <si>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</si>
  <si>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</si>
  <si>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</si>
  <si>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</si>
  <si>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</si>
  <si>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</si>
  <si>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</si>
  <si>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</si>
  <si>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</si>
  <si>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</si>
  <si>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</si>
  <si>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</si>
  <si>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</si>
  <si>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</si>
  <si>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</si>
  <si>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</si>
  <si>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</si>
  <si>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</si>
  <si>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</si>
  <si>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</si>
  <si>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</si>
  <si>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</si>
  <si>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</si>
  <si>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</si>
  <si>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</si>
  <si>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</si>
  <si>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</si>
  <si>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</si>
  <si>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</si>
  <si>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</si>
  <si>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</si>
  <si>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</si>
  <si>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</si>
  <si>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</si>
  <si>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</si>
  <si>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</si>
  <si>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</si>
  <si>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</si>
  <si>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</si>
  <si>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</si>
  <si>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</si>
  <si>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</si>
  <si>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</si>
  <si>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</si>
  <si>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</si>
  <si>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</si>
  <si>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</si>
  <si>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</si>
  <si>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</si>
  <si>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</si>
  <si>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</si>
  <si>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</si>
  <si>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</si>
  <si>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</si>
  <si>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</si>
  <si>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</si>
  <si>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</si>
  <si>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</si>
  <si>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</si>
  <si>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</si>
  <si>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</si>
  <si>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</si>
  <si>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</si>
  <si>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</si>
  <si>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</si>
  <si>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</si>
  <si>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</si>
  <si>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</si>
  <si>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</si>
  <si>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</si>
  <si>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</si>
  <si>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</si>
  <si>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</si>
  <si>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</si>
  <si>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</si>
  <si>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</si>
  <si>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</si>
  <si>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</si>
  <si>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</si>
  <si>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</si>
  <si>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</si>
  <si>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</si>
  <si>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</si>
  <si>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</si>
  <si>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</si>
  <si>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</si>
  <si>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</si>
  <si>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</si>
  <si>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</si>
  <si>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</si>
  <si>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</si>
  <si>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</si>
  <si>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</si>
  <si>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</si>
  <si>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</si>
  <si>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</si>
  <si>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</si>
  <si>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</si>
  <si>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</si>
  <si>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</si>
  <si>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</si>
  <si>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</si>
  <si>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</si>
  <si>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</si>
  <si>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</si>
  <si>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</si>
  <si>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</si>
  <si>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</si>
  <si>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</si>
  <si>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</si>
  <si>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</si>
  <si>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</si>
  <si>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</si>
  <si>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</si>
  <si>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</si>
  <si>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</si>
  <si>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</si>
  <si>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</si>
  <si>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</si>
  <si>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</si>
  <si>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</si>
  <si>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</si>
  <si>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</si>
  <si>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</si>
  <si>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</si>
  <si>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</si>
  <si>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</si>
  <si>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</si>
  <si>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</si>
  <si>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</si>
  <si>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</si>
  <si>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</si>
  <si>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</si>
  <si>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</si>
  <si>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</si>
  <si>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</si>
  <si>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</si>
  <si>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</si>
  <si>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</si>
  <si>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</si>
  <si>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</si>
  <si>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</si>
  <si>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</si>
  <si>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</si>
  <si>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</si>
  <si>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</si>
  <si>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</si>
  <si>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</si>
  <si>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</si>
  <si>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</si>
  <si>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</si>
  <si>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</si>
  <si>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</si>
  <si>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</si>
  <si>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</si>
  <si>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</si>
  <si>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</si>
  <si>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</si>
  <si>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</si>
  <si>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</si>
  <si>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</si>
  <si>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</si>
  <si>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</si>
  <si>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</si>
  <si>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</si>
  <si>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</si>
  <si>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</si>
  <si>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</si>
  <si>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</si>
  <si>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</si>
  <si>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</si>
  <si>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</si>
  <si>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</si>
  <si>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</si>
  <si>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</si>
  <si>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</si>
  <si>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</si>
  <si>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</si>
  <si>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</si>
  <si>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</si>
  <si>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</si>
  <si>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</si>
  <si>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</si>
  <si>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</si>
  <si>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</si>
  <si>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</si>
  <si>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</si>
  <si>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</si>
  <si>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</si>
  <si>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</si>
  <si>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</si>
  <si>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</si>
  <si>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</si>
  <si>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</si>
  <si>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</si>
  <si>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</si>
  <si>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</si>
  <si>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</si>
  <si>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</si>
  <si>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</si>
  <si>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</si>
  <si>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</si>
  <si>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</si>
  <si>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</si>
  <si>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</si>
  <si>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</si>
  <si>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</si>
  <si>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</si>
  <si>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</si>
  <si>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</si>
  <si>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</si>
  <si>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</si>
  <si>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</si>
  <si>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</si>
  <si>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</si>
  <si>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</si>
  <si>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</si>
  <si>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</si>
  <si>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</si>
  <si>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</si>
  <si>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</si>
  <si>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</si>
  <si>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</si>
  <si>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</si>
  <si>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</si>
  <si>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</si>
  <si>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</si>
  <si>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</si>
  <si>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</si>
  <si>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</si>
  <si>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</si>
  <si>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</si>
  <si>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</si>
  <si>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</si>
  <si>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</si>
  <si>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</si>
  <si>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</si>
  <si>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</si>
  <si>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</si>
  <si>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</si>
  <si>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</si>
  <si>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</si>
  <si>
    <t>账户余额退出</t>
    <phoneticPr fontId="13" type="noConversion"/>
  </si>
  <si>
    <t>深圳一比分体育科技有限公司</t>
    <phoneticPr fontId="13" type="noConversion"/>
  </si>
  <si>
    <t>三六零有限科技公司</t>
  </si>
  <si>
    <t>北京多彩互动广告有限公司-三六零有限科技公司</t>
  </si>
  <si>
    <t>北京多彩</t>
    <phoneticPr fontId="13" type="noConversion"/>
  </si>
  <si>
    <t>北京多彩互动广告有限公司-福州三六零网络小额贷款有限公司</t>
  </si>
  <si>
    <t>北京多彩</t>
    <phoneticPr fontId="13" type="noConversion"/>
  </si>
  <si>
    <t>18年金源余额</t>
  </si>
  <si>
    <t>返货</t>
    <phoneticPr fontId="13" type="noConversion"/>
  </si>
  <si>
    <t>上海派友网络科技有限公司</t>
  </si>
  <si>
    <t>杭州奇葩信息技术有限公司</t>
  </si>
  <si>
    <t>CPD</t>
    <phoneticPr fontId="13" type="noConversion"/>
  </si>
  <si>
    <t>其他</t>
    <phoneticPr fontId="13" type="noConversion"/>
  </si>
  <si>
    <t>乐视控股（北京）有限公司</t>
  </si>
  <si>
    <t>无</t>
    <phoneticPr fontId="13" type="noConversion"/>
  </si>
  <si>
    <t>北京多彩互动广告有限公司-OPPO-电商金融-金源科技</t>
  </si>
  <si>
    <t>北京齐欣互动科技有限公司</t>
  </si>
  <si>
    <t>胡雅雯（客服）</t>
  </si>
  <si>
    <t>北京多彩-OPPO-电商金融-金源科技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</si>
</sst>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2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</cellStyleXfs>
  <cellXfs count="414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  <xf numFmtId="10" fontId="22" fillId="0" borderId="0" xfId="2" applyNumberFormat="1" applyFont="1" applyFill="1" applyAlignment="1">
      <alignment horizontal="center" vertical="center"/>
    </xf>
    <xf numFmtId="176" fontId="19" fillId="0" borderId="1" xfId="8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>
      <alignment horizontal="center" vertical="center"/>
    </xf>
    <xf numFmtId="43" fontId="6" fillId="0" borderId="1" xfId="1" applyFont="1" applyFill="1" applyBorder="1" applyAlignment="1" applyProtection="1">
      <alignment horizontal="center" vertical="center"/>
    </xf>
    <xf numFmtId="43" fontId="20" fillId="0" borderId="1" xfId="10" applyFont="1" applyFill="1" applyBorder="1" applyAlignment="1" applyProtection="1">
      <alignment horizontal="center" vertical="center"/>
    </xf>
    <xf numFmtId="43" fontId="20" fillId="0" borderId="2" xfId="1" applyFont="1" applyFill="1" applyBorder="1" applyAlignment="1" applyProtection="1">
      <alignment horizontal="center" vertical="center"/>
    </xf>
  </cellXfs>
  <cellStyles count="12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2 2 2" xfId="11"/>
    <cellStyle name="千位分隔 3" xfId="10"/>
    <cellStyle name="千位分隔 3 2" xfId="4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:\DXJ\&#29579;&#33452;-&#28040;&#32791;&#34920;&#20132;&#25509;\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Administrator\Desktop\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4" x14ac:dyDescent="0.25"/>
  <cols>
    <col min="1" max="1" width="13.36328125" customWidth="1"/>
    <col min="2" max="2" width="52"/>
    <col min="3" max="3" width="11.36328125"/>
    <col min="4" max="5" width="15.6328125"/>
    <col min="6" max="6" width="21.6328125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2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XFD1119"/>
  <sheetViews>
    <sheetView showGridLines="0" tabSelected="1" workbookViewId="0">
      <pane ySplit="1" topLeftCell="A2" activePane="bottomLeft" state="frozen"/>
      <selection pane="bottomLeft" activeCell="H1129" sqref="H1129"/>
    </sheetView>
  </sheetViews>
  <sheetFormatPr defaultColWidth="9" defaultRowHeight="14.5" outlineLevelCol="1" x14ac:dyDescent="0.25"/>
  <cols>
    <col min="1" max="1" width="11.36328125" style="359" customWidth="1"/>
    <col min="2" max="2" width="7.36328125" style="287" customWidth="1" outlineLevel="1" collapsed="1"/>
    <col min="3" max="3" width="7.90625" style="287" customWidth="1" outlineLevel="1"/>
    <col min="4" max="4" width="7" style="287" customWidth="1" outlineLevel="1"/>
    <col min="5" max="5" width="8.08984375" style="287" customWidth="1" outlineLevel="1"/>
    <col min="6" max="6" width="16.36328125" style="284" customWidth="1" outlineLevel="1" collapsed="1"/>
    <col min="7" max="7" width="13.6328125" style="287" customWidth="1"/>
    <col min="8" max="8" width="22.08984375" style="374" customWidth="1"/>
    <col min="9" max="9" width="24.08984375" style="383" customWidth="1"/>
    <col min="10" max="10" width="7.90625" style="383" customWidth="1"/>
    <col min="11" max="11" width="7.26953125" style="287" customWidth="1"/>
    <col min="12" max="12" width="14.08984375" style="287" customWidth="1" outlineLevel="1"/>
    <col min="13" max="13" width="7.6328125" style="287" hidden="1" customWidth="1" outlineLevel="1"/>
    <col min="14" max="14" width="7.36328125" style="299" customWidth="1" collapsed="1"/>
    <col min="15" max="15" width="7.08984375" style="299" customWidth="1"/>
    <col min="16" max="16" width="10.36328125" style="287" customWidth="1"/>
    <col min="17" max="17" width="7.7265625" style="64" hidden="1" customWidth="1" outlineLevel="1"/>
    <col min="18" max="18" width="6.36328125" style="287" customWidth="1" collapsed="1"/>
    <col min="19" max="19" width="14.453125" style="287" customWidth="1" outlineLevel="1"/>
    <col min="20" max="20" width="14.08984375" style="287" customWidth="1" outlineLevel="1"/>
    <col min="21" max="21" width="14.6328125" style="287" bestFit="1" customWidth="1"/>
    <col min="22" max="22" width="20.08984375" style="287" bestFit="1" customWidth="1" outlineLevel="1"/>
    <col min="23" max="23" width="16.453125" style="330" bestFit="1" customWidth="1"/>
    <col min="24" max="24" width="13" style="330" hidden="1" customWidth="1"/>
    <col min="25" max="25" width="15.453125" style="330" hidden="1" customWidth="1" outlineLevel="1"/>
    <col min="26" max="26" width="14.453125" style="330" hidden="1" customWidth="1"/>
    <col min="27" max="27" width="13.6328125" style="337" hidden="1" customWidth="1" outlineLevel="1"/>
    <col min="28" max="28" width="14.08984375" style="330" hidden="1" customWidth="1" outlineLevel="1"/>
    <col min="29" max="29" width="13" style="330" hidden="1" customWidth="1" outlineLevel="1"/>
    <col min="30" max="30" width="9.26953125" style="287" hidden="1" customWidth="1" outlineLevel="1"/>
    <col min="31" max="31" width="7.7265625" style="287" hidden="1" customWidth="1" outlineLevel="1"/>
    <col min="32" max="32" width="11.36328125" style="287" hidden="1" customWidth="1" outlineLevel="1"/>
    <col min="33" max="33" width="11.36328125" style="287" customWidth="1" outlineLevel="1"/>
    <col min="34" max="34" width="7.6328125" style="287" hidden="1" customWidth="1" outlineLevel="1"/>
    <col min="35" max="35" width="8.90625" style="287" hidden="1" customWidth="1" outlineLevel="1"/>
    <col min="36" max="36" width="7.6328125" style="287" hidden="1" customWidth="1" outlineLevel="1"/>
    <col min="37" max="37" width="5.453125" style="64" hidden="1" customWidth="1"/>
    <col min="38" max="16384" width="9" style="64"/>
  </cols>
  <sheetData>
    <row r="1" spans="1:37" ht="43.5" x14ac:dyDescent="0.2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t="16.5" hidden="1" customHeight="1" x14ac:dyDescent="0.2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210" t="s">
        <v>352</v>
      </c>
      <c r="G2" s="210" t="s">
        <v>353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413">
        <f>U2*(1+AG2)/(1+P2+AG2)</f>
        <v>1318296.5266423358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231">
        <v>0.28999999999999998</v>
      </c>
      <c r="AH2" s="185"/>
      <c r="AI2" s="185"/>
      <c r="AJ2" s="185"/>
      <c r="AK2" s="192"/>
    </row>
    <row r="3" spans="1:37" s="193" customFormat="1" ht="16.5" hidden="1" customHeight="1" x14ac:dyDescent="0.2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t="16.5" hidden="1" customHeight="1" x14ac:dyDescent="0.2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t="16.5" hidden="1" customHeight="1" x14ac:dyDescent="0.2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f>U5*(1+AG5)/(1+AG5+P5)</f>
        <v>492639.20581818186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238" t="s">
        <v>417</v>
      </c>
      <c r="AG5" s="231">
        <v>7.0000000000000007E-2</v>
      </c>
      <c r="AH5" s="194"/>
      <c r="AI5" s="194"/>
      <c r="AJ5" s="194"/>
      <c r="AK5" s="192"/>
    </row>
    <row r="6" spans="1:37" s="193" customFormat="1" ht="16.5" hidden="1" customHeight="1" x14ac:dyDescent="0.2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t="16.5" hidden="1" customHeight="1" x14ac:dyDescent="0.2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317917.3900000006</v>
      </c>
      <c r="T7" s="121">
        <v>1206372.55</v>
      </c>
      <c r="U7" s="121">
        <v>1378590.02</v>
      </c>
      <c r="V7" s="121">
        <f t="shared" si="0"/>
        <v>145699.92000000062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t="16.5" hidden="1" customHeight="1" x14ac:dyDescent="0.2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766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t="16.5" hidden="1" customHeight="1" x14ac:dyDescent="0.2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-0.15</v>
      </c>
      <c r="Q9" s="197"/>
      <c r="R9" s="197"/>
      <c r="S9" s="121">
        <v>249.37999999988824</v>
      </c>
      <c r="T9" s="121">
        <v>0</v>
      </c>
      <c r="U9" s="121">
        <v>238.1</v>
      </c>
      <c r="V9" s="121">
        <f t="shared" si="0"/>
        <v>11.279999999888247</v>
      </c>
      <c r="W9" s="319">
        <f>U9*(1+AG9)/(1+AG9+P9)</f>
        <v>270.27567567567564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226">
        <v>0.26</v>
      </c>
      <c r="AH9" s="194"/>
      <c r="AI9" s="194"/>
      <c r="AJ9" s="194"/>
      <c r="AK9" s="192"/>
    </row>
    <row r="10" spans="1:37" s="193" customFormat="1" ht="16.5" hidden="1" customHeight="1" x14ac:dyDescent="0.2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t="16.5" hidden="1" customHeight="1" x14ac:dyDescent="0.2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t="16.5" customHeight="1" x14ac:dyDescent="0.2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231">
        <v>0</v>
      </c>
      <c r="AH12" s="194"/>
      <c r="AI12" s="194"/>
      <c r="AJ12" s="194"/>
      <c r="AK12" s="192"/>
    </row>
    <row r="13" spans="1:37" s="193" customFormat="1" ht="16.5" hidden="1" customHeight="1" x14ac:dyDescent="0.2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754</v>
      </c>
      <c r="M13" s="194"/>
      <c r="N13" s="290" t="s">
        <v>52</v>
      </c>
      <c r="O13" s="301" t="s">
        <v>53</v>
      </c>
      <c r="P13" s="196">
        <v>0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f>U13/(1+P13)</f>
        <v>10226.129999999999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t="16.5" hidden="1" customHeight="1" x14ac:dyDescent="0.2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t="16.5" hidden="1" customHeight="1" x14ac:dyDescent="0.2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t="16.5" hidden="1" customHeight="1" x14ac:dyDescent="0.2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t="16.5" hidden="1" customHeight="1" x14ac:dyDescent="0.2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t="16.5" hidden="1" customHeight="1" x14ac:dyDescent="0.2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t="16.5" hidden="1" customHeight="1" x14ac:dyDescent="0.2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t="16.5" hidden="1" customHeight="1" x14ac:dyDescent="0.2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t="16.5" hidden="1" customHeight="1" x14ac:dyDescent="0.2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t="16.5" hidden="1" customHeight="1" x14ac:dyDescent="0.2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t="16.5" hidden="1" customHeight="1" x14ac:dyDescent="0.2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t="16.5" hidden="1" customHeight="1" x14ac:dyDescent="0.2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t="16.5" hidden="1" customHeight="1" x14ac:dyDescent="0.2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t="16.5" hidden="1" customHeight="1" x14ac:dyDescent="0.2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t="16.5" hidden="1" customHeight="1" x14ac:dyDescent="0.2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t="16.5" hidden="1" customHeight="1" x14ac:dyDescent="0.2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t="16.5" hidden="1" customHeight="1" x14ac:dyDescent="0.2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t="16.5" hidden="1" customHeight="1" x14ac:dyDescent="0.2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t="16.5" hidden="1" customHeight="1" x14ac:dyDescent="0.2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t="16.5" hidden="1" customHeight="1" x14ac:dyDescent="0.2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t="16.5" hidden="1" customHeight="1" x14ac:dyDescent="0.2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t="16.5" hidden="1" customHeight="1" x14ac:dyDescent="0.2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t="16.5" hidden="1" customHeight="1" x14ac:dyDescent="0.2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t="16.5" hidden="1" customHeight="1" x14ac:dyDescent="0.2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f>U36*(1+AG36)/(1+P36+AG36)</f>
        <v>29492.912189781022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231">
        <v>0.28999999999999998</v>
      </c>
      <c r="AH36" s="194"/>
      <c r="AI36" s="194"/>
      <c r="AJ36" s="194"/>
      <c r="AK36" s="192"/>
    </row>
    <row r="37" spans="1:37" s="193" customFormat="1" ht="16.5" hidden="1" customHeight="1" x14ac:dyDescent="0.2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t="16.5" hidden="1" customHeight="1" x14ac:dyDescent="0.2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t="16.5" hidden="1" customHeight="1" x14ac:dyDescent="0.2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411">
        <f>U39*(1+AG39)/(1+P39+AG39)</f>
        <v>175493.58899999998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226">
        <v>7.0000000000000007E-2</v>
      </c>
      <c r="AH39" s="194"/>
      <c r="AI39" s="194"/>
      <c r="AJ39" s="194"/>
      <c r="AK39" s="192"/>
    </row>
    <row r="40" spans="1:37" s="193" customFormat="1" ht="16.5" hidden="1" customHeight="1" x14ac:dyDescent="0.2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t="16.5" hidden="1" customHeight="1" x14ac:dyDescent="0.2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t="16.5" hidden="1" customHeight="1" x14ac:dyDescent="0.2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t="16.5" hidden="1" customHeight="1" x14ac:dyDescent="0.2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t="16.5" hidden="1" customHeight="1" x14ac:dyDescent="0.2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t="16.5" hidden="1" customHeight="1" x14ac:dyDescent="0.2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t="16.5" hidden="1" customHeight="1" x14ac:dyDescent="0.2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t="16.5" hidden="1" customHeight="1" x14ac:dyDescent="0.2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t="16.5" hidden="1" customHeight="1" x14ac:dyDescent="0.2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t="16.5" hidden="1" customHeight="1" x14ac:dyDescent="0.2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t="16.5" hidden="1" customHeight="1" x14ac:dyDescent="0.2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t="16.5" hidden="1" customHeight="1" x14ac:dyDescent="0.2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t="16.5" hidden="1" customHeight="1" x14ac:dyDescent="0.2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t="16.5" hidden="1" customHeight="1" x14ac:dyDescent="0.2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t="16.5" hidden="1" customHeight="1" x14ac:dyDescent="0.2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t="16.5" hidden="1" customHeight="1" x14ac:dyDescent="0.2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5" t="s">
        <v>57</v>
      </c>
      <c r="P55" s="208">
        <v>0</v>
      </c>
      <c r="Q55" s="197"/>
      <c r="R55" s="197"/>
      <c r="S55" s="121">
        <v>16734.02</v>
      </c>
      <c r="T55" s="121">
        <v>50000</v>
      </c>
      <c r="U55" s="121">
        <v>6113.59</v>
      </c>
      <c r="V55" s="121">
        <f t="shared" si="3"/>
        <v>60620.430000000008</v>
      </c>
      <c r="W55" s="121">
        <f>U55/(1+P55)</f>
        <v>6113.59</v>
      </c>
      <c r="X55" s="121"/>
      <c r="Y55" s="121"/>
      <c r="Z55" s="121">
        <f t="shared" si="4"/>
        <v>6113.59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t="16.5" hidden="1" customHeight="1" x14ac:dyDescent="0.2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323790</v>
      </c>
      <c r="T56" s="121">
        <v>-323790</v>
      </c>
      <c r="U56" s="121">
        <v>0</v>
      </c>
      <c r="V56" s="121">
        <f t="shared" si="3"/>
        <v>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t="16.5" hidden="1" customHeight="1" x14ac:dyDescent="0.2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t="16.5" hidden="1" customHeight="1" x14ac:dyDescent="0.2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t="16.5" hidden="1" customHeight="1" x14ac:dyDescent="0.2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752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f>256760</f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t="16.5" hidden="1" customHeight="1" x14ac:dyDescent="0.2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t="16.5" hidden="1" customHeight="1" x14ac:dyDescent="0.2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t="16.5" hidden="1" customHeight="1" x14ac:dyDescent="0.2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758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409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t="16.5" hidden="1" customHeight="1" x14ac:dyDescent="0.2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201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0</v>
      </c>
      <c r="U63" s="203">
        <v>0</v>
      </c>
      <c r="V63" s="121">
        <f t="shared" si="3"/>
        <v>0</v>
      </c>
      <c r="W63" s="93">
        <v>0</v>
      </c>
      <c r="X63" s="93"/>
      <c r="Y63" s="93">
        <v>0</v>
      </c>
      <c r="Z63" s="93">
        <v>0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t="16.5" hidden="1" customHeight="1" x14ac:dyDescent="0.2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202</v>
      </c>
      <c r="F64" s="201" t="s">
        <v>203</v>
      </c>
      <c r="G64" s="201" t="s">
        <v>204</v>
      </c>
      <c r="H64" s="194" t="s">
        <v>48</v>
      </c>
      <c r="I64" s="194" t="s">
        <v>49</v>
      </c>
      <c r="J64" s="289" t="s">
        <v>50</v>
      </c>
      <c r="K64" s="201"/>
      <c r="L64" s="201" t="s">
        <v>203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t="16.5" hidden="1" customHeight="1" x14ac:dyDescent="0.2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205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t="16.5" hidden="1" customHeight="1" x14ac:dyDescent="0.2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205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t="16.5" hidden="1" customHeight="1" x14ac:dyDescent="0.2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205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t="16.5" hidden="1" customHeight="1" x14ac:dyDescent="0.2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205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t="16.5" hidden="1" customHeight="1" x14ac:dyDescent="0.2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205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t="16.5" hidden="1" customHeight="1" x14ac:dyDescent="0.2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205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t="16.5" hidden="1" customHeight="1" x14ac:dyDescent="0.2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206</v>
      </c>
      <c r="F71" s="194" t="s">
        <v>207</v>
      </c>
      <c r="G71" s="194" t="s">
        <v>208</v>
      </c>
      <c r="H71" s="364" t="s">
        <v>207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t="16.5" hidden="1" customHeight="1" x14ac:dyDescent="0.2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209</v>
      </c>
      <c r="O72" s="301" t="s">
        <v>53</v>
      </c>
      <c r="P72" s="196">
        <v>7.0000000000000007E-2</v>
      </c>
      <c r="Q72" s="197"/>
      <c r="R72" s="197"/>
      <c r="S72" s="121">
        <v>0</v>
      </c>
      <c r="T72" s="121">
        <v>420895.52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t="16.5" hidden="1" customHeight="1" x14ac:dyDescent="0.2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209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t="16.5" hidden="1" customHeight="1" x14ac:dyDescent="0.25">
      <c r="A74" s="352">
        <v>43556</v>
      </c>
      <c r="B74" s="194" t="s">
        <v>42</v>
      </c>
      <c r="C74" s="195" t="s">
        <v>210</v>
      </c>
      <c r="D74" s="195" t="s">
        <v>211</v>
      </c>
      <c r="E74" s="194" t="s">
        <v>212</v>
      </c>
      <c r="F74" s="194" t="s">
        <v>213</v>
      </c>
      <c r="G74" s="194" t="s">
        <v>214</v>
      </c>
      <c r="H74" s="194" t="s">
        <v>48</v>
      </c>
      <c r="I74" s="194" t="s">
        <v>49</v>
      </c>
      <c r="J74" s="289" t="s">
        <v>50</v>
      </c>
      <c r="K74" s="194"/>
      <c r="L74" s="194" t="s">
        <v>213</v>
      </c>
      <c r="M74" s="194"/>
      <c r="N74" s="290" t="s">
        <v>209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t="16.5" hidden="1" customHeight="1" x14ac:dyDescent="0.2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215</v>
      </c>
      <c r="G75" s="194" t="s">
        <v>216</v>
      </c>
      <c r="H75" s="194" t="s">
        <v>48</v>
      </c>
      <c r="I75" s="194" t="s">
        <v>49</v>
      </c>
      <c r="J75" s="289" t="s">
        <v>50</v>
      </c>
      <c r="K75" s="194"/>
      <c r="L75" s="194" t="s">
        <v>217</v>
      </c>
      <c r="M75" s="194"/>
      <c r="N75" s="290" t="s">
        <v>209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t="16.5" hidden="1" customHeight="1" x14ac:dyDescent="0.25">
      <c r="A76" s="352">
        <v>43556</v>
      </c>
      <c r="B76" s="194" t="s">
        <v>42</v>
      </c>
      <c r="C76" s="195" t="s">
        <v>210</v>
      </c>
      <c r="D76" s="195" t="s">
        <v>211</v>
      </c>
      <c r="E76" s="194" t="s">
        <v>212</v>
      </c>
      <c r="F76" s="194" t="s">
        <v>218</v>
      </c>
      <c r="G76" s="194" t="s">
        <v>219</v>
      </c>
      <c r="H76" s="194" t="s">
        <v>48</v>
      </c>
      <c r="I76" s="194" t="s">
        <v>49</v>
      </c>
      <c r="J76" s="289" t="s">
        <v>50</v>
      </c>
      <c r="K76" s="194"/>
      <c r="L76" s="194" t="s">
        <v>220</v>
      </c>
      <c r="M76" s="194"/>
      <c r="N76" s="290" t="s">
        <v>209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t="16.5" hidden="1" customHeight="1" x14ac:dyDescent="0.25">
      <c r="A77" s="352">
        <v>43556</v>
      </c>
      <c r="B77" s="194" t="s">
        <v>42</v>
      </c>
      <c r="C77" s="195" t="s">
        <v>210</v>
      </c>
      <c r="D77" s="195" t="s">
        <v>221</v>
      </c>
      <c r="E77" s="194" t="s">
        <v>212</v>
      </c>
      <c r="F77" s="194" t="s">
        <v>222</v>
      </c>
      <c r="G77" s="194" t="s">
        <v>223</v>
      </c>
      <c r="H77" s="194" t="s">
        <v>48</v>
      </c>
      <c r="I77" s="194" t="s">
        <v>49</v>
      </c>
      <c r="J77" s="289" t="s">
        <v>50</v>
      </c>
      <c r="K77" s="194"/>
      <c r="L77" s="194" t="s">
        <v>220</v>
      </c>
      <c r="M77" s="194"/>
      <c r="N77" s="290" t="s">
        <v>209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t="16.5" hidden="1" customHeight="1" x14ac:dyDescent="0.25">
      <c r="A78" s="352">
        <v>43556</v>
      </c>
      <c r="B78" s="194" t="s">
        <v>42</v>
      </c>
      <c r="C78" s="195" t="s">
        <v>210</v>
      </c>
      <c r="D78" s="195" t="s">
        <v>211</v>
      </c>
      <c r="E78" s="194" t="s">
        <v>212</v>
      </c>
      <c r="F78" s="194" t="s">
        <v>224</v>
      </c>
      <c r="G78" s="194" t="s">
        <v>225</v>
      </c>
      <c r="H78" s="194" t="s">
        <v>48</v>
      </c>
      <c r="I78" s="194" t="s">
        <v>49</v>
      </c>
      <c r="J78" s="289" t="s">
        <v>50</v>
      </c>
      <c r="K78" s="194"/>
      <c r="L78" s="194" t="s">
        <v>220</v>
      </c>
      <c r="M78" s="194"/>
      <c r="N78" s="290" t="s">
        <v>209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t="16.5" hidden="1" customHeight="1" x14ac:dyDescent="0.25">
      <c r="A79" s="352">
        <v>43556</v>
      </c>
      <c r="B79" s="194" t="s">
        <v>42</v>
      </c>
      <c r="C79" s="195" t="s">
        <v>210</v>
      </c>
      <c r="D79" s="195" t="s">
        <v>211</v>
      </c>
      <c r="E79" s="194" t="s">
        <v>212</v>
      </c>
      <c r="F79" s="194" t="s">
        <v>226</v>
      </c>
      <c r="G79" s="194" t="s">
        <v>227</v>
      </c>
      <c r="H79" s="194" t="s">
        <v>48</v>
      </c>
      <c r="I79" s="194" t="s">
        <v>49</v>
      </c>
      <c r="J79" s="289" t="s">
        <v>50</v>
      </c>
      <c r="K79" s="194"/>
      <c r="L79" s="194" t="s">
        <v>220</v>
      </c>
      <c r="M79" s="194"/>
      <c r="N79" s="290" t="s">
        <v>209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-36272.54</v>
      </c>
      <c r="U79" s="121">
        <v>2986.95</v>
      </c>
      <c r="V79" s="121">
        <f t="shared" si="6"/>
        <v>14157.309295774696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t="16.5" hidden="1" customHeight="1" x14ac:dyDescent="0.25">
      <c r="A80" s="352">
        <v>43556</v>
      </c>
      <c r="B80" s="194" t="s">
        <v>42</v>
      </c>
      <c r="C80" s="195" t="s">
        <v>210</v>
      </c>
      <c r="D80" s="195" t="s">
        <v>221</v>
      </c>
      <c r="E80" s="194" t="s">
        <v>212</v>
      </c>
      <c r="F80" s="194" t="s">
        <v>228</v>
      </c>
      <c r="G80" s="194" t="s">
        <v>229</v>
      </c>
      <c r="H80" s="194" t="s">
        <v>48</v>
      </c>
      <c r="I80" s="194" t="s">
        <v>49</v>
      </c>
      <c r="J80" s="289" t="s">
        <v>50</v>
      </c>
      <c r="K80" s="194"/>
      <c r="L80" s="194" t="s">
        <v>220</v>
      </c>
      <c r="M80" s="194"/>
      <c r="N80" s="290" t="s">
        <v>209</v>
      </c>
      <c r="O80" s="301" t="s">
        <v>53</v>
      </c>
      <c r="P80" s="196">
        <v>0.08</v>
      </c>
      <c r="Q80" s="197"/>
      <c r="R80" s="197" t="s">
        <v>753</v>
      </c>
      <c r="S80" s="121">
        <v>189075.06</v>
      </c>
      <c r="T80" s="121">
        <v>-169385.08</v>
      </c>
      <c r="U80" s="121">
        <v>43.99</v>
      </c>
      <c r="V80" s="121">
        <f t="shared" si="6"/>
        <v>19645.990000000009</v>
      </c>
      <c r="W80" s="121">
        <v>18639.849999999999</v>
      </c>
      <c r="X80" s="121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t="16.5" hidden="1" customHeight="1" x14ac:dyDescent="0.25">
      <c r="A81" s="352">
        <v>43556</v>
      </c>
      <c r="B81" s="194" t="s">
        <v>42</v>
      </c>
      <c r="C81" s="195" t="s">
        <v>210</v>
      </c>
      <c r="D81" s="195" t="s">
        <v>211</v>
      </c>
      <c r="E81" s="194" t="s">
        <v>212</v>
      </c>
      <c r="F81" s="194" t="s">
        <v>230</v>
      </c>
      <c r="G81" s="194" t="s">
        <v>231</v>
      </c>
      <c r="H81" s="194" t="s">
        <v>48</v>
      </c>
      <c r="I81" s="194" t="s">
        <v>49</v>
      </c>
      <c r="J81" s="289" t="s">
        <v>50</v>
      </c>
      <c r="K81" s="194"/>
      <c r="L81" s="194" t="s">
        <v>220</v>
      </c>
      <c r="M81" s="194"/>
      <c r="N81" s="290" t="s">
        <v>209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121">
        <v>3.4961379310344798</v>
      </c>
      <c r="X81" s="121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t="16.5" hidden="1" customHeight="1" x14ac:dyDescent="0.25">
      <c r="A82" s="352">
        <v>43556</v>
      </c>
      <c r="B82" s="194" t="s">
        <v>42</v>
      </c>
      <c r="C82" s="195" t="s">
        <v>210</v>
      </c>
      <c r="D82" s="195" t="s">
        <v>211</v>
      </c>
      <c r="E82" s="194" t="s">
        <v>212</v>
      </c>
      <c r="F82" s="194" t="s">
        <v>232</v>
      </c>
      <c r="G82" s="194" t="s">
        <v>233</v>
      </c>
      <c r="H82" s="194" t="s">
        <v>48</v>
      </c>
      <c r="I82" s="194" t="s">
        <v>49</v>
      </c>
      <c r="J82" s="289" t="s">
        <v>50</v>
      </c>
      <c r="K82" s="194"/>
      <c r="L82" s="194" t="s">
        <v>220</v>
      </c>
      <c r="M82" s="194"/>
      <c r="N82" s="290" t="s">
        <v>209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121">
        <v>2974.33</v>
      </c>
      <c r="X82" s="121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t="16.5" hidden="1" customHeight="1" x14ac:dyDescent="0.25">
      <c r="A83" s="352">
        <v>43556</v>
      </c>
      <c r="B83" s="194" t="s">
        <v>42</v>
      </c>
      <c r="C83" s="195" t="s">
        <v>210</v>
      </c>
      <c r="D83" s="195" t="s">
        <v>211</v>
      </c>
      <c r="E83" s="194" t="s">
        <v>212</v>
      </c>
      <c r="F83" s="194" t="s">
        <v>234</v>
      </c>
      <c r="G83" s="194" t="s">
        <v>235</v>
      </c>
      <c r="H83" s="194" t="s">
        <v>48</v>
      </c>
      <c r="I83" s="194" t="s">
        <v>49</v>
      </c>
      <c r="J83" s="289" t="s">
        <v>50</v>
      </c>
      <c r="K83" s="194"/>
      <c r="L83" s="194" t="s">
        <v>220</v>
      </c>
      <c r="M83" s="194"/>
      <c r="N83" s="290" t="s">
        <v>209</v>
      </c>
      <c r="O83" s="301" t="s">
        <v>53</v>
      </c>
      <c r="P83" s="196">
        <v>0.23</v>
      </c>
      <c r="Q83" s="197"/>
      <c r="R83" s="197"/>
      <c r="S83" s="121">
        <v>36497.58</v>
      </c>
      <c r="T83" s="121">
        <v>-36497.360000000001</v>
      </c>
      <c r="U83" s="121">
        <v>0</v>
      </c>
      <c r="V83" s="121">
        <f t="shared" si="6"/>
        <v>0.22000000000116415</v>
      </c>
      <c r="W83" s="121">
        <f>U83*1.42/(1+42%+P83)</f>
        <v>0</v>
      </c>
      <c r="X83" s="121"/>
      <c r="Y83" s="121"/>
      <c r="Z83" s="121">
        <f t="shared" si="7"/>
        <v>0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t="16.5" hidden="1" customHeight="1" x14ac:dyDescent="0.25">
      <c r="A84" s="352">
        <v>43556</v>
      </c>
      <c r="B84" s="194" t="s">
        <v>42</v>
      </c>
      <c r="C84" s="195" t="s">
        <v>210</v>
      </c>
      <c r="D84" s="195" t="s">
        <v>211</v>
      </c>
      <c r="E84" s="194" t="s">
        <v>212</v>
      </c>
      <c r="F84" s="194" t="s">
        <v>234</v>
      </c>
      <c r="G84" s="194" t="s">
        <v>235</v>
      </c>
      <c r="H84" s="194" t="s">
        <v>48</v>
      </c>
      <c r="I84" s="194" t="s">
        <v>49</v>
      </c>
      <c r="J84" s="289" t="s">
        <v>50</v>
      </c>
      <c r="K84" s="194"/>
      <c r="L84" s="194" t="s">
        <v>220</v>
      </c>
      <c r="M84" s="194"/>
      <c r="N84" s="290" t="s">
        <v>209</v>
      </c>
      <c r="O84" s="301" t="s">
        <v>53</v>
      </c>
      <c r="P84" s="196">
        <v>0.13</v>
      </c>
      <c r="Q84" s="197"/>
      <c r="R84" s="197"/>
      <c r="S84" s="121">
        <v>36111.229999999996</v>
      </c>
      <c r="T84" s="121">
        <v>-32746.48</v>
      </c>
      <c r="U84" s="121">
        <v>3344.02</v>
      </c>
      <c r="V84" s="121">
        <f t="shared" si="6"/>
        <v>20.72999999999638</v>
      </c>
      <c r="W84" s="121">
        <f>U84*1.42/(1+42%+P84)</f>
        <v>3063.5538064516131</v>
      </c>
      <c r="X84" s="121"/>
      <c r="Y84" s="121"/>
      <c r="Z84" s="121">
        <f t="shared" si="7"/>
        <v>3344.02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t="16.5" hidden="1" customHeight="1" x14ac:dyDescent="0.2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209</v>
      </c>
      <c r="O85" s="301" t="s">
        <v>53</v>
      </c>
      <c r="P85" s="196">
        <v>7.0000000000000007E-2</v>
      </c>
      <c r="Q85" s="197"/>
      <c r="R85" s="197" t="s">
        <v>760</v>
      </c>
      <c r="S85" s="121">
        <v>40254.980000000003</v>
      </c>
      <c r="T85" s="121">
        <v>0</v>
      </c>
      <c r="U85" s="121">
        <v>0</v>
      </c>
      <c r="V85" s="121">
        <f t="shared" si="6"/>
        <v>40254.980000000003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t="16.5" hidden="1" customHeight="1" x14ac:dyDescent="0.25">
      <c r="A86" s="352">
        <v>43556</v>
      </c>
      <c r="B86" s="194" t="s">
        <v>42</v>
      </c>
      <c r="C86" s="194" t="s">
        <v>210</v>
      </c>
      <c r="D86" s="194" t="s">
        <v>211</v>
      </c>
      <c r="E86" s="194" t="s">
        <v>212</v>
      </c>
      <c r="F86" s="194" t="s">
        <v>236</v>
      </c>
      <c r="G86" s="194" t="s">
        <v>237</v>
      </c>
      <c r="H86" s="194" t="s">
        <v>48</v>
      </c>
      <c r="I86" s="194" t="s">
        <v>49</v>
      </c>
      <c r="J86" s="289" t="s">
        <v>50</v>
      </c>
      <c r="K86" s="194"/>
      <c r="L86" s="194" t="s">
        <v>220</v>
      </c>
      <c r="M86" s="194"/>
      <c r="N86" s="290" t="s">
        <v>209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t="16.5" hidden="1" customHeight="1" x14ac:dyDescent="0.25">
      <c r="A87" s="352">
        <v>43556</v>
      </c>
      <c r="B87" s="194" t="s">
        <v>42</v>
      </c>
      <c r="C87" s="194" t="s">
        <v>210</v>
      </c>
      <c r="D87" s="194" t="s">
        <v>211</v>
      </c>
      <c r="E87" s="194" t="s">
        <v>212</v>
      </c>
      <c r="F87" s="194" t="s">
        <v>238</v>
      </c>
      <c r="G87" s="194" t="s">
        <v>239</v>
      </c>
      <c r="H87" s="194" t="s">
        <v>48</v>
      </c>
      <c r="I87" s="194" t="s">
        <v>49</v>
      </c>
      <c r="J87" s="289" t="s">
        <v>50</v>
      </c>
      <c r="K87" s="194"/>
      <c r="L87" s="194" t="s">
        <v>220</v>
      </c>
      <c r="M87" s="194"/>
      <c r="N87" s="290" t="s">
        <v>209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hidden="1" x14ac:dyDescent="0.25">
      <c r="A88" s="352">
        <v>43556</v>
      </c>
      <c r="B88" s="194" t="s">
        <v>42</v>
      </c>
      <c r="C88" s="194" t="s">
        <v>210</v>
      </c>
      <c r="D88" s="194" t="s">
        <v>211</v>
      </c>
      <c r="E88" s="194" t="s">
        <v>212</v>
      </c>
      <c r="F88" s="194" t="s">
        <v>240</v>
      </c>
      <c r="G88" s="194" t="s">
        <v>241</v>
      </c>
      <c r="H88" s="194" t="s">
        <v>48</v>
      </c>
      <c r="I88" s="194" t="s">
        <v>49</v>
      </c>
      <c r="J88" s="289" t="s">
        <v>50</v>
      </c>
      <c r="K88" s="194"/>
      <c r="L88" s="194" t="s">
        <v>220</v>
      </c>
      <c r="M88" s="194"/>
      <c r="N88" s="290" t="s">
        <v>209</v>
      </c>
      <c r="O88" s="301" t="s">
        <v>53</v>
      </c>
      <c r="P88" s="196">
        <v>0.23</v>
      </c>
      <c r="Q88" s="197"/>
      <c r="R88" s="197"/>
      <c r="S88" s="121">
        <v>172.66352112698951</v>
      </c>
      <c r="T88" s="121">
        <v>0</v>
      </c>
      <c r="U88" s="121">
        <v>0</v>
      </c>
      <c r="V88" s="121">
        <f t="shared" si="6"/>
        <v>172.66352112698951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t="16.5" hidden="1" customHeight="1" x14ac:dyDescent="0.2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242</v>
      </c>
      <c r="F89" s="194" t="s">
        <v>243</v>
      </c>
      <c r="G89" s="194" t="s">
        <v>244</v>
      </c>
      <c r="H89" s="194" t="s">
        <v>48</v>
      </c>
      <c r="I89" s="194" t="s">
        <v>49</v>
      </c>
      <c r="J89" s="289" t="s">
        <v>50</v>
      </c>
      <c r="K89" s="194"/>
      <c r="L89" s="194" t="s">
        <v>245</v>
      </c>
      <c r="M89" s="194"/>
      <c r="N89" s="290" t="s">
        <v>209</v>
      </c>
      <c r="O89" s="301" t="s">
        <v>767</v>
      </c>
      <c r="P89" s="196">
        <v>0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t="16.5" hidden="1" customHeight="1" x14ac:dyDescent="0.25">
      <c r="A90" s="352">
        <v>43556</v>
      </c>
      <c r="B90" s="194" t="s">
        <v>42</v>
      </c>
      <c r="C90" s="195" t="s">
        <v>210</v>
      </c>
      <c r="D90" s="195" t="s">
        <v>211</v>
      </c>
      <c r="E90" s="194" t="s">
        <v>212</v>
      </c>
      <c r="F90" s="194" t="s">
        <v>246</v>
      </c>
      <c r="G90" s="194" t="s">
        <v>247</v>
      </c>
      <c r="H90" s="194" t="s">
        <v>48</v>
      </c>
      <c r="I90" s="194" t="s">
        <v>49</v>
      </c>
      <c r="J90" s="289" t="s">
        <v>50</v>
      </c>
      <c r="K90" s="194"/>
      <c r="L90" s="194" t="s">
        <v>220</v>
      </c>
      <c r="M90" s="194"/>
      <c r="N90" s="290" t="s">
        <v>209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t="16.5" hidden="1" customHeight="1" x14ac:dyDescent="0.25">
      <c r="A91" s="352">
        <v>43556</v>
      </c>
      <c r="B91" s="194" t="s">
        <v>42</v>
      </c>
      <c r="C91" s="195" t="s">
        <v>210</v>
      </c>
      <c r="D91" s="195" t="s">
        <v>221</v>
      </c>
      <c r="E91" s="194" t="s">
        <v>248</v>
      </c>
      <c r="F91" s="194" t="s">
        <v>249</v>
      </c>
      <c r="G91" s="194" t="s">
        <v>250</v>
      </c>
      <c r="H91" s="194" t="s">
        <v>48</v>
      </c>
      <c r="I91" s="194" t="s">
        <v>49</v>
      </c>
      <c r="J91" s="289" t="s">
        <v>50</v>
      </c>
      <c r="K91" s="194"/>
      <c r="L91" s="194" t="s">
        <v>220</v>
      </c>
      <c r="M91" s="194"/>
      <c r="N91" s="290" t="s">
        <v>209</v>
      </c>
      <c r="O91" s="301" t="s">
        <v>53</v>
      </c>
      <c r="P91" s="196">
        <v>0.23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231">
        <v>0.42</v>
      </c>
      <c r="AH91" s="194"/>
      <c r="AI91" s="194"/>
      <c r="AJ91" s="194"/>
      <c r="AK91" s="192"/>
    </row>
    <row r="92" spans="1:37" s="193" customFormat="1" ht="16.5" hidden="1" customHeight="1" x14ac:dyDescent="0.25">
      <c r="A92" s="352">
        <v>43556</v>
      </c>
      <c r="B92" s="194" t="s">
        <v>42</v>
      </c>
      <c r="C92" s="195" t="s">
        <v>210</v>
      </c>
      <c r="D92" s="195" t="s">
        <v>211</v>
      </c>
      <c r="E92" s="194" t="s">
        <v>212</v>
      </c>
      <c r="F92" s="194" t="s">
        <v>251</v>
      </c>
      <c r="G92" s="194" t="s">
        <v>252</v>
      </c>
      <c r="H92" s="194" t="s">
        <v>48</v>
      </c>
      <c r="I92" s="194" t="s">
        <v>49</v>
      </c>
      <c r="J92" s="289" t="s">
        <v>50</v>
      </c>
      <c r="K92" s="194"/>
      <c r="L92" s="194" t="s">
        <v>220</v>
      </c>
      <c r="M92" s="194"/>
      <c r="N92" s="290" t="s">
        <v>209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v>0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t="16.5" hidden="1" customHeight="1" x14ac:dyDescent="0.25">
      <c r="A93" s="352">
        <v>43556</v>
      </c>
      <c r="B93" s="194" t="s">
        <v>42</v>
      </c>
      <c r="C93" s="195" t="s">
        <v>210</v>
      </c>
      <c r="D93" s="195" t="s">
        <v>221</v>
      </c>
      <c r="E93" s="194" t="s">
        <v>212</v>
      </c>
      <c r="F93" s="194" t="s">
        <v>253</v>
      </c>
      <c r="G93" s="194" t="s">
        <v>254</v>
      </c>
      <c r="H93" s="194" t="s">
        <v>48</v>
      </c>
      <c r="I93" s="194" t="s">
        <v>49</v>
      </c>
      <c r="J93" s="289" t="s">
        <v>50</v>
      </c>
      <c r="K93" s="194"/>
      <c r="L93" s="194" t="s">
        <v>220</v>
      </c>
      <c r="M93" s="194"/>
      <c r="N93" s="290" t="s">
        <v>209</v>
      </c>
      <c r="O93" s="301" t="s">
        <v>53</v>
      </c>
      <c r="P93" s="196">
        <v>0.22</v>
      </c>
      <c r="Q93" s="197"/>
      <c r="R93" s="197"/>
      <c r="S93" s="121">
        <v>354.84000000002561</v>
      </c>
      <c r="T93" s="121"/>
      <c r="U93" s="121"/>
      <c r="V93" s="121">
        <f t="shared" si="6"/>
        <v>354.84000000002561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t="16.5" hidden="1" customHeight="1" x14ac:dyDescent="0.25">
      <c r="A94" s="352">
        <v>43556</v>
      </c>
      <c r="B94" s="194" t="s">
        <v>42</v>
      </c>
      <c r="C94" s="194" t="s">
        <v>210</v>
      </c>
      <c r="D94" s="194" t="s">
        <v>221</v>
      </c>
      <c r="E94" s="194" t="s">
        <v>212</v>
      </c>
      <c r="F94" s="194" t="s">
        <v>228</v>
      </c>
      <c r="G94" s="194" t="s">
        <v>229</v>
      </c>
      <c r="H94" s="194" t="s">
        <v>48</v>
      </c>
      <c r="I94" s="194" t="s">
        <v>49</v>
      </c>
      <c r="J94" s="289" t="s">
        <v>50</v>
      </c>
      <c r="K94" s="194"/>
      <c r="L94" s="194" t="s">
        <v>220</v>
      </c>
      <c r="M94" s="194"/>
      <c r="N94" s="290" t="s">
        <v>209</v>
      </c>
      <c r="O94" s="301" t="s">
        <v>53</v>
      </c>
      <c r="P94" s="196">
        <v>0.03</v>
      </c>
      <c r="Q94" s="197"/>
      <c r="R94" s="197"/>
      <c r="S94" s="121">
        <v>30421.8</v>
      </c>
      <c r="T94" s="121">
        <v>-30421.8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t="16.5" hidden="1" customHeight="1" x14ac:dyDescent="0.25">
      <c r="A95" s="352">
        <v>43556</v>
      </c>
      <c r="B95" s="194" t="s">
        <v>42</v>
      </c>
      <c r="C95" s="194" t="s">
        <v>210</v>
      </c>
      <c r="D95" s="194" t="s">
        <v>211</v>
      </c>
      <c r="E95" s="194" t="s">
        <v>212</v>
      </c>
      <c r="F95" s="194" t="s">
        <v>220</v>
      </c>
      <c r="G95" s="194" t="s">
        <v>255</v>
      </c>
      <c r="H95" s="194" t="s">
        <v>48</v>
      </c>
      <c r="I95" s="194" t="s">
        <v>49</v>
      </c>
      <c r="J95" s="289" t="s">
        <v>50</v>
      </c>
      <c r="K95" s="194"/>
      <c r="L95" s="194" t="s">
        <v>220</v>
      </c>
      <c r="M95" s="194"/>
      <c r="N95" s="290" t="s">
        <v>209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t="16.5" hidden="1" customHeight="1" x14ac:dyDescent="0.25">
      <c r="A96" s="352">
        <v>43556</v>
      </c>
      <c r="B96" s="194" t="s">
        <v>42</v>
      </c>
      <c r="C96" s="194" t="s">
        <v>210</v>
      </c>
      <c r="D96" s="194" t="s">
        <v>211</v>
      </c>
      <c r="E96" s="194" t="s">
        <v>212</v>
      </c>
      <c r="F96" s="194" t="s">
        <v>256</v>
      </c>
      <c r="G96" s="194" t="s">
        <v>257</v>
      </c>
      <c r="H96" s="194" t="s">
        <v>48</v>
      </c>
      <c r="I96" s="194" t="s">
        <v>49</v>
      </c>
      <c r="J96" s="289" t="s">
        <v>50</v>
      </c>
      <c r="K96" s="194"/>
      <c r="L96" s="194" t="s">
        <v>220</v>
      </c>
      <c r="M96" s="194"/>
      <c r="N96" s="290" t="s">
        <v>209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t="16.5" hidden="1" customHeight="1" x14ac:dyDescent="0.25">
      <c r="A97" s="352">
        <v>43556</v>
      </c>
      <c r="B97" s="194" t="s">
        <v>42</v>
      </c>
      <c r="C97" s="194" t="s">
        <v>210</v>
      </c>
      <c r="D97" s="194" t="s">
        <v>221</v>
      </c>
      <c r="E97" s="194" t="s">
        <v>212</v>
      </c>
      <c r="F97" s="194" t="s">
        <v>258</v>
      </c>
      <c r="G97" s="194" t="s">
        <v>259</v>
      </c>
      <c r="H97" s="194" t="s">
        <v>48</v>
      </c>
      <c r="I97" s="194" t="s">
        <v>49</v>
      </c>
      <c r="J97" s="289" t="s">
        <v>50</v>
      </c>
      <c r="K97" s="194"/>
      <c r="L97" s="194" t="s">
        <v>220</v>
      </c>
      <c r="M97" s="194"/>
      <c r="N97" s="290" t="s">
        <v>209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t="16.5" hidden="1" customHeight="1" x14ac:dyDescent="0.25">
      <c r="A98" s="352">
        <v>43556</v>
      </c>
      <c r="B98" s="194" t="s">
        <v>42</v>
      </c>
      <c r="C98" s="194" t="s">
        <v>210</v>
      </c>
      <c r="D98" s="194" t="s">
        <v>221</v>
      </c>
      <c r="E98" s="194" t="s">
        <v>212</v>
      </c>
      <c r="F98" s="194" t="s">
        <v>260</v>
      </c>
      <c r="G98" s="194" t="s">
        <v>261</v>
      </c>
      <c r="H98" s="194" t="s">
        <v>48</v>
      </c>
      <c r="I98" s="194" t="s">
        <v>49</v>
      </c>
      <c r="J98" s="289" t="s">
        <v>50</v>
      </c>
      <c r="K98" s="194"/>
      <c r="L98" s="194" t="s">
        <v>220</v>
      </c>
      <c r="M98" s="194"/>
      <c r="N98" s="290" t="s">
        <v>209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t="16.5" hidden="1" customHeight="1" x14ac:dyDescent="0.25">
      <c r="A99" s="352">
        <v>43556</v>
      </c>
      <c r="B99" s="194" t="s">
        <v>42</v>
      </c>
      <c r="C99" s="194" t="s">
        <v>210</v>
      </c>
      <c r="D99" s="194" t="s">
        <v>211</v>
      </c>
      <c r="E99" s="194" t="s">
        <v>212</v>
      </c>
      <c r="F99" s="194" t="s">
        <v>262</v>
      </c>
      <c r="G99" s="194" t="s">
        <v>263</v>
      </c>
      <c r="H99" s="194" t="s">
        <v>48</v>
      </c>
      <c r="I99" s="194" t="s">
        <v>49</v>
      </c>
      <c r="J99" s="289" t="s">
        <v>50</v>
      </c>
      <c r="K99" s="194"/>
      <c r="L99" s="194" t="s">
        <v>220</v>
      </c>
      <c r="M99" s="194"/>
      <c r="N99" s="290" t="s">
        <v>209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t="16.5" hidden="1" customHeight="1" x14ac:dyDescent="0.25">
      <c r="A100" s="352">
        <v>43556</v>
      </c>
      <c r="B100" s="194" t="s">
        <v>42</v>
      </c>
      <c r="C100" s="194" t="s">
        <v>210</v>
      </c>
      <c r="D100" s="194" t="s">
        <v>211</v>
      </c>
      <c r="E100" s="194" t="s">
        <v>212</v>
      </c>
      <c r="F100" s="194" t="s">
        <v>264</v>
      </c>
      <c r="G100" s="194" t="s">
        <v>265</v>
      </c>
      <c r="H100" s="194" t="s">
        <v>48</v>
      </c>
      <c r="I100" s="194" t="s">
        <v>49</v>
      </c>
      <c r="J100" s="289" t="s">
        <v>50</v>
      </c>
      <c r="K100" s="194"/>
      <c r="L100" s="194" t="s">
        <v>220</v>
      </c>
      <c r="M100" s="194"/>
      <c r="N100" s="290" t="s">
        <v>209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t="16.5" hidden="1" customHeight="1" x14ac:dyDescent="0.25">
      <c r="A101" s="352">
        <v>43556</v>
      </c>
      <c r="B101" s="194" t="s">
        <v>42</v>
      </c>
      <c r="C101" s="194" t="s">
        <v>210</v>
      </c>
      <c r="D101" s="194" t="s">
        <v>221</v>
      </c>
      <c r="E101" s="194" t="s">
        <v>212</v>
      </c>
      <c r="F101" s="194" t="s">
        <v>266</v>
      </c>
      <c r="G101" s="194" t="s">
        <v>267</v>
      </c>
      <c r="H101" s="194" t="s">
        <v>48</v>
      </c>
      <c r="I101" s="194" t="s">
        <v>49</v>
      </c>
      <c r="J101" s="289" t="s">
        <v>50</v>
      </c>
      <c r="K101" s="194"/>
      <c r="L101" s="194" t="s">
        <v>220</v>
      </c>
      <c r="M101" s="194"/>
      <c r="N101" s="290" t="s">
        <v>209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t="16.5" hidden="1" customHeight="1" x14ac:dyDescent="0.25">
      <c r="A102" s="352">
        <v>43556</v>
      </c>
      <c r="B102" s="194" t="s">
        <v>42</v>
      </c>
      <c r="C102" s="194" t="s">
        <v>210</v>
      </c>
      <c r="D102" s="194" t="s">
        <v>221</v>
      </c>
      <c r="E102" s="194" t="s">
        <v>212</v>
      </c>
      <c r="F102" s="194" t="s">
        <v>268</v>
      </c>
      <c r="G102" s="194" t="s">
        <v>269</v>
      </c>
      <c r="H102" s="194" t="s">
        <v>48</v>
      </c>
      <c r="I102" s="194" t="s">
        <v>49</v>
      </c>
      <c r="J102" s="289" t="s">
        <v>50</v>
      </c>
      <c r="K102" s="194"/>
      <c r="L102" s="194" t="s">
        <v>220</v>
      </c>
      <c r="M102" s="194"/>
      <c r="N102" s="290" t="s">
        <v>209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t="16.5" hidden="1" customHeight="1" x14ac:dyDescent="0.25">
      <c r="A103" s="352">
        <v>43556</v>
      </c>
      <c r="B103" s="194" t="s">
        <v>42</v>
      </c>
      <c r="C103" s="194" t="s">
        <v>210</v>
      </c>
      <c r="D103" s="194" t="s">
        <v>221</v>
      </c>
      <c r="E103" s="194" t="s">
        <v>212</v>
      </c>
      <c r="F103" s="194" t="s">
        <v>270</v>
      </c>
      <c r="G103" s="194" t="s">
        <v>271</v>
      </c>
      <c r="H103" s="194" t="s">
        <v>48</v>
      </c>
      <c r="I103" s="194" t="s">
        <v>49</v>
      </c>
      <c r="J103" s="289" t="s">
        <v>50</v>
      </c>
      <c r="K103" s="194"/>
      <c r="L103" s="194" t="s">
        <v>220</v>
      </c>
      <c r="M103" s="194"/>
      <c r="N103" s="290" t="s">
        <v>209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t="16.5" hidden="1" customHeight="1" x14ac:dyDescent="0.25">
      <c r="A104" s="352">
        <v>43556</v>
      </c>
      <c r="B104" s="194" t="s">
        <v>42</v>
      </c>
      <c r="C104" s="194" t="s">
        <v>210</v>
      </c>
      <c r="D104" s="194" t="s">
        <v>211</v>
      </c>
      <c r="E104" s="194" t="s">
        <v>212</v>
      </c>
      <c r="F104" s="194" t="s">
        <v>272</v>
      </c>
      <c r="G104" s="194" t="s">
        <v>273</v>
      </c>
      <c r="H104" s="194" t="s">
        <v>48</v>
      </c>
      <c r="I104" s="194" t="s">
        <v>49</v>
      </c>
      <c r="J104" s="289" t="s">
        <v>50</v>
      </c>
      <c r="K104" s="194"/>
      <c r="L104" s="194" t="s">
        <v>220</v>
      </c>
      <c r="M104" s="194"/>
      <c r="N104" s="290" t="s">
        <v>209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t="16.5" hidden="1" customHeight="1" x14ac:dyDescent="0.25">
      <c r="A105" s="352">
        <v>43556</v>
      </c>
      <c r="B105" s="194" t="s">
        <v>42</v>
      </c>
      <c r="C105" s="194" t="s">
        <v>210</v>
      </c>
      <c r="D105" s="194" t="s">
        <v>211</v>
      </c>
      <c r="E105" s="194" t="s">
        <v>212</v>
      </c>
      <c r="F105" s="194" t="s">
        <v>272</v>
      </c>
      <c r="G105" s="194" t="s">
        <v>273</v>
      </c>
      <c r="H105" s="194" t="s">
        <v>48</v>
      </c>
      <c r="I105" s="194" t="s">
        <v>49</v>
      </c>
      <c r="J105" s="289" t="s">
        <v>50</v>
      </c>
      <c r="K105" s="194"/>
      <c r="L105" s="194" t="s">
        <v>220</v>
      </c>
      <c r="M105" s="194"/>
      <c r="N105" s="290" t="s">
        <v>209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t="16.5" hidden="1" customHeight="1" x14ac:dyDescent="0.25">
      <c r="A106" s="352">
        <v>43556</v>
      </c>
      <c r="B106" s="194" t="s">
        <v>42</v>
      </c>
      <c r="C106" s="194" t="s">
        <v>210</v>
      </c>
      <c r="D106" s="194" t="s">
        <v>221</v>
      </c>
      <c r="E106" s="194" t="s">
        <v>212</v>
      </c>
      <c r="F106" s="194" t="s">
        <v>274</v>
      </c>
      <c r="G106" s="194" t="s">
        <v>275</v>
      </c>
      <c r="H106" s="194" t="s">
        <v>48</v>
      </c>
      <c r="I106" s="194" t="s">
        <v>49</v>
      </c>
      <c r="J106" s="289" t="s">
        <v>50</v>
      </c>
      <c r="K106" s="194"/>
      <c r="L106" s="194" t="s">
        <v>220</v>
      </c>
      <c r="M106" s="194"/>
      <c r="N106" s="290" t="s">
        <v>209</v>
      </c>
      <c r="O106" s="301" t="s">
        <v>53</v>
      </c>
      <c r="P106" s="196">
        <v>0.21</v>
      </c>
      <c r="Q106" s="197"/>
      <c r="R106" s="197"/>
      <c r="S106" s="121">
        <v>4603.5961971830984</v>
      </c>
      <c r="T106" s="121">
        <v>-4601.6899999999996</v>
      </c>
      <c r="U106" s="121"/>
      <c r="V106" s="121">
        <f t="shared" si="6"/>
        <v>1.9061971830988114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t="16.5" hidden="1" customHeight="1" x14ac:dyDescent="0.25">
      <c r="A107" s="352">
        <v>43556</v>
      </c>
      <c r="B107" s="194" t="s">
        <v>42</v>
      </c>
      <c r="C107" s="194" t="s">
        <v>210</v>
      </c>
      <c r="D107" s="194" t="s">
        <v>221</v>
      </c>
      <c r="E107" s="194" t="s">
        <v>212</v>
      </c>
      <c r="F107" s="194" t="s">
        <v>276</v>
      </c>
      <c r="G107" s="194" t="s">
        <v>277</v>
      </c>
      <c r="H107" s="194" t="s">
        <v>48</v>
      </c>
      <c r="I107" s="194" t="s">
        <v>49</v>
      </c>
      <c r="J107" s="289" t="s">
        <v>50</v>
      </c>
      <c r="K107" s="194"/>
      <c r="L107" s="194" t="s">
        <v>220</v>
      </c>
      <c r="M107" s="194"/>
      <c r="N107" s="290" t="s">
        <v>209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t="16.5" hidden="1" customHeight="1" x14ac:dyDescent="0.2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212</v>
      </c>
      <c r="F108" s="194" t="s">
        <v>278</v>
      </c>
      <c r="G108" s="194" t="s">
        <v>279</v>
      </c>
      <c r="H108" s="194" t="s">
        <v>48</v>
      </c>
      <c r="I108" s="194" t="s">
        <v>49</v>
      </c>
      <c r="J108" s="289" t="s">
        <v>50</v>
      </c>
      <c r="K108" s="194"/>
      <c r="L108" s="194" t="s">
        <v>220</v>
      </c>
      <c r="M108" s="194"/>
      <c r="N108" s="290" t="s">
        <v>209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t="16.5" hidden="1" customHeight="1" x14ac:dyDescent="0.25">
      <c r="A109" s="352">
        <v>43556</v>
      </c>
      <c r="B109" s="194" t="s">
        <v>42</v>
      </c>
      <c r="C109" s="194" t="s">
        <v>210</v>
      </c>
      <c r="D109" s="194" t="s">
        <v>211</v>
      </c>
      <c r="E109" s="194" t="s">
        <v>212</v>
      </c>
      <c r="F109" s="194" t="s">
        <v>280</v>
      </c>
      <c r="G109" s="194" t="s">
        <v>281</v>
      </c>
      <c r="H109" s="194" t="s">
        <v>48</v>
      </c>
      <c r="I109" s="194" t="s">
        <v>49</v>
      </c>
      <c r="J109" s="289" t="s">
        <v>50</v>
      </c>
      <c r="K109" s="194"/>
      <c r="L109" s="194" t="s">
        <v>220</v>
      </c>
      <c r="M109" s="194"/>
      <c r="N109" s="290" t="s">
        <v>209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t="16.5" hidden="1" customHeight="1" x14ac:dyDescent="0.25">
      <c r="A110" s="352">
        <v>43556</v>
      </c>
      <c r="B110" s="194" t="s">
        <v>42</v>
      </c>
      <c r="C110" s="194" t="s">
        <v>210</v>
      </c>
      <c r="D110" s="194" t="s">
        <v>221</v>
      </c>
      <c r="E110" s="194" t="s">
        <v>212</v>
      </c>
      <c r="F110" s="194" t="s">
        <v>282</v>
      </c>
      <c r="G110" s="194" t="s">
        <v>283</v>
      </c>
      <c r="H110" s="194" t="s">
        <v>48</v>
      </c>
      <c r="I110" s="194" t="s">
        <v>49</v>
      </c>
      <c r="J110" s="289" t="s">
        <v>50</v>
      </c>
      <c r="K110" s="194"/>
      <c r="L110" s="194" t="s">
        <v>220</v>
      </c>
      <c r="M110" s="194"/>
      <c r="N110" s="290" t="s">
        <v>209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t="16.5" hidden="1" customHeight="1" x14ac:dyDescent="0.25">
      <c r="A111" s="352">
        <v>43556</v>
      </c>
      <c r="B111" s="194" t="s">
        <v>42</v>
      </c>
      <c r="C111" s="194" t="s">
        <v>210</v>
      </c>
      <c r="D111" s="194" t="s">
        <v>221</v>
      </c>
      <c r="E111" s="194" t="s">
        <v>212</v>
      </c>
      <c r="F111" s="194" t="s">
        <v>284</v>
      </c>
      <c r="G111" s="194" t="s">
        <v>285</v>
      </c>
      <c r="H111" s="194" t="s">
        <v>48</v>
      </c>
      <c r="I111" s="194" t="s">
        <v>49</v>
      </c>
      <c r="J111" s="289" t="s">
        <v>50</v>
      </c>
      <c r="K111" s="194"/>
      <c r="L111" s="194" t="s">
        <v>220</v>
      </c>
      <c r="M111" s="194"/>
      <c r="N111" s="290" t="s">
        <v>209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t="16.5" hidden="1" customHeight="1" x14ac:dyDescent="0.25">
      <c r="A112" s="352">
        <v>43556</v>
      </c>
      <c r="B112" s="194" t="s">
        <v>42</v>
      </c>
      <c r="C112" s="194" t="s">
        <v>210</v>
      </c>
      <c r="D112" s="194" t="s">
        <v>211</v>
      </c>
      <c r="E112" s="194" t="s">
        <v>212</v>
      </c>
      <c r="F112" s="194" t="s">
        <v>286</v>
      </c>
      <c r="G112" s="194" t="s">
        <v>287</v>
      </c>
      <c r="H112" s="194" t="s">
        <v>48</v>
      </c>
      <c r="I112" s="194" t="s">
        <v>49</v>
      </c>
      <c r="J112" s="289" t="s">
        <v>50</v>
      </c>
      <c r="K112" s="194"/>
      <c r="L112" s="194" t="s">
        <v>220</v>
      </c>
      <c r="M112" s="194"/>
      <c r="N112" s="290" t="s">
        <v>209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121">
        <f>U112*(1+AG112)/(1+P112+AG112)</f>
        <v>70518.678356164382</v>
      </c>
      <c r="X112" s="121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232">
        <v>0.42</v>
      </c>
      <c r="AH112" s="194"/>
      <c r="AI112" s="194"/>
      <c r="AJ112" s="194"/>
      <c r="AK112" s="192"/>
    </row>
    <row r="113" spans="1:37" s="193" customFormat="1" ht="16.5" hidden="1" customHeight="1" x14ac:dyDescent="0.25">
      <c r="A113" s="352">
        <v>43556</v>
      </c>
      <c r="B113" s="194" t="s">
        <v>42</v>
      </c>
      <c r="C113" s="194" t="s">
        <v>210</v>
      </c>
      <c r="D113" s="194" t="s">
        <v>221</v>
      </c>
      <c r="E113" s="194" t="s">
        <v>212</v>
      </c>
      <c r="F113" s="194" t="s">
        <v>288</v>
      </c>
      <c r="G113" s="194" t="s">
        <v>289</v>
      </c>
      <c r="H113" s="194" t="s">
        <v>48</v>
      </c>
      <c r="I113" s="194" t="s">
        <v>49</v>
      </c>
      <c r="J113" s="289" t="s">
        <v>50</v>
      </c>
      <c r="K113" s="194"/>
      <c r="L113" s="194" t="s">
        <v>220</v>
      </c>
      <c r="M113" s="194"/>
      <c r="N113" s="290" t="s">
        <v>209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t="16.5" hidden="1" customHeight="1" x14ac:dyDescent="0.25">
      <c r="A114" s="352">
        <v>43556</v>
      </c>
      <c r="B114" s="194" t="s">
        <v>42</v>
      </c>
      <c r="C114" s="194" t="s">
        <v>59</v>
      </c>
      <c r="D114" s="194" t="s">
        <v>290</v>
      </c>
      <c r="E114" s="194" t="s">
        <v>156</v>
      </c>
      <c r="F114" s="194" t="s">
        <v>268</v>
      </c>
      <c r="G114" s="194" t="s">
        <v>291</v>
      </c>
      <c r="H114" s="194" t="s">
        <v>48</v>
      </c>
      <c r="I114" s="194" t="s">
        <v>49</v>
      </c>
      <c r="J114" s="289" t="s">
        <v>50</v>
      </c>
      <c r="K114" s="194"/>
      <c r="L114" s="194" t="s">
        <v>220</v>
      </c>
      <c r="M114" s="194"/>
      <c r="N114" s="290" t="s">
        <v>209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226">
        <v>0.42</v>
      </c>
      <c r="AH114" s="194"/>
      <c r="AI114" s="194"/>
      <c r="AJ114" s="194"/>
      <c r="AK114" s="192"/>
    </row>
    <row r="115" spans="1:37" s="193" customFormat="1" ht="16.5" hidden="1" customHeight="1" x14ac:dyDescent="0.25">
      <c r="A115" s="352">
        <v>43556</v>
      </c>
      <c r="B115" s="194" t="s">
        <v>42</v>
      </c>
      <c r="C115" s="194" t="s">
        <v>210</v>
      </c>
      <c r="D115" s="194" t="s">
        <v>221</v>
      </c>
      <c r="E115" s="194" t="s">
        <v>212</v>
      </c>
      <c r="F115" s="194" t="s">
        <v>292</v>
      </c>
      <c r="G115" s="194" t="s">
        <v>293</v>
      </c>
      <c r="H115" s="194" t="s">
        <v>48</v>
      </c>
      <c r="I115" s="194" t="s">
        <v>49</v>
      </c>
      <c r="J115" s="289" t="s">
        <v>50</v>
      </c>
      <c r="K115" s="194"/>
      <c r="L115" s="194" t="s">
        <v>220</v>
      </c>
      <c r="M115" s="194"/>
      <c r="N115" s="290" t="s">
        <v>209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t="16.5" hidden="1" customHeight="1" x14ac:dyDescent="0.25">
      <c r="A116" s="352">
        <v>43556</v>
      </c>
      <c r="B116" s="194" t="s">
        <v>42</v>
      </c>
      <c r="C116" s="194" t="s">
        <v>210</v>
      </c>
      <c r="D116" s="194" t="s">
        <v>211</v>
      </c>
      <c r="E116" s="194" t="s">
        <v>212</v>
      </c>
      <c r="F116" s="194" t="s">
        <v>294</v>
      </c>
      <c r="G116" s="194" t="s">
        <v>295</v>
      </c>
      <c r="H116" s="194" t="s">
        <v>48</v>
      </c>
      <c r="I116" s="194" t="s">
        <v>49</v>
      </c>
      <c r="J116" s="289" t="s">
        <v>50</v>
      </c>
      <c r="K116" s="194"/>
      <c r="L116" s="194" t="s">
        <v>220</v>
      </c>
      <c r="M116" s="194"/>
      <c r="N116" s="290" t="s">
        <v>209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t="16.5" hidden="1" customHeight="1" x14ac:dyDescent="0.25">
      <c r="A117" s="352">
        <v>43556</v>
      </c>
      <c r="B117" s="194" t="s">
        <v>42</v>
      </c>
      <c r="C117" s="194" t="s">
        <v>210</v>
      </c>
      <c r="D117" s="194" t="s">
        <v>221</v>
      </c>
      <c r="E117" s="194" t="s">
        <v>212</v>
      </c>
      <c r="F117" s="194" t="s">
        <v>296</v>
      </c>
      <c r="G117" s="194" t="s">
        <v>297</v>
      </c>
      <c r="H117" s="194" t="s">
        <v>48</v>
      </c>
      <c r="I117" s="194" t="s">
        <v>49</v>
      </c>
      <c r="J117" s="289" t="s">
        <v>50</v>
      </c>
      <c r="K117" s="194"/>
      <c r="L117" s="194" t="s">
        <v>220</v>
      </c>
      <c r="M117" s="194"/>
      <c r="N117" s="290" t="s">
        <v>209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t="16.5" hidden="1" customHeight="1" x14ac:dyDescent="0.25">
      <c r="A118" s="352">
        <v>43556</v>
      </c>
      <c r="B118" s="194" t="s">
        <v>42</v>
      </c>
      <c r="C118" s="194" t="s">
        <v>210</v>
      </c>
      <c r="D118" s="194" t="s">
        <v>211</v>
      </c>
      <c r="E118" s="194" t="s">
        <v>212</v>
      </c>
      <c r="F118" s="194" t="s">
        <v>298</v>
      </c>
      <c r="G118" s="194" t="s">
        <v>299</v>
      </c>
      <c r="H118" s="194" t="s">
        <v>48</v>
      </c>
      <c r="I118" s="194" t="s">
        <v>49</v>
      </c>
      <c r="J118" s="289" t="s">
        <v>50</v>
      </c>
      <c r="K118" s="194"/>
      <c r="L118" s="194" t="s">
        <v>220</v>
      </c>
      <c r="M118" s="194"/>
      <c r="N118" s="290" t="s">
        <v>209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t="16.5" hidden="1" customHeight="1" x14ac:dyDescent="0.25">
      <c r="A119" s="352">
        <v>43556</v>
      </c>
      <c r="B119" s="194" t="s">
        <v>42</v>
      </c>
      <c r="C119" s="194" t="s">
        <v>210</v>
      </c>
      <c r="D119" s="194" t="s">
        <v>221</v>
      </c>
      <c r="E119" s="194" t="s">
        <v>212</v>
      </c>
      <c r="F119" s="194" t="s">
        <v>300</v>
      </c>
      <c r="G119" s="194" t="s">
        <v>301</v>
      </c>
      <c r="H119" s="194" t="s">
        <v>48</v>
      </c>
      <c r="I119" s="194" t="s">
        <v>49</v>
      </c>
      <c r="J119" s="289" t="s">
        <v>50</v>
      </c>
      <c r="K119" s="194"/>
      <c r="L119" s="194" t="s">
        <v>220</v>
      </c>
      <c r="M119" s="194"/>
      <c r="N119" s="290" t="s">
        <v>209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t="16.5" hidden="1" customHeight="1" x14ac:dyDescent="0.25">
      <c r="A120" s="352">
        <v>43556</v>
      </c>
      <c r="B120" s="194" t="s">
        <v>42</v>
      </c>
      <c r="C120" s="194" t="s">
        <v>210</v>
      </c>
      <c r="D120" s="194" t="s">
        <v>211</v>
      </c>
      <c r="E120" s="194" t="s">
        <v>212</v>
      </c>
      <c r="F120" s="194" t="s">
        <v>230</v>
      </c>
      <c r="G120" s="194" t="s">
        <v>231</v>
      </c>
      <c r="H120" s="194" t="s">
        <v>48</v>
      </c>
      <c r="I120" s="194" t="s">
        <v>49</v>
      </c>
      <c r="J120" s="289" t="s">
        <v>50</v>
      </c>
      <c r="K120" s="194"/>
      <c r="L120" s="194" t="s">
        <v>220</v>
      </c>
      <c r="M120" s="194"/>
      <c r="N120" s="290" t="s">
        <v>209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t="16.5" hidden="1" customHeight="1" x14ac:dyDescent="0.25">
      <c r="A121" s="352">
        <v>43556</v>
      </c>
      <c r="B121" s="194" t="s">
        <v>42</v>
      </c>
      <c r="C121" s="194" t="s">
        <v>210</v>
      </c>
      <c r="D121" s="194" t="s">
        <v>211</v>
      </c>
      <c r="E121" s="194" t="s">
        <v>212</v>
      </c>
      <c r="F121" s="194" t="s">
        <v>232</v>
      </c>
      <c r="G121" s="194" t="s">
        <v>233</v>
      </c>
      <c r="H121" s="194" t="s">
        <v>48</v>
      </c>
      <c r="I121" s="194" t="s">
        <v>49</v>
      </c>
      <c r="J121" s="289" t="s">
        <v>50</v>
      </c>
      <c r="K121" s="194"/>
      <c r="L121" s="194" t="s">
        <v>220</v>
      </c>
      <c r="M121" s="194"/>
      <c r="N121" s="290" t="s">
        <v>209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t="16.5" hidden="1" customHeight="1" x14ac:dyDescent="0.25">
      <c r="A122" s="352">
        <v>43556</v>
      </c>
      <c r="B122" s="194" t="s">
        <v>42</v>
      </c>
      <c r="C122" s="194" t="s">
        <v>210</v>
      </c>
      <c r="D122" s="194" t="s">
        <v>211</v>
      </c>
      <c r="E122" s="194" t="s">
        <v>212</v>
      </c>
      <c r="F122" s="194" t="s">
        <v>302</v>
      </c>
      <c r="G122" s="194" t="s">
        <v>303</v>
      </c>
      <c r="H122" s="194" t="s">
        <v>48</v>
      </c>
      <c r="I122" s="194" t="s">
        <v>49</v>
      </c>
      <c r="J122" s="289" t="s">
        <v>50</v>
      </c>
      <c r="K122" s="194"/>
      <c r="L122" s="194" t="s">
        <v>220</v>
      </c>
      <c r="M122" s="194"/>
      <c r="N122" s="290" t="s">
        <v>209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t="16.5" hidden="1" customHeight="1" x14ac:dyDescent="0.25">
      <c r="A123" s="352">
        <v>43556</v>
      </c>
      <c r="B123" s="194" t="s">
        <v>42</v>
      </c>
      <c r="C123" s="194" t="s">
        <v>210</v>
      </c>
      <c r="D123" s="194" t="s">
        <v>221</v>
      </c>
      <c r="E123" s="194" t="s">
        <v>212</v>
      </c>
      <c r="F123" s="194" t="s">
        <v>304</v>
      </c>
      <c r="G123" s="194" t="s">
        <v>305</v>
      </c>
      <c r="H123" s="194" t="s">
        <v>48</v>
      </c>
      <c r="I123" s="194" t="s">
        <v>49</v>
      </c>
      <c r="J123" s="289" t="s">
        <v>50</v>
      </c>
      <c r="K123" s="194"/>
      <c r="L123" s="194" t="s">
        <v>220</v>
      </c>
      <c r="M123" s="194"/>
      <c r="N123" s="290" t="s">
        <v>209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t="16.5" hidden="1" customHeight="1" x14ac:dyDescent="0.25">
      <c r="A124" s="352">
        <v>43556</v>
      </c>
      <c r="B124" s="194" t="s">
        <v>42</v>
      </c>
      <c r="C124" s="194" t="s">
        <v>210</v>
      </c>
      <c r="D124" s="194" t="s">
        <v>211</v>
      </c>
      <c r="E124" s="194" t="s">
        <v>212</v>
      </c>
      <c r="F124" s="194" t="s">
        <v>306</v>
      </c>
      <c r="G124" s="194" t="s">
        <v>307</v>
      </c>
      <c r="H124" s="194" t="s">
        <v>48</v>
      </c>
      <c r="I124" s="194" t="s">
        <v>49</v>
      </c>
      <c r="J124" s="289" t="s">
        <v>50</v>
      </c>
      <c r="K124" s="194"/>
      <c r="L124" s="194" t="s">
        <v>220</v>
      </c>
      <c r="M124" s="194"/>
      <c r="N124" s="290" t="s">
        <v>209</v>
      </c>
      <c r="O124" s="301" t="s">
        <v>53</v>
      </c>
      <c r="P124" s="196">
        <v>0.23</v>
      </c>
      <c r="Q124" s="197"/>
      <c r="R124" s="197"/>
      <c r="S124" s="121">
        <v>88.72</v>
      </c>
      <c r="T124" s="121"/>
      <c r="U124" s="121"/>
      <c r="V124" s="121">
        <f t="shared" si="6"/>
        <v>88.72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t="16.5" hidden="1" customHeight="1" x14ac:dyDescent="0.25">
      <c r="A125" s="352">
        <v>43556</v>
      </c>
      <c r="B125" s="194" t="s">
        <v>42</v>
      </c>
      <c r="C125" s="194" t="s">
        <v>210</v>
      </c>
      <c r="D125" s="194" t="s">
        <v>211</v>
      </c>
      <c r="E125" s="194" t="s">
        <v>212</v>
      </c>
      <c r="F125" s="194" t="s">
        <v>213</v>
      </c>
      <c r="G125" s="194" t="s">
        <v>214</v>
      </c>
      <c r="H125" s="194" t="s">
        <v>48</v>
      </c>
      <c r="I125" s="194" t="s">
        <v>49</v>
      </c>
      <c r="J125" s="289" t="s">
        <v>50</v>
      </c>
      <c r="K125" s="194"/>
      <c r="L125" s="194" t="s">
        <v>220</v>
      </c>
      <c r="M125" s="194"/>
      <c r="N125" s="290" t="s">
        <v>209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t="16.5" hidden="1" customHeight="1" x14ac:dyDescent="0.25">
      <c r="A126" s="352">
        <v>43556</v>
      </c>
      <c r="B126" s="194" t="s">
        <v>42</v>
      </c>
      <c r="C126" s="194" t="s">
        <v>210</v>
      </c>
      <c r="D126" s="194" t="s">
        <v>221</v>
      </c>
      <c r="E126" s="194" t="s">
        <v>212</v>
      </c>
      <c r="F126" s="194" t="s">
        <v>308</v>
      </c>
      <c r="G126" s="194" t="s">
        <v>309</v>
      </c>
      <c r="H126" s="194" t="s">
        <v>48</v>
      </c>
      <c r="I126" s="194" t="s">
        <v>49</v>
      </c>
      <c r="J126" s="289" t="s">
        <v>50</v>
      </c>
      <c r="K126" s="194"/>
      <c r="L126" s="194" t="s">
        <v>220</v>
      </c>
      <c r="M126" s="194"/>
      <c r="N126" s="290" t="s">
        <v>209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t="16.5" hidden="1" customHeight="1" x14ac:dyDescent="0.25">
      <c r="A127" s="352">
        <v>43556</v>
      </c>
      <c r="B127" s="194" t="s">
        <v>42</v>
      </c>
      <c r="C127" s="194" t="s">
        <v>210</v>
      </c>
      <c r="D127" s="194" t="s">
        <v>211</v>
      </c>
      <c r="E127" s="194" t="s">
        <v>212</v>
      </c>
      <c r="F127" s="194" t="s">
        <v>310</v>
      </c>
      <c r="G127" s="194" t="s">
        <v>311</v>
      </c>
      <c r="H127" s="194" t="s">
        <v>48</v>
      </c>
      <c r="I127" s="194" t="s">
        <v>49</v>
      </c>
      <c r="J127" s="289" t="s">
        <v>50</v>
      </c>
      <c r="K127" s="194"/>
      <c r="L127" s="194" t="s">
        <v>220</v>
      </c>
      <c r="M127" s="194"/>
      <c r="N127" s="290" t="s">
        <v>209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t="16.5" hidden="1" customHeight="1" x14ac:dyDescent="0.25">
      <c r="A128" s="352">
        <v>43556</v>
      </c>
      <c r="B128" s="194" t="s">
        <v>42</v>
      </c>
      <c r="C128" s="194" t="s">
        <v>210</v>
      </c>
      <c r="D128" s="194" t="s">
        <v>211</v>
      </c>
      <c r="E128" s="194" t="s">
        <v>212</v>
      </c>
      <c r="F128" s="194" t="s">
        <v>312</v>
      </c>
      <c r="G128" s="194" t="s">
        <v>313</v>
      </c>
      <c r="H128" s="194" t="s">
        <v>48</v>
      </c>
      <c r="I128" s="194" t="s">
        <v>49</v>
      </c>
      <c r="J128" s="289" t="s">
        <v>50</v>
      </c>
      <c r="K128" s="194"/>
      <c r="L128" s="194" t="s">
        <v>220</v>
      </c>
      <c r="M128" s="194"/>
      <c r="N128" s="290" t="s">
        <v>209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t="16.5" hidden="1" customHeight="1" x14ac:dyDescent="0.25">
      <c r="A129" s="352">
        <v>43556</v>
      </c>
      <c r="B129" s="194" t="s">
        <v>42</v>
      </c>
      <c r="C129" s="195" t="s">
        <v>210</v>
      </c>
      <c r="D129" s="195" t="s">
        <v>221</v>
      </c>
      <c r="E129" s="194" t="s">
        <v>212</v>
      </c>
      <c r="F129" s="194" t="s">
        <v>314</v>
      </c>
      <c r="G129" s="194" t="s">
        <v>315</v>
      </c>
      <c r="H129" s="194" t="s">
        <v>48</v>
      </c>
      <c r="I129" s="194" t="s">
        <v>49</v>
      </c>
      <c r="J129" s="289" t="s">
        <v>50</v>
      </c>
      <c r="K129" s="194"/>
      <c r="L129" s="194" t="s">
        <v>220</v>
      </c>
      <c r="M129" s="194"/>
      <c r="N129" s="290" t="s">
        <v>209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t="16.5" hidden="1" customHeight="1" x14ac:dyDescent="0.25">
      <c r="A130" s="352">
        <v>43556</v>
      </c>
      <c r="B130" s="194" t="s">
        <v>42</v>
      </c>
      <c r="C130" s="195" t="s">
        <v>210</v>
      </c>
      <c r="D130" s="195" t="s">
        <v>221</v>
      </c>
      <c r="E130" s="194" t="s">
        <v>212</v>
      </c>
      <c r="F130" s="194" t="s">
        <v>316</v>
      </c>
      <c r="G130" s="194" t="s">
        <v>317</v>
      </c>
      <c r="H130" s="194" t="s">
        <v>48</v>
      </c>
      <c r="I130" s="194" t="s">
        <v>49</v>
      </c>
      <c r="J130" s="289" t="s">
        <v>50</v>
      </c>
      <c r="K130" s="194"/>
      <c r="L130" s="194" t="s">
        <v>220</v>
      </c>
      <c r="M130" s="194"/>
      <c r="N130" s="290" t="s">
        <v>209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t="16.5" hidden="1" customHeight="1" x14ac:dyDescent="0.25">
      <c r="A131" s="352">
        <v>43556</v>
      </c>
      <c r="B131" s="194" t="s">
        <v>42</v>
      </c>
      <c r="C131" s="195" t="s">
        <v>210</v>
      </c>
      <c r="D131" s="195" t="s">
        <v>211</v>
      </c>
      <c r="E131" s="194" t="s">
        <v>212</v>
      </c>
      <c r="F131" s="194" t="s">
        <v>318</v>
      </c>
      <c r="G131" s="194" t="s">
        <v>319</v>
      </c>
      <c r="H131" s="194" t="s">
        <v>48</v>
      </c>
      <c r="I131" s="194" t="s">
        <v>49</v>
      </c>
      <c r="J131" s="289" t="s">
        <v>50</v>
      </c>
      <c r="K131" s="194"/>
      <c r="L131" s="194" t="s">
        <v>220</v>
      </c>
      <c r="M131" s="194"/>
      <c r="N131" s="290" t="s">
        <v>209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t="16.5" hidden="1" customHeight="1" x14ac:dyDescent="0.2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209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t="16.5" hidden="1" customHeight="1" x14ac:dyDescent="0.2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320</v>
      </c>
      <c r="G133" s="194" t="s">
        <v>320</v>
      </c>
      <c r="H133" s="289" t="s">
        <v>320</v>
      </c>
      <c r="I133" s="194" t="s">
        <v>49</v>
      </c>
      <c r="J133" s="224" t="s">
        <v>63</v>
      </c>
      <c r="K133" s="194"/>
      <c r="L133" s="194" t="s">
        <v>321</v>
      </c>
      <c r="M133" s="194"/>
      <c r="N133" s="290" t="s">
        <v>209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t="16.5" hidden="1" customHeight="1" x14ac:dyDescent="0.25">
      <c r="A134" s="352">
        <v>43556</v>
      </c>
      <c r="B134" s="194" t="s">
        <v>42</v>
      </c>
      <c r="C134" s="194" t="s">
        <v>210</v>
      </c>
      <c r="D134" s="194" t="s">
        <v>221</v>
      </c>
      <c r="E134" s="194" t="s">
        <v>212</v>
      </c>
      <c r="F134" s="194" t="s">
        <v>322</v>
      </c>
      <c r="G134" s="194" t="s">
        <v>323</v>
      </c>
      <c r="H134" s="194" t="s">
        <v>48</v>
      </c>
      <c r="I134" s="194" t="s">
        <v>49</v>
      </c>
      <c r="J134" s="289" t="s">
        <v>50</v>
      </c>
      <c r="K134" s="194"/>
      <c r="L134" s="194" t="s">
        <v>220</v>
      </c>
      <c r="M134" s="194"/>
      <c r="N134" s="290" t="s">
        <v>209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t="16.5" hidden="1" customHeight="1" x14ac:dyDescent="0.25">
      <c r="A135" s="352">
        <v>43556</v>
      </c>
      <c r="B135" s="194" t="s">
        <v>42</v>
      </c>
      <c r="C135" s="194" t="s">
        <v>210</v>
      </c>
      <c r="D135" s="194" t="s">
        <v>221</v>
      </c>
      <c r="E135" s="194" t="s">
        <v>212</v>
      </c>
      <c r="F135" s="194" t="s">
        <v>322</v>
      </c>
      <c r="G135" s="194" t="s">
        <v>323</v>
      </c>
      <c r="H135" s="194" t="s">
        <v>48</v>
      </c>
      <c r="I135" s="194" t="s">
        <v>49</v>
      </c>
      <c r="J135" s="289" t="s">
        <v>50</v>
      </c>
      <c r="K135" s="194"/>
      <c r="L135" s="194" t="s">
        <v>220</v>
      </c>
      <c r="M135" s="194"/>
      <c r="N135" s="290" t="s">
        <v>209</v>
      </c>
      <c r="O135" s="301" t="s">
        <v>53</v>
      </c>
      <c r="P135" s="196">
        <v>0.23</v>
      </c>
      <c r="Q135" s="197"/>
      <c r="R135" s="197"/>
      <c r="S135" s="121">
        <v>786996.17000000039</v>
      </c>
      <c r="T135" s="121">
        <v>0</v>
      </c>
      <c r="U135" s="121">
        <v>0</v>
      </c>
      <c r="V135" s="121">
        <f t="shared" si="6"/>
        <v>786996.17000000039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t="16.5" hidden="1" customHeight="1" x14ac:dyDescent="0.25">
      <c r="A136" s="352">
        <v>43556</v>
      </c>
      <c r="B136" s="194" t="s">
        <v>42</v>
      </c>
      <c r="C136" s="194" t="s">
        <v>210</v>
      </c>
      <c r="D136" s="194" t="s">
        <v>221</v>
      </c>
      <c r="E136" s="194" t="s">
        <v>212</v>
      </c>
      <c r="F136" s="194" t="s">
        <v>322</v>
      </c>
      <c r="G136" s="194" t="s">
        <v>323</v>
      </c>
      <c r="H136" s="194" t="s">
        <v>48</v>
      </c>
      <c r="I136" s="194" t="s">
        <v>49</v>
      </c>
      <c r="J136" s="289" t="s">
        <v>50</v>
      </c>
      <c r="K136" s="194"/>
      <c r="L136" s="194" t="s">
        <v>220</v>
      </c>
      <c r="M136" s="194"/>
      <c r="N136" s="290" t="s">
        <v>209</v>
      </c>
      <c r="O136" s="301" t="s">
        <v>53</v>
      </c>
      <c r="P136" s="196">
        <v>0.13</v>
      </c>
      <c r="Q136" s="197"/>
      <c r="R136" s="197"/>
      <c r="S136" s="121">
        <v>2378578.33</v>
      </c>
      <c r="T136" s="121">
        <v>-2408862.39</v>
      </c>
      <c r="U136" s="121">
        <v>0</v>
      </c>
      <c r="V136" s="121">
        <f t="shared" ref="V136:V162" si="10">S136+T136-U136</f>
        <v>-30284.060000000056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t="16.5" hidden="1" customHeight="1" x14ac:dyDescent="0.25">
      <c r="A137" s="352">
        <v>43556</v>
      </c>
      <c r="B137" s="194" t="s">
        <v>42</v>
      </c>
      <c r="C137" s="194" t="s">
        <v>210</v>
      </c>
      <c r="D137" s="194" t="s">
        <v>221</v>
      </c>
      <c r="E137" s="194" t="s">
        <v>212</v>
      </c>
      <c r="F137" s="194" t="s">
        <v>322</v>
      </c>
      <c r="G137" s="194" t="s">
        <v>323</v>
      </c>
      <c r="H137" s="194" t="s">
        <v>48</v>
      </c>
      <c r="I137" s="194" t="s">
        <v>49</v>
      </c>
      <c r="J137" s="289" t="s">
        <v>50</v>
      </c>
      <c r="K137" s="194"/>
      <c r="L137" s="194" t="s">
        <v>220</v>
      </c>
      <c r="M137" s="194"/>
      <c r="N137" s="290" t="s">
        <v>209</v>
      </c>
      <c r="O137" s="301" t="s">
        <v>53</v>
      </c>
      <c r="P137" s="196">
        <v>0.22</v>
      </c>
      <c r="Q137" s="197"/>
      <c r="R137" s="197"/>
      <c r="S137" s="121">
        <v>600165.18999999994</v>
      </c>
      <c r="T137" s="121">
        <v>0</v>
      </c>
      <c r="U137" s="121">
        <v>0</v>
      </c>
      <c r="V137" s="121">
        <f t="shared" si="10"/>
        <v>600165.18999999994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t="16.5" hidden="1" customHeight="1" x14ac:dyDescent="0.2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324</v>
      </c>
      <c r="G138" s="195" t="s">
        <v>324</v>
      </c>
      <c r="H138" s="289" t="s">
        <v>324</v>
      </c>
      <c r="I138" s="376" t="s">
        <v>325</v>
      </c>
      <c r="J138" s="92" t="s">
        <v>326</v>
      </c>
      <c r="K138" s="194"/>
      <c r="L138" s="206" t="s">
        <v>327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t="16.5" hidden="1" customHeight="1" x14ac:dyDescent="0.25">
      <c r="A139" s="355">
        <v>43556</v>
      </c>
      <c r="B139" s="195" t="s">
        <v>6</v>
      </c>
      <c r="C139" s="195" t="s">
        <v>174</v>
      </c>
      <c r="D139" s="195" t="s">
        <v>328</v>
      </c>
      <c r="E139" s="194" t="s">
        <v>329</v>
      </c>
      <c r="F139" s="194" t="s">
        <v>330</v>
      </c>
      <c r="G139" s="195" t="s">
        <v>330</v>
      </c>
      <c r="H139" s="289" t="s">
        <v>330</v>
      </c>
      <c r="I139" s="376" t="s">
        <v>331</v>
      </c>
      <c r="J139" s="289" t="s">
        <v>332</v>
      </c>
      <c r="K139" s="194"/>
      <c r="L139" s="206" t="s">
        <v>330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t="16.5" hidden="1" customHeight="1" x14ac:dyDescent="0.25">
      <c r="A140" s="352">
        <v>43556</v>
      </c>
      <c r="B140" s="195" t="s">
        <v>6</v>
      </c>
      <c r="C140" s="195" t="s">
        <v>174</v>
      </c>
      <c r="D140" s="195" t="s">
        <v>328</v>
      </c>
      <c r="E140" s="194" t="s">
        <v>329</v>
      </c>
      <c r="F140" s="194" t="s">
        <v>330</v>
      </c>
      <c r="G140" s="195" t="s">
        <v>330</v>
      </c>
      <c r="H140" s="289" t="s">
        <v>330</v>
      </c>
      <c r="I140" s="376" t="s">
        <v>333</v>
      </c>
      <c r="J140" s="92" t="s">
        <v>334</v>
      </c>
      <c r="K140" s="194"/>
      <c r="L140" s="206" t="s">
        <v>330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t="16.5" hidden="1" customHeight="1" x14ac:dyDescent="0.2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238" t="s">
        <v>587</v>
      </c>
      <c r="G141" s="238" t="s">
        <v>588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413">
        <f>U141*(1+AG141)/(1+P141+AG141)</f>
        <v>1626582.8452554743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231">
        <v>0.28999999999999998</v>
      </c>
      <c r="AH141" s="194"/>
      <c r="AI141" s="194"/>
      <c r="AJ141" s="194"/>
      <c r="AK141" s="192"/>
    </row>
    <row r="142" spans="1:37" s="193" customFormat="1" ht="16.5" hidden="1" customHeight="1" x14ac:dyDescent="0.2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t="16.5" hidden="1" customHeight="1" x14ac:dyDescent="0.2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f>U143*(1+AG143)/(1+AG143+P143)</f>
        <v>758677.25509090908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238" t="s">
        <v>417</v>
      </c>
      <c r="AG143" s="231">
        <v>7.0000000000000007E-2</v>
      </c>
      <c r="AH143" s="194"/>
      <c r="AI143" s="194"/>
      <c r="AJ143" s="194"/>
      <c r="AK143" s="192"/>
    </row>
    <row r="144" spans="1:37" s="193" customFormat="1" ht="16.5" hidden="1" customHeight="1" x14ac:dyDescent="0.2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t="16.5" hidden="1" customHeight="1" x14ac:dyDescent="0.2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145699.91999999876</v>
      </c>
      <c r="T145" s="121">
        <v>-104901.75</v>
      </c>
      <c r="U145" s="121">
        <v>40798.17</v>
      </c>
      <c r="V145" s="121">
        <f t="shared" si="10"/>
        <v>-1.2369127944111824E-9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t="16.5" hidden="1" customHeight="1" x14ac:dyDescent="0.2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t="16.5" customHeight="1" x14ac:dyDescent="0.2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231">
        <v>0</v>
      </c>
      <c r="AH147" s="194"/>
      <c r="AI147" s="194"/>
      <c r="AJ147" s="194"/>
      <c r="AK147" s="192"/>
    </row>
    <row r="148" spans="1:37" s="193" customFormat="1" ht="16.5" hidden="1" customHeight="1" x14ac:dyDescent="0.2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f>U148/(1+P148)</f>
        <v>5191.5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t="16.5" hidden="1" customHeight="1" x14ac:dyDescent="0.2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t="16.5" hidden="1" customHeight="1" x14ac:dyDescent="0.2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t="16.5" hidden="1" customHeight="1" x14ac:dyDescent="0.2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t="16.5" hidden="1" customHeight="1" x14ac:dyDescent="0.2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t="16.5" hidden="1" customHeight="1" x14ac:dyDescent="0.2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t="16.5" hidden="1" customHeight="1" x14ac:dyDescent="0.2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t="16.5" hidden="1" customHeight="1" x14ac:dyDescent="0.2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613</v>
      </c>
      <c r="G155" s="194" t="s">
        <v>613</v>
      </c>
      <c r="H155" s="289" t="s">
        <v>613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-0.15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f>U155*(1+AG155)/(1+P155+AG155)</f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226">
        <v>0.26</v>
      </c>
      <c r="AH155" s="194"/>
      <c r="AI155" s="194"/>
      <c r="AJ155" s="194"/>
      <c r="AK155" s="192"/>
    </row>
    <row r="156" spans="1:37" s="193" customFormat="1" ht="16.5" hidden="1" customHeight="1" x14ac:dyDescent="0.2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t="16.5" hidden="1" customHeight="1" x14ac:dyDescent="0.2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t="16.5" hidden="1" customHeight="1" x14ac:dyDescent="0.2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t="16.5" hidden="1" customHeight="1" x14ac:dyDescent="0.2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t="16.5" hidden="1" customHeight="1" x14ac:dyDescent="0.2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t="16.5" hidden="1" customHeight="1" x14ac:dyDescent="0.2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t="16.5" hidden="1" customHeight="1" x14ac:dyDescent="0.2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t="16.5" hidden="1" customHeight="1" x14ac:dyDescent="0.2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215</v>
      </c>
      <c r="G163" s="194" t="s">
        <v>335</v>
      </c>
      <c r="H163" s="194" t="s">
        <v>48</v>
      </c>
      <c r="I163" s="194" t="s">
        <v>49</v>
      </c>
      <c r="J163" s="289" t="s">
        <v>50</v>
      </c>
      <c r="K163" s="194"/>
      <c r="L163" s="194" t="s">
        <v>336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t="16.5" hidden="1" customHeight="1" x14ac:dyDescent="0.2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215</v>
      </c>
      <c r="G164" s="194" t="s">
        <v>335</v>
      </c>
      <c r="H164" s="194" t="s">
        <v>48</v>
      </c>
      <c r="I164" s="194" t="s">
        <v>49</v>
      </c>
      <c r="J164" s="289" t="s">
        <v>50</v>
      </c>
      <c r="K164" s="194"/>
      <c r="L164" s="194" t="s">
        <v>337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t="16.5" hidden="1" customHeight="1" x14ac:dyDescent="0.2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1">
        <f>U165*(1+AG165)/(1+P165+AG165)</f>
        <v>41989.895474452547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231">
        <v>0.28999999999999998</v>
      </c>
      <c r="AH165" s="194"/>
      <c r="AI165" s="194"/>
      <c r="AJ165" s="194"/>
      <c r="AK165" s="192"/>
    </row>
    <row r="166" spans="1:37" s="193" customFormat="1" ht="16.5" hidden="1" customHeight="1" x14ac:dyDescent="0.2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t="16.5" hidden="1" customHeight="1" x14ac:dyDescent="0.2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t="16.5" hidden="1" customHeight="1" x14ac:dyDescent="0.2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t="16.5" hidden="1" customHeight="1" x14ac:dyDescent="0.2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411">
        <f>U169*(1+AG169)/(1+P169+AG169)</f>
        <v>152826.36854545455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226">
        <v>7.0000000000000007E-2</v>
      </c>
      <c r="AH169" s="194"/>
      <c r="AI169" s="194"/>
      <c r="AJ169" s="194"/>
      <c r="AK169" s="192"/>
    </row>
    <row r="170" spans="1:37" s="193" customFormat="1" ht="16.5" hidden="1" customHeight="1" x14ac:dyDescent="0.2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t="16.5" hidden="1" customHeight="1" x14ac:dyDescent="0.2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t="16.5" hidden="1" customHeight="1" x14ac:dyDescent="0.2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t="16.5" hidden="1" customHeight="1" x14ac:dyDescent="0.2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t="16.5" hidden="1" customHeight="1" x14ac:dyDescent="0.2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t="16.5" hidden="1" customHeight="1" x14ac:dyDescent="0.2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t="16.5" hidden="1" customHeight="1" x14ac:dyDescent="0.2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t="16.5" hidden="1" customHeight="1" x14ac:dyDescent="0.2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t="16.5" hidden="1" customHeight="1" x14ac:dyDescent="0.2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t="16.5" hidden="1" customHeight="1" x14ac:dyDescent="0.2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t="16.5" hidden="1" customHeight="1" x14ac:dyDescent="0.2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5" t="s">
        <v>57</v>
      </c>
      <c r="P180" s="208">
        <v>0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f>U180/(1+P180)</f>
        <v>13607.74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t="16.5" hidden="1" customHeight="1" x14ac:dyDescent="0.2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0</v>
      </c>
      <c r="T181" s="121">
        <v>0</v>
      </c>
      <c r="U181" s="121">
        <v>0</v>
      </c>
      <c r="V181" s="121">
        <f t="shared" si="11"/>
        <v>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t="16.5" hidden="1" customHeight="1" x14ac:dyDescent="0.2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t="16.5" hidden="1" customHeight="1" x14ac:dyDescent="0.2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t="16.5" hidden="1" customHeight="1" x14ac:dyDescent="0.2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t="16.5" hidden="1" customHeight="1" x14ac:dyDescent="0.2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758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409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t="16.5" hidden="1" customHeight="1" x14ac:dyDescent="0.2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t="16.5" hidden="1" customHeight="1" x14ac:dyDescent="0.2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202</v>
      </c>
      <c r="F187" s="201" t="s">
        <v>203</v>
      </c>
      <c r="G187" s="201" t="s">
        <v>204</v>
      </c>
      <c r="H187" s="194" t="s">
        <v>48</v>
      </c>
      <c r="I187" s="194" t="s">
        <v>49</v>
      </c>
      <c r="J187" s="289" t="s">
        <v>50</v>
      </c>
      <c r="K187" s="201"/>
      <c r="L187" s="201" t="s">
        <v>203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t="16.5" hidden="1" customHeight="1" x14ac:dyDescent="0.2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338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t="16.5" hidden="1" customHeight="1" x14ac:dyDescent="0.2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205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t="16.5" hidden="1" customHeight="1" x14ac:dyDescent="0.2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205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t="16.5" hidden="1" customHeight="1" x14ac:dyDescent="0.2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205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t="16.5" hidden="1" customHeight="1" x14ac:dyDescent="0.2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205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t="16.5" hidden="1" customHeight="1" x14ac:dyDescent="0.2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205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t="16.5" hidden="1" customHeight="1" x14ac:dyDescent="0.2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205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t="16.5" hidden="1" customHeight="1" x14ac:dyDescent="0.2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t="16.5" hidden="1" customHeight="1" x14ac:dyDescent="0.2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209</v>
      </c>
      <c r="O196" s="301" t="s">
        <v>53</v>
      </c>
      <c r="P196" s="196">
        <v>7.0000000000000007E-2</v>
      </c>
      <c r="Q196" s="197"/>
      <c r="R196" s="197" t="s">
        <v>760</v>
      </c>
      <c r="S196" s="121">
        <v>40254.980000000003</v>
      </c>
      <c r="T196" s="121">
        <v>0</v>
      </c>
      <c r="U196" s="121">
        <v>32659.65</v>
      </c>
      <c r="V196" s="121">
        <f t="shared" ref="V196:V259" si="16">S196+T196-U196</f>
        <v>7595.3300000000017</v>
      </c>
      <c r="W196" s="121">
        <v>0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t="16.5" hidden="1" customHeight="1" x14ac:dyDescent="0.2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209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t="16.5" hidden="1" customHeight="1" x14ac:dyDescent="0.2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215</v>
      </c>
      <c r="G198" s="194" t="s">
        <v>216</v>
      </c>
      <c r="H198" s="194" t="s">
        <v>48</v>
      </c>
      <c r="I198" s="194" t="s">
        <v>49</v>
      </c>
      <c r="J198" s="289" t="s">
        <v>50</v>
      </c>
      <c r="K198" s="194"/>
      <c r="L198" s="194" t="s">
        <v>217</v>
      </c>
      <c r="M198" s="194"/>
      <c r="N198" s="290" t="s">
        <v>209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t="16.5" hidden="1" customHeight="1" x14ac:dyDescent="0.2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209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0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t="16.5" hidden="1" customHeight="1" x14ac:dyDescent="0.25">
      <c r="A200" s="352">
        <v>43586</v>
      </c>
      <c r="B200" s="194" t="s">
        <v>42</v>
      </c>
      <c r="C200" s="194" t="s">
        <v>210</v>
      </c>
      <c r="D200" s="194" t="s">
        <v>211</v>
      </c>
      <c r="E200" s="194" t="s">
        <v>212</v>
      </c>
      <c r="F200" s="194" t="s">
        <v>236</v>
      </c>
      <c r="G200" s="194" t="s">
        <v>237</v>
      </c>
      <c r="H200" s="194" t="s">
        <v>48</v>
      </c>
      <c r="I200" s="194" t="s">
        <v>49</v>
      </c>
      <c r="J200" s="289" t="s">
        <v>50</v>
      </c>
      <c r="K200" s="194"/>
      <c r="L200" s="194" t="s">
        <v>220</v>
      </c>
      <c r="M200" s="194"/>
      <c r="N200" s="290" t="s">
        <v>209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339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t="16.5" hidden="1" customHeight="1" x14ac:dyDescent="0.25">
      <c r="A201" s="352">
        <v>43586</v>
      </c>
      <c r="B201" s="194" t="s">
        <v>42</v>
      </c>
      <c r="C201" s="194" t="s">
        <v>210</v>
      </c>
      <c r="D201" s="194" t="s">
        <v>211</v>
      </c>
      <c r="E201" s="194" t="s">
        <v>212</v>
      </c>
      <c r="F201" s="194" t="s">
        <v>238</v>
      </c>
      <c r="G201" s="194" t="s">
        <v>239</v>
      </c>
      <c r="H201" s="194" t="s">
        <v>48</v>
      </c>
      <c r="I201" s="194" t="s">
        <v>49</v>
      </c>
      <c r="J201" s="289" t="s">
        <v>50</v>
      </c>
      <c r="K201" s="194"/>
      <c r="L201" s="194" t="s">
        <v>220</v>
      </c>
      <c r="M201" s="194"/>
      <c r="N201" s="290" t="s">
        <v>209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t="16.5" hidden="1" customHeight="1" x14ac:dyDescent="0.2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242</v>
      </c>
      <c r="F202" s="194" t="s">
        <v>243</v>
      </c>
      <c r="G202" s="194" t="s">
        <v>244</v>
      </c>
      <c r="H202" s="194" t="s">
        <v>48</v>
      </c>
      <c r="I202" s="194" t="s">
        <v>49</v>
      </c>
      <c r="J202" s="289" t="s">
        <v>50</v>
      </c>
      <c r="K202" s="194"/>
      <c r="L202" s="194" t="s">
        <v>245</v>
      </c>
      <c r="M202" s="194"/>
      <c r="N202" s="290" t="s">
        <v>209</v>
      </c>
      <c r="O202" s="301" t="s">
        <v>767</v>
      </c>
      <c r="P202" s="196">
        <v>0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t="16.5" hidden="1" customHeight="1" x14ac:dyDescent="0.25">
      <c r="A203" s="352">
        <v>43586</v>
      </c>
      <c r="B203" s="194" t="s">
        <v>42</v>
      </c>
      <c r="C203" s="195" t="s">
        <v>210</v>
      </c>
      <c r="D203" s="195" t="s">
        <v>211</v>
      </c>
      <c r="E203" s="194" t="s">
        <v>212</v>
      </c>
      <c r="F203" s="194" t="s">
        <v>246</v>
      </c>
      <c r="G203" s="194" t="s">
        <v>247</v>
      </c>
      <c r="H203" s="194" t="s">
        <v>48</v>
      </c>
      <c r="I203" s="194" t="s">
        <v>49</v>
      </c>
      <c r="J203" s="289" t="s">
        <v>50</v>
      </c>
      <c r="K203" s="194"/>
      <c r="L203" s="194" t="s">
        <v>220</v>
      </c>
      <c r="M203" s="194"/>
      <c r="N203" s="290" t="s">
        <v>209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t="16.5" hidden="1" customHeight="1" x14ac:dyDescent="0.25">
      <c r="A204" s="352">
        <v>43586</v>
      </c>
      <c r="B204" s="194" t="s">
        <v>42</v>
      </c>
      <c r="C204" s="195" t="s">
        <v>210</v>
      </c>
      <c r="D204" s="195" t="s">
        <v>221</v>
      </c>
      <c r="E204" s="194" t="s">
        <v>212</v>
      </c>
      <c r="F204" s="194" t="s">
        <v>253</v>
      </c>
      <c r="G204" s="194" t="s">
        <v>254</v>
      </c>
      <c r="H204" s="194" t="s">
        <v>48</v>
      </c>
      <c r="I204" s="194" t="s">
        <v>49</v>
      </c>
      <c r="J204" s="289" t="s">
        <v>50</v>
      </c>
      <c r="K204" s="194"/>
      <c r="L204" s="194" t="s">
        <v>220</v>
      </c>
      <c r="M204" s="194"/>
      <c r="N204" s="290" t="s">
        <v>209</v>
      </c>
      <c r="O204" s="301" t="s">
        <v>53</v>
      </c>
      <c r="P204" s="196">
        <v>0.22</v>
      </c>
      <c r="Q204" s="197"/>
      <c r="R204" s="197"/>
      <c r="S204" s="121">
        <v>354.84000000002561</v>
      </c>
      <c r="T204" s="121"/>
      <c r="U204" s="121"/>
      <c r="V204" s="121">
        <f t="shared" si="16"/>
        <v>354.84000000002561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hidden="1" x14ac:dyDescent="0.25">
      <c r="A205" s="352">
        <v>43586</v>
      </c>
      <c r="B205" s="194" t="s">
        <v>42</v>
      </c>
      <c r="C205" s="194" t="s">
        <v>210</v>
      </c>
      <c r="D205" s="194" t="s">
        <v>211</v>
      </c>
      <c r="E205" s="194" t="s">
        <v>212</v>
      </c>
      <c r="F205" s="194" t="s">
        <v>240</v>
      </c>
      <c r="G205" s="194" t="s">
        <v>241</v>
      </c>
      <c r="H205" s="194" t="s">
        <v>48</v>
      </c>
      <c r="I205" s="194" t="s">
        <v>49</v>
      </c>
      <c r="J205" s="289" t="s">
        <v>50</v>
      </c>
      <c r="K205" s="194"/>
      <c r="L205" s="194" t="s">
        <v>220</v>
      </c>
      <c r="M205" s="194"/>
      <c r="N205" s="290" t="s">
        <v>209</v>
      </c>
      <c r="O205" s="301" t="s">
        <v>53</v>
      </c>
      <c r="P205" s="196">
        <v>0.23</v>
      </c>
      <c r="Q205" s="197"/>
      <c r="R205" s="197"/>
      <c r="S205" s="121">
        <v>172.66352112698951</v>
      </c>
      <c r="T205" s="121">
        <v>0</v>
      </c>
      <c r="U205" s="121">
        <v>0</v>
      </c>
      <c r="V205" s="121">
        <f t="shared" si="16"/>
        <v>172.66352112698951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t="16.5" hidden="1" customHeight="1" x14ac:dyDescent="0.25">
      <c r="A206" s="352">
        <v>43586</v>
      </c>
      <c r="B206" s="194" t="s">
        <v>42</v>
      </c>
      <c r="C206" s="194" t="s">
        <v>210</v>
      </c>
      <c r="D206" s="194" t="s">
        <v>211</v>
      </c>
      <c r="E206" s="194" t="s">
        <v>212</v>
      </c>
      <c r="F206" s="194" t="s">
        <v>230</v>
      </c>
      <c r="G206" s="194" t="s">
        <v>231</v>
      </c>
      <c r="H206" s="194" t="s">
        <v>48</v>
      </c>
      <c r="I206" s="194" t="s">
        <v>49</v>
      </c>
      <c r="J206" s="289" t="s">
        <v>50</v>
      </c>
      <c r="K206" s="194"/>
      <c r="L206" s="194" t="s">
        <v>220</v>
      </c>
      <c r="M206" s="194"/>
      <c r="N206" s="290" t="s">
        <v>209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t="16.5" hidden="1" customHeight="1" x14ac:dyDescent="0.25">
      <c r="A207" s="352">
        <v>43586</v>
      </c>
      <c r="B207" s="194" t="s">
        <v>42</v>
      </c>
      <c r="C207" s="194" t="s">
        <v>59</v>
      </c>
      <c r="D207" s="194" t="s">
        <v>290</v>
      </c>
      <c r="E207" s="194" t="s">
        <v>156</v>
      </c>
      <c r="F207" s="194" t="s">
        <v>268</v>
      </c>
      <c r="G207" s="194" t="s">
        <v>291</v>
      </c>
      <c r="H207" s="194" t="s">
        <v>48</v>
      </c>
      <c r="I207" s="194" t="s">
        <v>49</v>
      </c>
      <c r="J207" s="289" t="s">
        <v>50</v>
      </c>
      <c r="K207" s="194"/>
      <c r="L207" s="194" t="s">
        <v>220</v>
      </c>
      <c r="M207" s="194"/>
      <c r="N207" s="290" t="s">
        <v>209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226">
        <v>0.42</v>
      </c>
      <c r="AH207" s="194"/>
      <c r="AI207" s="194"/>
      <c r="AJ207" s="194"/>
      <c r="AK207" s="192"/>
    </row>
    <row r="208" spans="1:37" s="193" customFormat="1" ht="16.5" hidden="1" customHeight="1" x14ac:dyDescent="0.25">
      <c r="A208" s="352">
        <v>43586</v>
      </c>
      <c r="B208" s="194" t="s">
        <v>42</v>
      </c>
      <c r="C208" s="194" t="s">
        <v>210</v>
      </c>
      <c r="D208" s="194" t="s">
        <v>211</v>
      </c>
      <c r="E208" s="194" t="s">
        <v>212</v>
      </c>
      <c r="F208" s="194" t="s">
        <v>262</v>
      </c>
      <c r="G208" s="194" t="s">
        <v>263</v>
      </c>
      <c r="H208" s="194" t="s">
        <v>48</v>
      </c>
      <c r="I208" s="194" t="s">
        <v>49</v>
      </c>
      <c r="J208" s="289" t="s">
        <v>50</v>
      </c>
      <c r="K208" s="194"/>
      <c r="L208" s="194" t="s">
        <v>220</v>
      </c>
      <c r="M208" s="194"/>
      <c r="N208" s="290" t="s">
        <v>209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t="16.5" hidden="1" customHeight="1" x14ac:dyDescent="0.25">
      <c r="A209" s="352">
        <v>43586</v>
      </c>
      <c r="B209" s="194" t="s">
        <v>42</v>
      </c>
      <c r="C209" s="195" t="s">
        <v>210</v>
      </c>
      <c r="D209" s="195" t="s">
        <v>221</v>
      </c>
      <c r="E209" s="194" t="s">
        <v>212</v>
      </c>
      <c r="F209" s="194" t="s">
        <v>228</v>
      </c>
      <c r="G209" s="194" t="s">
        <v>229</v>
      </c>
      <c r="H209" s="194" t="s">
        <v>48</v>
      </c>
      <c r="I209" s="194" t="s">
        <v>49</v>
      </c>
      <c r="J209" s="289" t="s">
        <v>50</v>
      </c>
      <c r="K209" s="194"/>
      <c r="L209" s="194" t="s">
        <v>220</v>
      </c>
      <c r="M209" s="194"/>
      <c r="N209" s="290" t="s">
        <v>209</v>
      </c>
      <c r="O209" s="301" t="s">
        <v>53</v>
      </c>
      <c r="P209" s="196">
        <v>0.08</v>
      </c>
      <c r="Q209" s="197"/>
      <c r="R209" s="197"/>
      <c r="S209" s="121">
        <v>0</v>
      </c>
      <c r="T209" s="121">
        <v>0</v>
      </c>
      <c r="U209" s="121">
        <v>0</v>
      </c>
      <c r="V209" s="121">
        <f t="shared" si="16"/>
        <v>0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t="16.5" hidden="1" customHeight="1" x14ac:dyDescent="0.25">
      <c r="A210" s="352">
        <v>43586</v>
      </c>
      <c r="B210" s="194" t="s">
        <v>42</v>
      </c>
      <c r="C210" s="195" t="s">
        <v>210</v>
      </c>
      <c r="D210" s="195" t="s">
        <v>221</v>
      </c>
      <c r="E210" s="194" t="s">
        <v>248</v>
      </c>
      <c r="F210" s="194" t="s">
        <v>249</v>
      </c>
      <c r="G210" s="194" t="s">
        <v>250</v>
      </c>
      <c r="H210" s="194" t="s">
        <v>48</v>
      </c>
      <c r="I210" s="194" t="s">
        <v>49</v>
      </c>
      <c r="J210" s="289" t="s">
        <v>50</v>
      </c>
      <c r="K210" s="194"/>
      <c r="L210" s="194" t="s">
        <v>220</v>
      </c>
      <c r="M210" s="194"/>
      <c r="N210" s="290" t="s">
        <v>209</v>
      </c>
      <c r="O210" s="301" t="s">
        <v>53</v>
      </c>
      <c r="P210" s="196">
        <v>0.23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231">
        <v>0.42</v>
      </c>
      <c r="AH210" s="194"/>
      <c r="AI210" s="194"/>
      <c r="AJ210" s="194"/>
      <c r="AK210" s="192"/>
    </row>
    <row r="211" spans="1:37" s="193" customFormat="1" ht="16.5" hidden="1" customHeight="1" x14ac:dyDescent="0.25">
      <c r="A211" s="352">
        <v>43586</v>
      </c>
      <c r="B211" s="194" t="s">
        <v>42</v>
      </c>
      <c r="C211" s="194" t="s">
        <v>210</v>
      </c>
      <c r="D211" s="194" t="s">
        <v>221</v>
      </c>
      <c r="E211" s="194" t="s">
        <v>212</v>
      </c>
      <c r="F211" s="194" t="s">
        <v>282</v>
      </c>
      <c r="G211" s="194" t="s">
        <v>283</v>
      </c>
      <c r="H211" s="194" t="s">
        <v>48</v>
      </c>
      <c r="I211" s="194" t="s">
        <v>49</v>
      </c>
      <c r="J211" s="289" t="s">
        <v>50</v>
      </c>
      <c r="K211" s="194"/>
      <c r="L211" s="194" t="s">
        <v>220</v>
      </c>
      <c r="M211" s="194"/>
      <c r="N211" s="290" t="s">
        <v>209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t="16.5" hidden="1" customHeight="1" x14ac:dyDescent="0.25">
      <c r="A212" s="352">
        <v>43586</v>
      </c>
      <c r="B212" s="194" t="s">
        <v>42</v>
      </c>
      <c r="C212" s="194" t="s">
        <v>210</v>
      </c>
      <c r="D212" s="194" t="s">
        <v>211</v>
      </c>
      <c r="E212" s="194" t="s">
        <v>212</v>
      </c>
      <c r="F212" s="194" t="s">
        <v>264</v>
      </c>
      <c r="G212" s="194" t="s">
        <v>265</v>
      </c>
      <c r="H212" s="194" t="s">
        <v>48</v>
      </c>
      <c r="I212" s="194" t="s">
        <v>49</v>
      </c>
      <c r="J212" s="289" t="s">
        <v>50</v>
      </c>
      <c r="K212" s="194"/>
      <c r="L212" s="194" t="s">
        <v>220</v>
      </c>
      <c r="M212" s="194"/>
      <c r="N212" s="290" t="s">
        <v>209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t="16.5" hidden="1" customHeight="1" x14ac:dyDescent="0.25">
      <c r="A213" s="352">
        <v>43586</v>
      </c>
      <c r="B213" s="194" t="s">
        <v>42</v>
      </c>
      <c r="C213" s="194" t="s">
        <v>210</v>
      </c>
      <c r="D213" s="194" t="s">
        <v>221</v>
      </c>
      <c r="E213" s="194" t="s">
        <v>212</v>
      </c>
      <c r="F213" s="194" t="s">
        <v>284</v>
      </c>
      <c r="G213" s="194" t="s">
        <v>285</v>
      </c>
      <c r="H213" s="194" t="s">
        <v>48</v>
      </c>
      <c r="I213" s="194" t="s">
        <v>49</v>
      </c>
      <c r="J213" s="289" t="s">
        <v>50</v>
      </c>
      <c r="K213" s="194"/>
      <c r="L213" s="194" t="s">
        <v>220</v>
      </c>
      <c r="M213" s="194"/>
      <c r="N213" s="290" t="s">
        <v>209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t="16.5" hidden="1" customHeight="1" x14ac:dyDescent="0.25">
      <c r="A214" s="352">
        <v>43586</v>
      </c>
      <c r="B214" s="194" t="s">
        <v>42</v>
      </c>
      <c r="C214" s="194" t="s">
        <v>210</v>
      </c>
      <c r="D214" s="194" t="s">
        <v>221</v>
      </c>
      <c r="E214" s="194" t="s">
        <v>212</v>
      </c>
      <c r="F214" s="194" t="s">
        <v>300</v>
      </c>
      <c r="G214" s="194" t="s">
        <v>301</v>
      </c>
      <c r="H214" s="194" t="s">
        <v>48</v>
      </c>
      <c r="I214" s="194" t="s">
        <v>49</v>
      </c>
      <c r="J214" s="289" t="s">
        <v>50</v>
      </c>
      <c r="K214" s="194"/>
      <c r="L214" s="194" t="s">
        <v>220</v>
      </c>
      <c r="M214" s="194"/>
      <c r="N214" s="290" t="s">
        <v>209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t="16.5" hidden="1" customHeight="1" x14ac:dyDescent="0.25">
      <c r="A215" s="352">
        <v>43586</v>
      </c>
      <c r="B215" s="194" t="s">
        <v>42</v>
      </c>
      <c r="C215" s="194" t="s">
        <v>210</v>
      </c>
      <c r="D215" s="194" t="s">
        <v>211</v>
      </c>
      <c r="E215" s="194" t="s">
        <v>212</v>
      </c>
      <c r="F215" s="194" t="s">
        <v>286</v>
      </c>
      <c r="G215" s="194" t="s">
        <v>287</v>
      </c>
      <c r="H215" s="194" t="s">
        <v>48</v>
      </c>
      <c r="I215" s="194" t="s">
        <v>49</v>
      </c>
      <c r="J215" s="289" t="s">
        <v>50</v>
      </c>
      <c r="K215" s="194"/>
      <c r="L215" s="194" t="s">
        <v>220</v>
      </c>
      <c r="M215" s="194"/>
      <c r="N215" s="290" t="s">
        <v>209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f>U215*(1+AG215)/(1+P215+AG215)</f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232">
        <v>0.42</v>
      </c>
      <c r="AH215" s="194"/>
      <c r="AI215" s="194"/>
      <c r="AJ215" s="194"/>
      <c r="AK215" s="192"/>
    </row>
    <row r="216" spans="1:37" s="193" customFormat="1" ht="16.5" hidden="1" customHeight="1" x14ac:dyDescent="0.2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212</v>
      </c>
      <c r="F216" s="194" t="s">
        <v>278</v>
      </c>
      <c r="G216" s="194" t="s">
        <v>279</v>
      </c>
      <c r="H216" s="194" t="s">
        <v>48</v>
      </c>
      <c r="I216" s="194" t="s">
        <v>49</v>
      </c>
      <c r="J216" s="289" t="s">
        <v>50</v>
      </c>
      <c r="K216" s="194"/>
      <c r="L216" s="194" t="s">
        <v>220</v>
      </c>
      <c r="M216" s="194"/>
      <c r="N216" s="290" t="s">
        <v>209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t="16.5" hidden="1" customHeight="1" x14ac:dyDescent="0.25">
      <c r="A217" s="352">
        <v>43586</v>
      </c>
      <c r="B217" s="194" t="s">
        <v>42</v>
      </c>
      <c r="C217" s="194" t="s">
        <v>210</v>
      </c>
      <c r="D217" s="194" t="s">
        <v>221</v>
      </c>
      <c r="E217" s="194" t="s">
        <v>212</v>
      </c>
      <c r="F217" s="194" t="s">
        <v>288</v>
      </c>
      <c r="G217" s="194" t="s">
        <v>289</v>
      </c>
      <c r="H217" s="194" t="s">
        <v>48</v>
      </c>
      <c r="I217" s="194" t="s">
        <v>49</v>
      </c>
      <c r="J217" s="289" t="s">
        <v>50</v>
      </c>
      <c r="K217" s="194"/>
      <c r="L217" s="194" t="s">
        <v>220</v>
      </c>
      <c r="M217" s="194"/>
      <c r="N217" s="290" t="s">
        <v>209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t="16.5" hidden="1" customHeight="1" x14ac:dyDescent="0.25">
      <c r="A218" s="352">
        <v>43586</v>
      </c>
      <c r="B218" s="194" t="s">
        <v>42</v>
      </c>
      <c r="C218" s="194" t="s">
        <v>210</v>
      </c>
      <c r="D218" s="194" t="s">
        <v>211</v>
      </c>
      <c r="E218" s="194" t="s">
        <v>212</v>
      </c>
      <c r="F218" s="194" t="s">
        <v>256</v>
      </c>
      <c r="G218" s="194" t="s">
        <v>257</v>
      </c>
      <c r="H218" s="194" t="s">
        <v>48</v>
      </c>
      <c r="I218" s="194" t="s">
        <v>49</v>
      </c>
      <c r="J218" s="289" t="s">
        <v>50</v>
      </c>
      <c r="K218" s="194"/>
      <c r="L218" s="194" t="s">
        <v>220</v>
      </c>
      <c r="M218" s="194"/>
      <c r="N218" s="290" t="s">
        <v>209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t="16.5" hidden="1" customHeight="1" x14ac:dyDescent="0.25">
      <c r="A219" s="352">
        <v>43586</v>
      </c>
      <c r="B219" s="194" t="s">
        <v>42</v>
      </c>
      <c r="C219" s="194" t="s">
        <v>210</v>
      </c>
      <c r="D219" s="194" t="s">
        <v>211</v>
      </c>
      <c r="E219" s="194" t="s">
        <v>212</v>
      </c>
      <c r="F219" s="194" t="s">
        <v>298</v>
      </c>
      <c r="G219" s="194" t="s">
        <v>299</v>
      </c>
      <c r="H219" s="194" t="s">
        <v>48</v>
      </c>
      <c r="I219" s="194" t="s">
        <v>49</v>
      </c>
      <c r="J219" s="289" t="s">
        <v>50</v>
      </c>
      <c r="K219" s="194"/>
      <c r="L219" s="194" t="s">
        <v>220</v>
      </c>
      <c r="M219" s="194"/>
      <c r="N219" s="290" t="s">
        <v>209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t="16.5" hidden="1" customHeight="1" x14ac:dyDescent="0.25">
      <c r="A220" s="352">
        <v>43586</v>
      </c>
      <c r="B220" s="194" t="s">
        <v>42</v>
      </c>
      <c r="C220" s="194" t="s">
        <v>210</v>
      </c>
      <c r="D220" s="194" t="s">
        <v>211</v>
      </c>
      <c r="E220" s="194" t="s">
        <v>212</v>
      </c>
      <c r="F220" s="194" t="s">
        <v>302</v>
      </c>
      <c r="G220" s="194" t="s">
        <v>303</v>
      </c>
      <c r="H220" s="194" t="s">
        <v>48</v>
      </c>
      <c r="I220" s="194" t="s">
        <v>49</v>
      </c>
      <c r="J220" s="289" t="s">
        <v>50</v>
      </c>
      <c r="K220" s="194"/>
      <c r="L220" s="194" t="s">
        <v>220</v>
      </c>
      <c r="M220" s="194"/>
      <c r="N220" s="290" t="s">
        <v>209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t="16.5" hidden="1" customHeight="1" x14ac:dyDescent="0.25">
      <c r="A221" s="352">
        <v>43586</v>
      </c>
      <c r="B221" s="194" t="s">
        <v>42</v>
      </c>
      <c r="C221" s="194" t="s">
        <v>210</v>
      </c>
      <c r="D221" s="194" t="s">
        <v>211</v>
      </c>
      <c r="E221" s="194" t="s">
        <v>212</v>
      </c>
      <c r="F221" s="194" t="s">
        <v>312</v>
      </c>
      <c r="G221" s="194" t="s">
        <v>313</v>
      </c>
      <c r="H221" s="194" t="s">
        <v>48</v>
      </c>
      <c r="I221" s="194" t="s">
        <v>49</v>
      </c>
      <c r="J221" s="289" t="s">
        <v>50</v>
      </c>
      <c r="K221" s="194"/>
      <c r="L221" s="194" t="s">
        <v>220</v>
      </c>
      <c r="M221" s="194"/>
      <c r="N221" s="290" t="s">
        <v>209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t="16.5" hidden="1" customHeight="1" x14ac:dyDescent="0.25">
      <c r="A222" s="352">
        <v>43586</v>
      </c>
      <c r="B222" s="194" t="s">
        <v>42</v>
      </c>
      <c r="C222" s="194" t="s">
        <v>210</v>
      </c>
      <c r="D222" s="194" t="s">
        <v>221</v>
      </c>
      <c r="E222" s="194" t="s">
        <v>212</v>
      </c>
      <c r="F222" s="194" t="s">
        <v>268</v>
      </c>
      <c r="G222" s="194" t="s">
        <v>269</v>
      </c>
      <c r="H222" s="194" t="s">
        <v>48</v>
      </c>
      <c r="I222" s="194" t="s">
        <v>49</v>
      </c>
      <c r="J222" s="289" t="s">
        <v>50</v>
      </c>
      <c r="K222" s="194"/>
      <c r="L222" s="194" t="s">
        <v>220</v>
      </c>
      <c r="M222" s="194"/>
      <c r="N222" s="290" t="s">
        <v>209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t="16.5" hidden="1" customHeight="1" x14ac:dyDescent="0.25">
      <c r="A223" s="352">
        <v>43586</v>
      </c>
      <c r="B223" s="194" t="s">
        <v>42</v>
      </c>
      <c r="C223" s="194" t="s">
        <v>210</v>
      </c>
      <c r="D223" s="194" t="s">
        <v>211</v>
      </c>
      <c r="E223" s="194" t="s">
        <v>212</v>
      </c>
      <c r="F223" s="194" t="s">
        <v>294</v>
      </c>
      <c r="G223" s="194" t="s">
        <v>295</v>
      </c>
      <c r="H223" s="194" t="s">
        <v>48</v>
      </c>
      <c r="I223" s="194" t="s">
        <v>49</v>
      </c>
      <c r="J223" s="289" t="s">
        <v>50</v>
      </c>
      <c r="K223" s="194"/>
      <c r="L223" s="194" t="s">
        <v>220</v>
      </c>
      <c r="M223" s="194"/>
      <c r="N223" s="290" t="s">
        <v>209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t="16.5" hidden="1" customHeight="1" x14ac:dyDescent="0.25">
      <c r="A224" s="352">
        <v>43586</v>
      </c>
      <c r="B224" s="194" t="s">
        <v>42</v>
      </c>
      <c r="C224" s="194" t="s">
        <v>210</v>
      </c>
      <c r="D224" s="194" t="s">
        <v>221</v>
      </c>
      <c r="E224" s="194" t="s">
        <v>212</v>
      </c>
      <c r="F224" s="194" t="s">
        <v>296</v>
      </c>
      <c r="G224" s="194" t="s">
        <v>297</v>
      </c>
      <c r="H224" s="194" t="s">
        <v>48</v>
      </c>
      <c r="I224" s="194" t="s">
        <v>49</v>
      </c>
      <c r="J224" s="289" t="s">
        <v>50</v>
      </c>
      <c r="K224" s="194"/>
      <c r="L224" s="194" t="s">
        <v>220</v>
      </c>
      <c r="M224" s="194"/>
      <c r="N224" s="290" t="s">
        <v>209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t="16.5" hidden="1" customHeight="1" x14ac:dyDescent="0.25">
      <c r="A225" s="352">
        <v>43586</v>
      </c>
      <c r="B225" s="194" t="s">
        <v>42</v>
      </c>
      <c r="C225" s="195" t="s">
        <v>210</v>
      </c>
      <c r="D225" s="195" t="s">
        <v>211</v>
      </c>
      <c r="E225" s="194" t="s">
        <v>212</v>
      </c>
      <c r="F225" s="194" t="s">
        <v>226</v>
      </c>
      <c r="G225" s="194" t="s">
        <v>227</v>
      </c>
      <c r="H225" s="194" t="s">
        <v>48</v>
      </c>
      <c r="I225" s="194" t="s">
        <v>49</v>
      </c>
      <c r="J225" s="289" t="s">
        <v>50</v>
      </c>
      <c r="K225" s="194"/>
      <c r="L225" s="194" t="s">
        <v>220</v>
      </c>
      <c r="M225" s="194"/>
      <c r="N225" s="290" t="s">
        <v>209</v>
      </c>
      <c r="O225" s="301" t="s">
        <v>53</v>
      </c>
      <c r="P225" s="196">
        <v>0.03</v>
      </c>
      <c r="Q225" s="197"/>
      <c r="R225" s="197"/>
      <c r="S225" s="121">
        <v>14157.309295774696</v>
      </c>
      <c r="T225" s="121">
        <v>0</v>
      </c>
      <c r="U225" s="121"/>
      <c r="V225" s="121">
        <f t="shared" si="16"/>
        <v>14157.309295774696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t="16.5" hidden="1" customHeight="1" x14ac:dyDescent="0.25">
      <c r="A226" s="352">
        <v>43586</v>
      </c>
      <c r="B226" s="194" t="s">
        <v>42</v>
      </c>
      <c r="C226" s="194" t="s">
        <v>210</v>
      </c>
      <c r="D226" s="194" t="s">
        <v>221</v>
      </c>
      <c r="E226" s="194" t="s">
        <v>212</v>
      </c>
      <c r="F226" s="194" t="s">
        <v>304</v>
      </c>
      <c r="G226" s="194" t="s">
        <v>305</v>
      </c>
      <c r="H226" s="194" t="s">
        <v>48</v>
      </c>
      <c r="I226" s="194" t="s">
        <v>49</v>
      </c>
      <c r="J226" s="289" t="s">
        <v>50</v>
      </c>
      <c r="K226" s="194"/>
      <c r="L226" s="194" t="s">
        <v>220</v>
      </c>
      <c r="M226" s="194"/>
      <c r="N226" s="290" t="s">
        <v>209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t="16.5" hidden="1" customHeight="1" x14ac:dyDescent="0.25">
      <c r="A227" s="352">
        <v>43586</v>
      </c>
      <c r="B227" s="194" t="s">
        <v>42</v>
      </c>
      <c r="C227" s="194" t="s">
        <v>210</v>
      </c>
      <c r="D227" s="194" t="s">
        <v>221</v>
      </c>
      <c r="E227" s="194" t="s">
        <v>212</v>
      </c>
      <c r="F227" s="194" t="s">
        <v>258</v>
      </c>
      <c r="G227" s="194" t="s">
        <v>259</v>
      </c>
      <c r="H227" s="194" t="s">
        <v>48</v>
      </c>
      <c r="I227" s="194" t="s">
        <v>49</v>
      </c>
      <c r="J227" s="289" t="s">
        <v>50</v>
      </c>
      <c r="K227" s="194"/>
      <c r="L227" s="194" t="s">
        <v>220</v>
      </c>
      <c r="M227" s="194"/>
      <c r="N227" s="290" t="s">
        <v>209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t="16.5" hidden="1" customHeight="1" x14ac:dyDescent="0.25">
      <c r="A228" s="352">
        <v>43586</v>
      </c>
      <c r="B228" s="194" t="s">
        <v>42</v>
      </c>
      <c r="C228" s="195" t="s">
        <v>210</v>
      </c>
      <c r="D228" s="195" t="s">
        <v>211</v>
      </c>
      <c r="E228" s="194" t="s">
        <v>212</v>
      </c>
      <c r="F228" s="194" t="s">
        <v>224</v>
      </c>
      <c r="G228" s="194" t="s">
        <v>225</v>
      </c>
      <c r="H228" s="194" t="s">
        <v>48</v>
      </c>
      <c r="I228" s="194" t="s">
        <v>49</v>
      </c>
      <c r="J228" s="289" t="s">
        <v>50</v>
      </c>
      <c r="K228" s="194"/>
      <c r="L228" s="194" t="s">
        <v>220</v>
      </c>
      <c r="M228" s="194"/>
      <c r="N228" s="290" t="s">
        <v>209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t="16.5" hidden="1" customHeight="1" x14ac:dyDescent="0.25">
      <c r="A229" s="352">
        <v>43586</v>
      </c>
      <c r="B229" s="194" t="s">
        <v>42</v>
      </c>
      <c r="C229" s="194" t="s">
        <v>210</v>
      </c>
      <c r="D229" s="194" t="s">
        <v>221</v>
      </c>
      <c r="E229" s="194" t="s">
        <v>212</v>
      </c>
      <c r="F229" s="194" t="s">
        <v>260</v>
      </c>
      <c r="G229" s="194" t="s">
        <v>261</v>
      </c>
      <c r="H229" s="194" t="s">
        <v>48</v>
      </c>
      <c r="I229" s="194" t="s">
        <v>49</v>
      </c>
      <c r="J229" s="289" t="s">
        <v>50</v>
      </c>
      <c r="K229" s="194"/>
      <c r="L229" s="194" t="s">
        <v>220</v>
      </c>
      <c r="M229" s="194"/>
      <c r="N229" s="290" t="s">
        <v>209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t="16.5" hidden="1" customHeight="1" x14ac:dyDescent="0.25">
      <c r="A230" s="352">
        <v>43586</v>
      </c>
      <c r="B230" s="194" t="s">
        <v>42</v>
      </c>
      <c r="C230" s="194" t="s">
        <v>210</v>
      </c>
      <c r="D230" s="194" t="s">
        <v>211</v>
      </c>
      <c r="E230" s="194" t="s">
        <v>212</v>
      </c>
      <c r="F230" s="194" t="s">
        <v>310</v>
      </c>
      <c r="G230" s="194" t="s">
        <v>311</v>
      </c>
      <c r="H230" s="194" t="s">
        <v>48</v>
      </c>
      <c r="I230" s="194" t="s">
        <v>49</v>
      </c>
      <c r="J230" s="289" t="s">
        <v>50</v>
      </c>
      <c r="K230" s="194"/>
      <c r="L230" s="194" t="s">
        <v>220</v>
      </c>
      <c r="M230" s="194"/>
      <c r="N230" s="290" t="s">
        <v>209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t="16.5" hidden="1" customHeight="1" x14ac:dyDescent="0.25">
      <c r="A231" s="352">
        <v>43586</v>
      </c>
      <c r="B231" s="194" t="s">
        <v>42</v>
      </c>
      <c r="C231" s="195" t="s">
        <v>210</v>
      </c>
      <c r="D231" s="195" t="s">
        <v>221</v>
      </c>
      <c r="E231" s="194" t="s">
        <v>212</v>
      </c>
      <c r="F231" s="194" t="s">
        <v>314</v>
      </c>
      <c r="G231" s="194" t="s">
        <v>315</v>
      </c>
      <c r="H231" s="194" t="s">
        <v>48</v>
      </c>
      <c r="I231" s="194" t="s">
        <v>49</v>
      </c>
      <c r="J231" s="289" t="s">
        <v>50</v>
      </c>
      <c r="K231" s="194"/>
      <c r="L231" s="194" t="s">
        <v>220</v>
      </c>
      <c r="M231" s="194"/>
      <c r="N231" s="290" t="s">
        <v>209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t="16.5" hidden="1" customHeight="1" x14ac:dyDescent="0.25">
      <c r="A232" s="352">
        <v>43586</v>
      </c>
      <c r="B232" s="194" t="s">
        <v>42</v>
      </c>
      <c r="C232" s="194" t="s">
        <v>210</v>
      </c>
      <c r="D232" s="194" t="s">
        <v>221</v>
      </c>
      <c r="E232" s="194" t="s">
        <v>212</v>
      </c>
      <c r="F232" s="194" t="s">
        <v>308</v>
      </c>
      <c r="G232" s="194" t="s">
        <v>309</v>
      </c>
      <c r="H232" s="194" t="s">
        <v>48</v>
      </c>
      <c r="I232" s="194" t="s">
        <v>49</v>
      </c>
      <c r="J232" s="289" t="s">
        <v>50</v>
      </c>
      <c r="K232" s="194"/>
      <c r="L232" s="194" t="s">
        <v>220</v>
      </c>
      <c r="M232" s="194"/>
      <c r="N232" s="290" t="s">
        <v>209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t="16.5" hidden="1" customHeight="1" x14ac:dyDescent="0.25">
      <c r="A233" s="352">
        <v>43586</v>
      </c>
      <c r="B233" s="194" t="s">
        <v>42</v>
      </c>
      <c r="C233" s="194" t="s">
        <v>210</v>
      </c>
      <c r="D233" s="194" t="s">
        <v>221</v>
      </c>
      <c r="E233" s="194" t="s">
        <v>212</v>
      </c>
      <c r="F233" s="194" t="s">
        <v>292</v>
      </c>
      <c r="G233" s="194" t="s">
        <v>293</v>
      </c>
      <c r="H233" s="194" t="s">
        <v>48</v>
      </c>
      <c r="I233" s="194" t="s">
        <v>49</v>
      </c>
      <c r="J233" s="289" t="s">
        <v>50</v>
      </c>
      <c r="K233" s="194"/>
      <c r="L233" s="194" t="s">
        <v>220</v>
      </c>
      <c r="M233" s="194"/>
      <c r="N233" s="290" t="s">
        <v>209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t="16.5" hidden="1" customHeight="1" x14ac:dyDescent="0.25">
      <c r="A234" s="352">
        <v>43586</v>
      </c>
      <c r="B234" s="194" t="s">
        <v>42</v>
      </c>
      <c r="C234" s="195" t="s">
        <v>210</v>
      </c>
      <c r="D234" s="195" t="s">
        <v>221</v>
      </c>
      <c r="E234" s="194" t="s">
        <v>212</v>
      </c>
      <c r="F234" s="194" t="s">
        <v>316</v>
      </c>
      <c r="G234" s="194" t="s">
        <v>317</v>
      </c>
      <c r="H234" s="194" t="s">
        <v>48</v>
      </c>
      <c r="I234" s="194" t="s">
        <v>49</v>
      </c>
      <c r="J234" s="289" t="s">
        <v>50</v>
      </c>
      <c r="K234" s="194"/>
      <c r="L234" s="194" t="s">
        <v>220</v>
      </c>
      <c r="M234" s="194"/>
      <c r="N234" s="290" t="s">
        <v>209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t="16.5" hidden="1" customHeight="1" x14ac:dyDescent="0.25">
      <c r="A235" s="352">
        <v>43586</v>
      </c>
      <c r="B235" s="194" t="s">
        <v>42</v>
      </c>
      <c r="C235" s="194" t="s">
        <v>210</v>
      </c>
      <c r="D235" s="194" t="s">
        <v>221</v>
      </c>
      <c r="E235" s="194" t="s">
        <v>212</v>
      </c>
      <c r="F235" s="194" t="s">
        <v>276</v>
      </c>
      <c r="G235" s="194" t="s">
        <v>277</v>
      </c>
      <c r="H235" s="194" t="s">
        <v>48</v>
      </c>
      <c r="I235" s="194" t="s">
        <v>49</v>
      </c>
      <c r="J235" s="289" t="s">
        <v>50</v>
      </c>
      <c r="K235" s="194"/>
      <c r="L235" s="194" t="s">
        <v>220</v>
      </c>
      <c r="M235" s="194"/>
      <c r="N235" s="290" t="s">
        <v>209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t="16.5" hidden="1" customHeight="1" x14ac:dyDescent="0.25">
      <c r="A236" s="352">
        <v>43586</v>
      </c>
      <c r="B236" s="194" t="s">
        <v>42</v>
      </c>
      <c r="C236" s="195" t="s">
        <v>210</v>
      </c>
      <c r="D236" s="195" t="s">
        <v>211</v>
      </c>
      <c r="E236" s="194" t="s">
        <v>212</v>
      </c>
      <c r="F236" s="194" t="s">
        <v>232</v>
      </c>
      <c r="G236" s="194" t="s">
        <v>233</v>
      </c>
      <c r="H236" s="194" t="s">
        <v>48</v>
      </c>
      <c r="I236" s="194" t="s">
        <v>49</v>
      </c>
      <c r="J236" s="289" t="s">
        <v>50</v>
      </c>
      <c r="K236" s="194"/>
      <c r="L236" s="194" t="s">
        <v>220</v>
      </c>
      <c r="M236" s="194"/>
      <c r="N236" s="290" t="s">
        <v>209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t="16.5" hidden="1" customHeight="1" x14ac:dyDescent="0.25">
      <c r="A237" s="352">
        <v>43586</v>
      </c>
      <c r="B237" s="194" t="s">
        <v>42</v>
      </c>
      <c r="C237" s="194" t="s">
        <v>210</v>
      </c>
      <c r="D237" s="194" t="s">
        <v>211</v>
      </c>
      <c r="E237" s="194" t="s">
        <v>212</v>
      </c>
      <c r="F237" s="194" t="s">
        <v>280</v>
      </c>
      <c r="G237" s="194" t="s">
        <v>281</v>
      </c>
      <c r="H237" s="194" t="s">
        <v>48</v>
      </c>
      <c r="I237" s="194" t="s">
        <v>49</v>
      </c>
      <c r="J237" s="289" t="s">
        <v>50</v>
      </c>
      <c r="K237" s="194"/>
      <c r="L237" s="194" t="s">
        <v>220</v>
      </c>
      <c r="M237" s="194"/>
      <c r="N237" s="290" t="s">
        <v>209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t="16.5" hidden="1" customHeight="1" x14ac:dyDescent="0.25">
      <c r="A238" s="352">
        <v>43586</v>
      </c>
      <c r="B238" s="194" t="s">
        <v>42</v>
      </c>
      <c r="C238" s="194" t="s">
        <v>210</v>
      </c>
      <c r="D238" s="194" t="s">
        <v>211</v>
      </c>
      <c r="E238" s="194" t="s">
        <v>212</v>
      </c>
      <c r="F238" s="194" t="s">
        <v>306</v>
      </c>
      <c r="G238" s="194" t="s">
        <v>307</v>
      </c>
      <c r="H238" s="194" t="s">
        <v>48</v>
      </c>
      <c r="I238" s="194" t="s">
        <v>49</v>
      </c>
      <c r="J238" s="289" t="s">
        <v>50</v>
      </c>
      <c r="K238" s="194"/>
      <c r="L238" s="194" t="s">
        <v>220</v>
      </c>
      <c r="M238" s="194"/>
      <c r="N238" s="290" t="s">
        <v>209</v>
      </c>
      <c r="O238" s="301" t="s">
        <v>53</v>
      </c>
      <c r="P238" s="196">
        <v>0.23</v>
      </c>
      <c r="Q238" s="197"/>
      <c r="R238" s="197"/>
      <c r="S238" s="121">
        <v>88.72</v>
      </c>
      <c r="T238" s="121"/>
      <c r="U238" s="121"/>
      <c r="V238" s="121">
        <f t="shared" si="16"/>
        <v>88.72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t="16.5" hidden="1" customHeight="1" x14ac:dyDescent="0.25">
      <c r="A239" s="352">
        <v>43586</v>
      </c>
      <c r="B239" s="194" t="s">
        <v>42</v>
      </c>
      <c r="C239" s="194" t="s">
        <v>210</v>
      </c>
      <c r="D239" s="194" t="s">
        <v>211</v>
      </c>
      <c r="E239" s="194" t="s">
        <v>212</v>
      </c>
      <c r="F239" s="194" t="s">
        <v>213</v>
      </c>
      <c r="G239" s="194" t="s">
        <v>214</v>
      </c>
      <c r="H239" s="194" t="s">
        <v>48</v>
      </c>
      <c r="I239" s="194" t="s">
        <v>49</v>
      </c>
      <c r="J239" s="289" t="s">
        <v>50</v>
      </c>
      <c r="K239" s="194"/>
      <c r="L239" s="194" t="s">
        <v>220</v>
      </c>
      <c r="M239" s="194"/>
      <c r="N239" s="290" t="s">
        <v>209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t="16.5" hidden="1" customHeight="1" x14ac:dyDescent="0.25">
      <c r="A240" s="352">
        <v>43586</v>
      </c>
      <c r="B240" s="194" t="s">
        <v>42</v>
      </c>
      <c r="C240" s="194" t="s">
        <v>210</v>
      </c>
      <c r="D240" s="194" t="s">
        <v>211</v>
      </c>
      <c r="E240" s="194" t="s">
        <v>212</v>
      </c>
      <c r="F240" s="194" t="s">
        <v>220</v>
      </c>
      <c r="G240" s="194" t="s">
        <v>255</v>
      </c>
      <c r="H240" s="194" t="s">
        <v>48</v>
      </c>
      <c r="I240" s="194" t="s">
        <v>49</v>
      </c>
      <c r="J240" s="289" t="s">
        <v>50</v>
      </c>
      <c r="K240" s="194"/>
      <c r="L240" s="194" t="s">
        <v>220</v>
      </c>
      <c r="M240" s="194"/>
      <c r="N240" s="290" t="s">
        <v>209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t="16.5" hidden="1" customHeight="1" x14ac:dyDescent="0.25">
      <c r="A241" s="352">
        <v>43586</v>
      </c>
      <c r="B241" s="194" t="s">
        <v>42</v>
      </c>
      <c r="C241" s="195" t="s">
        <v>210</v>
      </c>
      <c r="D241" s="195" t="s">
        <v>211</v>
      </c>
      <c r="E241" s="194" t="s">
        <v>212</v>
      </c>
      <c r="F241" s="194" t="s">
        <v>318</v>
      </c>
      <c r="G241" s="194" t="s">
        <v>319</v>
      </c>
      <c r="H241" s="194" t="s">
        <v>48</v>
      </c>
      <c r="I241" s="194" t="s">
        <v>49</v>
      </c>
      <c r="J241" s="289" t="s">
        <v>50</v>
      </c>
      <c r="K241" s="194"/>
      <c r="L241" s="194" t="s">
        <v>220</v>
      </c>
      <c r="M241" s="194"/>
      <c r="N241" s="290" t="s">
        <v>209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t="16.5" hidden="1" customHeight="1" x14ac:dyDescent="0.25">
      <c r="A242" s="352">
        <v>43586</v>
      </c>
      <c r="B242" s="194" t="s">
        <v>42</v>
      </c>
      <c r="C242" s="195" t="s">
        <v>210</v>
      </c>
      <c r="D242" s="195" t="s">
        <v>211</v>
      </c>
      <c r="E242" s="194" t="s">
        <v>212</v>
      </c>
      <c r="F242" s="194" t="s">
        <v>218</v>
      </c>
      <c r="G242" s="194" t="s">
        <v>219</v>
      </c>
      <c r="H242" s="194" t="s">
        <v>48</v>
      </c>
      <c r="I242" s="194" t="s">
        <v>49</v>
      </c>
      <c r="J242" s="289" t="s">
        <v>50</v>
      </c>
      <c r="K242" s="194"/>
      <c r="L242" s="194" t="s">
        <v>220</v>
      </c>
      <c r="M242" s="194"/>
      <c r="N242" s="290" t="s">
        <v>209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t="16.5" hidden="1" customHeight="1" x14ac:dyDescent="0.25">
      <c r="A243" s="352">
        <v>43586</v>
      </c>
      <c r="B243" s="194" t="s">
        <v>42</v>
      </c>
      <c r="C243" s="195" t="s">
        <v>210</v>
      </c>
      <c r="D243" s="195" t="s">
        <v>211</v>
      </c>
      <c r="E243" s="194" t="s">
        <v>212</v>
      </c>
      <c r="F243" s="194" t="s">
        <v>234</v>
      </c>
      <c r="G243" s="194" t="s">
        <v>235</v>
      </c>
      <c r="H243" s="194" t="s">
        <v>48</v>
      </c>
      <c r="I243" s="194" t="s">
        <v>49</v>
      </c>
      <c r="J243" s="289" t="s">
        <v>50</v>
      </c>
      <c r="K243" s="194"/>
      <c r="L243" s="194" t="s">
        <v>220</v>
      </c>
      <c r="M243" s="194"/>
      <c r="N243" s="290" t="s">
        <v>209</v>
      </c>
      <c r="O243" s="301" t="s">
        <v>53</v>
      </c>
      <c r="P243" s="196">
        <v>0.13</v>
      </c>
      <c r="Q243" s="197"/>
      <c r="R243" s="197"/>
      <c r="S243" s="121">
        <v>20.72999999999638</v>
      </c>
      <c r="T243" s="121">
        <v>0</v>
      </c>
      <c r="U243" s="121">
        <v>0</v>
      </c>
      <c r="V243" s="121">
        <f t="shared" si="16"/>
        <v>20.72999999999638</v>
      </c>
      <c r="W243" s="121">
        <f>U243*1.42/(1+42%+P243)</f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t="16.5" hidden="1" customHeight="1" x14ac:dyDescent="0.25">
      <c r="A244" s="352">
        <v>43586</v>
      </c>
      <c r="B244" s="194" t="s">
        <v>42</v>
      </c>
      <c r="C244" s="194" t="s">
        <v>210</v>
      </c>
      <c r="D244" s="194" t="s">
        <v>221</v>
      </c>
      <c r="E244" s="194" t="s">
        <v>212</v>
      </c>
      <c r="F244" s="194" t="s">
        <v>266</v>
      </c>
      <c r="G244" s="194" t="s">
        <v>267</v>
      </c>
      <c r="H244" s="194" t="s">
        <v>48</v>
      </c>
      <c r="I244" s="194" t="s">
        <v>49</v>
      </c>
      <c r="J244" s="289" t="s">
        <v>50</v>
      </c>
      <c r="K244" s="194"/>
      <c r="L244" s="194" t="s">
        <v>220</v>
      </c>
      <c r="M244" s="194"/>
      <c r="N244" s="290" t="s">
        <v>209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t="16.5" hidden="1" customHeight="1" x14ac:dyDescent="0.25">
      <c r="A245" s="352">
        <v>43586</v>
      </c>
      <c r="B245" s="194" t="s">
        <v>42</v>
      </c>
      <c r="C245" s="194" t="s">
        <v>210</v>
      </c>
      <c r="D245" s="194" t="s">
        <v>221</v>
      </c>
      <c r="E245" s="194" t="s">
        <v>212</v>
      </c>
      <c r="F245" s="194" t="s">
        <v>270</v>
      </c>
      <c r="G245" s="194" t="s">
        <v>271</v>
      </c>
      <c r="H245" s="194" t="s">
        <v>48</v>
      </c>
      <c r="I245" s="194" t="s">
        <v>49</v>
      </c>
      <c r="J245" s="289" t="s">
        <v>50</v>
      </c>
      <c r="K245" s="194"/>
      <c r="L245" s="194" t="s">
        <v>220</v>
      </c>
      <c r="M245" s="194"/>
      <c r="N245" s="290" t="s">
        <v>209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t="16.5" hidden="1" customHeight="1" x14ac:dyDescent="0.25">
      <c r="A246" s="352">
        <v>43586</v>
      </c>
      <c r="B246" s="194" t="s">
        <v>42</v>
      </c>
      <c r="C246" s="194" t="s">
        <v>210</v>
      </c>
      <c r="D246" s="194" t="s">
        <v>211</v>
      </c>
      <c r="E246" s="194" t="s">
        <v>212</v>
      </c>
      <c r="F246" s="194" t="s">
        <v>272</v>
      </c>
      <c r="G246" s="194" t="s">
        <v>273</v>
      </c>
      <c r="H246" s="194" t="s">
        <v>48</v>
      </c>
      <c r="I246" s="194" t="s">
        <v>49</v>
      </c>
      <c r="J246" s="289" t="s">
        <v>50</v>
      </c>
      <c r="K246" s="194"/>
      <c r="L246" s="194" t="s">
        <v>220</v>
      </c>
      <c r="M246" s="194"/>
      <c r="N246" s="290" t="s">
        <v>209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t="16.5" hidden="1" customHeight="1" x14ac:dyDescent="0.25">
      <c r="A247" s="352">
        <v>43586</v>
      </c>
      <c r="B247" s="194" t="s">
        <v>42</v>
      </c>
      <c r="C247" s="194" t="s">
        <v>210</v>
      </c>
      <c r="D247" s="194" t="s">
        <v>221</v>
      </c>
      <c r="E247" s="194" t="s">
        <v>212</v>
      </c>
      <c r="F247" s="194" t="s">
        <v>274</v>
      </c>
      <c r="G247" s="194" t="s">
        <v>275</v>
      </c>
      <c r="H247" s="194" t="s">
        <v>48</v>
      </c>
      <c r="I247" s="194" t="s">
        <v>49</v>
      </c>
      <c r="J247" s="289" t="s">
        <v>50</v>
      </c>
      <c r="K247" s="194"/>
      <c r="L247" s="194" t="s">
        <v>220</v>
      </c>
      <c r="M247" s="194"/>
      <c r="N247" s="290" t="s">
        <v>209</v>
      </c>
      <c r="O247" s="301" t="s">
        <v>53</v>
      </c>
      <c r="P247" s="196">
        <v>0.21</v>
      </c>
      <c r="Q247" s="197"/>
      <c r="R247" s="197"/>
      <c r="S247" s="121">
        <v>1.9061971830988114</v>
      </c>
      <c r="T247" s="121">
        <v>0</v>
      </c>
      <c r="U247" s="121"/>
      <c r="V247" s="121">
        <f t="shared" si="16"/>
        <v>1.9061971830988114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t="16.5" hidden="1" customHeight="1" x14ac:dyDescent="0.2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209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t="16.5" hidden="1" customHeight="1" x14ac:dyDescent="0.2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320</v>
      </c>
      <c r="G249" s="194" t="s">
        <v>320</v>
      </c>
      <c r="H249" s="289" t="s">
        <v>320</v>
      </c>
      <c r="I249" s="194" t="s">
        <v>49</v>
      </c>
      <c r="J249" s="224" t="s">
        <v>63</v>
      </c>
      <c r="K249" s="194"/>
      <c r="L249" s="194" t="s">
        <v>321</v>
      </c>
      <c r="M249" s="194"/>
      <c r="N249" s="290" t="s">
        <v>209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t="16.5" hidden="1" customHeight="1" x14ac:dyDescent="0.25">
      <c r="A250" s="352">
        <v>43586</v>
      </c>
      <c r="B250" s="194" t="s">
        <v>42</v>
      </c>
      <c r="C250" s="194" t="s">
        <v>210</v>
      </c>
      <c r="D250" s="194" t="s">
        <v>221</v>
      </c>
      <c r="E250" s="194" t="s">
        <v>212</v>
      </c>
      <c r="F250" s="194" t="s">
        <v>322</v>
      </c>
      <c r="G250" s="194" t="s">
        <v>323</v>
      </c>
      <c r="H250" s="194" t="s">
        <v>48</v>
      </c>
      <c r="I250" s="194" t="s">
        <v>49</v>
      </c>
      <c r="J250" s="289" t="s">
        <v>50</v>
      </c>
      <c r="K250" s="194"/>
      <c r="L250" s="194" t="s">
        <v>220</v>
      </c>
      <c r="M250" s="194"/>
      <c r="N250" s="290" t="s">
        <v>209</v>
      </c>
      <c r="O250" s="301" t="s">
        <v>53</v>
      </c>
      <c r="P250" s="196">
        <v>0.22</v>
      </c>
      <c r="Q250" s="197"/>
      <c r="R250" s="197"/>
      <c r="S250" s="121">
        <v>600165.18999999994</v>
      </c>
      <c r="T250" s="121">
        <v>-600165.18999999994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t="16.5" hidden="1" customHeight="1" x14ac:dyDescent="0.25">
      <c r="A251" s="352">
        <v>43586</v>
      </c>
      <c r="B251" s="194" t="s">
        <v>42</v>
      </c>
      <c r="C251" s="194" t="s">
        <v>210</v>
      </c>
      <c r="D251" s="194" t="s">
        <v>221</v>
      </c>
      <c r="E251" s="194" t="s">
        <v>212</v>
      </c>
      <c r="F251" s="194" t="s">
        <v>322</v>
      </c>
      <c r="G251" s="194" t="s">
        <v>323</v>
      </c>
      <c r="H251" s="194" t="s">
        <v>48</v>
      </c>
      <c r="I251" s="194" t="s">
        <v>49</v>
      </c>
      <c r="J251" s="289" t="s">
        <v>50</v>
      </c>
      <c r="K251" s="194"/>
      <c r="L251" s="194" t="s">
        <v>220</v>
      </c>
      <c r="M251" s="194"/>
      <c r="N251" s="290" t="s">
        <v>209</v>
      </c>
      <c r="O251" s="301" t="s">
        <v>53</v>
      </c>
      <c r="P251" s="196">
        <v>0.13</v>
      </c>
      <c r="Q251" s="197"/>
      <c r="R251" s="197"/>
      <c r="S251" s="121">
        <v>-30284.060000000056</v>
      </c>
      <c r="T251" s="121">
        <v>0</v>
      </c>
      <c r="U251" s="121">
        <v>45.41</v>
      </c>
      <c r="V251" s="121">
        <f t="shared" si="16"/>
        <v>-30329.470000000056</v>
      </c>
      <c r="W251" s="319">
        <v>41.601419354838697</v>
      </c>
      <c r="X251" s="319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t="16.5" hidden="1" customHeight="1" x14ac:dyDescent="0.25">
      <c r="A252" s="352">
        <v>43586</v>
      </c>
      <c r="B252" s="194" t="s">
        <v>42</v>
      </c>
      <c r="C252" s="194" t="s">
        <v>210</v>
      </c>
      <c r="D252" s="194" t="s">
        <v>221</v>
      </c>
      <c r="E252" s="194" t="s">
        <v>212</v>
      </c>
      <c r="F252" s="194" t="s">
        <v>322</v>
      </c>
      <c r="G252" s="194" t="s">
        <v>323</v>
      </c>
      <c r="H252" s="194" t="s">
        <v>48</v>
      </c>
      <c r="I252" s="194" t="s">
        <v>49</v>
      </c>
      <c r="J252" s="289" t="s">
        <v>50</v>
      </c>
      <c r="K252" s="194"/>
      <c r="L252" s="194" t="s">
        <v>220</v>
      </c>
      <c r="M252" s="194"/>
      <c r="N252" s="290" t="s">
        <v>209</v>
      </c>
      <c r="O252" s="301" t="s">
        <v>53</v>
      </c>
      <c r="P252" s="196">
        <v>0.23</v>
      </c>
      <c r="Q252" s="197"/>
      <c r="R252" s="197"/>
      <c r="S252" s="121">
        <v>786996.17000000039</v>
      </c>
      <c r="T252" s="121">
        <v>-786995.17</v>
      </c>
      <c r="U252" s="121">
        <v>0</v>
      </c>
      <c r="V252" s="121">
        <f t="shared" si="16"/>
        <v>1.000000000349246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t="16.5" hidden="1" customHeight="1" x14ac:dyDescent="0.2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750</v>
      </c>
      <c r="J253" s="92" t="s">
        <v>340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t="16.5" hidden="1" customHeight="1" x14ac:dyDescent="0.2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341</v>
      </c>
      <c r="J254" s="92" t="s">
        <v>342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t="16.5" hidden="1" customHeight="1" x14ac:dyDescent="0.2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341</v>
      </c>
      <c r="J255" s="92" t="s">
        <v>342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t="16.5" hidden="1" customHeight="1" x14ac:dyDescent="0.25">
      <c r="A256" s="352">
        <v>43586</v>
      </c>
      <c r="B256" s="195" t="s">
        <v>6</v>
      </c>
      <c r="C256" s="195" t="s">
        <v>174</v>
      </c>
      <c r="D256" s="195" t="s">
        <v>328</v>
      </c>
      <c r="E256" s="194" t="s">
        <v>329</v>
      </c>
      <c r="F256" s="194" t="s">
        <v>330</v>
      </c>
      <c r="G256" s="195" t="s">
        <v>330</v>
      </c>
      <c r="H256" s="289" t="s">
        <v>330</v>
      </c>
      <c r="I256" s="376" t="s">
        <v>331</v>
      </c>
      <c r="J256" s="289" t="s">
        <v>332</v>
      </c>
      <c r="K256" s="194"/>
      <c r="L256" s="206" t="s">
        <v>330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t="16.5" hidden="1" customHeight="1" x14ac:dyDescent="0.2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343</v>
      </c>
      <c r="J257" s="92" t="s">
        <v>344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t="16.5" hidden="1" customHeight="1" x14ac:dyDescent="0.2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333</v>
      </c>
      <c r="J258" s="92" t="s">
        <v>334</v>
      </c>
      <c r="K258" s="194"/>
      <c r="L258" s="206" t="s">
        <v>133</v>
      </c>
      <c r="M258" s="206"/>
      <c r="N258" s="290" t="s">
        <v>345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t="16.5" hidden="1" customHeight="1" x14ac:dyDescent="0.25">
      <c r="A259" s="352">
        <v>43586</v>
      </c>
      <c r="B259" s="195" t="s">
        <v>6</v>
      </c>
      <c r="C259" s="195" t="s">
        <v>174</v>
      </c>
      <c r="D259" s="195" t="s">
        <v>328</v>
      </c>
      <c r="E259" s="194" t="s">
        <v>329</v>
      </c>
      <c r="F259" s="194" t="s">
        <v>330</v>
      </c>
      <c r="G259" s="195" t="s">
        <v>330</v>
      </c>
      <c r="H259" s="289" t="s">
        <v>330</v>
      </c>
      <c r="I259" s="376" t="s">
        <v>333</v>
      </c>
      <c r="J259" s="92" t="s">
        <v>334</v>
      </c>
      <c r="K259" s="194"/>
      <c r="L259" s="206" t="s">
        <v>330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t="16.5" hidden="1" customHeight="1" x14ac:dyDescent="0.2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346</v>
      </c>
      <c r="G260" s="210" t="s">
        <v>347</v>
      </c>
      <c r="H260" s="194" t="s">
        <v>48</v>
      </c>
      <c r="I260" s="210" t="s">
        <v>49</v>
      </c>
      <c r="J260" s="289" t="s">
        <v>50</v>
      </c>
      <c r="K260" s="210"/>
      <c r="L260" s="210" t="s">
        <v>337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t="16.5" hidden="1" customHeight="1" x14ac:dyDescent="0.2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346</v>
      </c>
      <c r="G261" s="210" t="s">
        <v>347</v>
      </c>
      <c r="H261" s="194" t="s">
        <v>48</v>
      </c>
      <c r="I261" s="210" t="s">
        <v>49</v>
      </c>
      <c r="J261" s="289" t="s">
        <v>50</v>
      </c>
      <c r="K261" s="210"/>
      <c r="L261" s="210" t="s">
        <v>217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t="16.5" hidden="1" customHeight="1" x14ac:dyDescent="0.2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t="16.5" hidden="1" customHeight="1" x14ac:dyDescent="0.2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38" t="s">
        <v>587</v>
      </c>
      <c r="G263" s="238" t="s">
        <v>588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412">
        <v>1022104.6291472884</v>
      </c>
      <c r="V263" s="212">
        <f t="shared" si="20"/>
        <v>371560.80085271155</v>
      </c>
      <c r="W263" s="413">
        <f>U263*(1+AG263)/(1+P263+AG263)+7442.3</f>
        <v>969861.98729927163</v>
      </c>
      <c r="X263" s="123"/>
      <c r="Y263" s="319">
        <f t="shared" si="21"/>
        <v>52242.641848016763</v>
      </c>
      <c r="Z263" s="319">
        <f t="shared" si="18"/>
        <v>1022104.6291472884</v>
      </c>
      <c r="AA263" s="180">
        <v>5.2999999999999999E-2</v>
      </c>
      <c r="AB263" s="195">
        <f t="shared" si="19"/>
        <v>54171.545344806284</v>
      </c>
      <c r="AC263" s="195"/>
      <c r="AD263" s="194"/>
      <c r="AE263" s="194"/>
      <c r="AF263" s="194"/>
      <c r="AG263" s="231">
        <v>0.28999999999999998</v>
      </c>
      <c r="AH263" s="194"/>
      <c r="AI263" s="194"/>
      <c r="AJ263" s="194"/>
      <c r="AK263" s="192"/>
    </row>
    <row r="264" spans="1:37" s="193" customFormat="1" ht="16.5" hidden="1" customHeight="1" x14ac:dyDescent="0.2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350</v>
      </c>
      <c r="G264" s="210" t="s">
        <v>351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138692.6899999998</v>
      </c>
      <c r="V264" s="212">
        <f t="shared" si="20"/>
        <v>232976.74000000019</v>
      </c>
      <c r="W264" s="413">
        <f t="shared" ref="W264:W265" si="23">U264*(1+AG264)/(1+P264+AG264)</f>
        <v>130593.84678832098</v>
      </c>
      <c r="X264" s="319"/>
      <c r="Y264" s="319">
        <f t="shared" si="21"/>
        <v>8098.8432116788172</v>
      </c>
      <c r="Z264" s="319">
        <f t="shared" si="18"/>
        <v>138692.6899999998</v>
      </c>
      <c r="AA264" s="180">
        <v>5.2999999999999999E-2</v>
      </c>
      <c r="AB264" s="195">
        <f t="shared" si="19"/>
        <v>7350.7125699999888</v>
      </c>
      <c r="AC264" s="195"/>
      <c r="AD264" s="194"/>
      <c r="AE264" s="194"/>
      <c r="AF264" s="194"/>
      <c r="AG264" s="231">
        <v>0.28999999999999998</v>
      </c>
      <c r="AH264" s="194"/>
      <c r="AI264" s="194"/>
      <c r="AJ264" s="194"/>
      <c r="AK264" s="192"/>
    </row>
    <row r="265" spans="1:37" s="193" customFormat="1" ht="16.5" hidden="1" customHeight="1" x14ac:dyDescent="0.2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352</v>
      </c>
      <c r="G265" s="210" t="s">
        <v>353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543426.04085271154</v>
      </c>
      <c r="V265" s="212">
        <f t="shared" si="20"/>
        <v>-12418.290852711536</v>
      </c>
      <c r="W265" s="413">
        <f t="shared" si="23"/>
        <v>511693.13335766271</v>
      </c>
      <c r="X265" s="319"/>
      <c r="Y265" s="319">
        <f t="shared" si="21"/>
        <v>31732.907495048828</v>
      </c>
      <c r="Z265" s="319">
        <f t="shared" si="18"/>
        <v>543426.04085271154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231">
        <v>0.28999999999999998</v>
      </c>
      <c r="AH265" s="194"/>
      <c r="AI265" s="194"/>
      <c r="AJ265" s="194"/>
      <c r="AK265" s="192"/>
    </row>
    <row r="266" spans="1:37" s="193" customFormat="1" ht="16.5" hidden="1" customHeight="1" x14ac:dyDescent="0.2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t="16.5" hidden="1" customHeight="1" x14ac:dyDescent="0.2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196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f>U267*(1+AG267)/(1+AG267+P267)</f>
        <v>990245.60454545449</v>
      </c>
      <c r="X267" s="123"/>
      <c r="Y267" s="319">
        <f t="shared" si="21"/>
        <v>27763.895454545505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238" t="s">
        <v>417</v>
      </c>
      <c r="AG267" s="231">
        <v>7.0000000000000007E-2</v>
      </c>
      <c r="AH267" s="194"/>
      <c r="AI267" s="194"/>
      <c r="AJ267" s="194"/>
      <c r="AK267" s="192"/>
    </row>
    <row r="268" spans="1:37" s="193" customFormat="1" ht="16.5" hidden="1" customHeight="1" x14ac:dyDescent="0.2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354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t="16.5" hidden="1" customHeight="1" x14ac:dyDescent="0.2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354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t="16.5" hidden="1" customHeight="1" x14ac:dyDescent="0.2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355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t="16.5" hidden="1" customHeight="1" x14ac:dyDescent="0.2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356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4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t="16.5" hidden="1" customHeight="1" x14ac:dyDescent="0.2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4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t="16.5" hidden="1" customHeight="1" x14ac:dyDescent="0.2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5">U273*(1+AG273)/(1+AG273+P273)</f>
        <v>35034.47</v>
      </c>
      <c r="X273" s="319"/>
      <c r="Y273" s="319">
        <f t="shared" si="21"/>
        <v>0</v>
      </c>
      <c r="Z273" s="319">
        <f t="shared" si="24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t="16.5" hidden="1" customHeight="1" x14ac:dyDescent="0.2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5"/>
        <v>406372.1</v>
      </c>
      <c r="X274" s="319"/>
      <c r="Y274" s="319">
        <f t="shared" si="21"/>
        <v>0</v>
      </c>
      <c r="Z274" s="319">
        <f t="shared" si="24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t="16.5" customHeight="1" x14ac:dyDescent="0.2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5"/>
        <v>17902.34</v>
      </c>
      <c r="X275" s="319"/>
      <c r="Y275" s="319">
        <f t="shared" si="21"/>
        <v>0</v>
      </c>
      <c r="Z275" s="319">
        <f t="shared" si="24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231">
        <v>0</v>
      </c>
      <c r="AH275" s="194"/>
      <c r="AI275" s="194"/>
      <c r="AJ275" s="194"/>
      <c r="AK275" s="192"/>
    </row>
    <row r="276" spans="1:37" s="193" customFormat="1" ht="16.5" hidden="1" customHeight="1" x14ac:dyDescent="0.2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4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t="16.5" hidden="1" customHeight="1" x14ac:dyDescent="0.2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4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t="16.5" hidden="1" customHeight="1" x14ac:dyDescent="0.2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5"/>
        <v>0</v>
      </c>
      <c r="X278" s="319"/>
      <c r="Y278" s="319">
        <f t="shared" si="21"/>
        <v>0</v>
      </c>
      <c r="Z278" s="319">
        <f t="shared" si="24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t="16.5" hidden="1" customHeight="1" x14ac:dyDescent="0.2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196">
        <v>-0.15</v>
      </c>
      <c r="Q279" s="223"/>
      <c r="R279" s="211"/>
      <c r="S279" s="128">
        <v>11.279999999888247</v>
      </c>
      <c r="T279" s="212"/>
      <c r="U279" s="212">
        <v>11.28</v>
      </c>
      <c r="V279" s="212">
        <f t="shared" si="20"/>
        <v>-1.1175238512350916E-10</v>
      </c>
      <c r="W279" s="319">
        <f>U279*(1+AG279)/(1+AG279+P279)</f>
        <v>12.804324324324323</v>
      </c>
      <c r="X279" s="319"/>
      <c r="Y279" s="319">
        <f t="shared" si="21"/>
        <v>-1.5243243243243239</v>
      </c>
      <c r="Z279" s="319">
        <f t="shared" si="24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226">
        <v>0.26</v>
      </c>
      <c r="AH279" s="194"/>
      <c r="AI279" s="194"/>
      <c r="AJ279" s="194"/>
      <c r="AK279" s="221">
        <v>0.22</v>
      </c>
    </row>
    <row r="280" spans="1:37" s="193" customFormat="1" ht="16.5" hidden="1" customHeight="1" x14ac:dyDescent="0.2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5"/>
        <v>0</v>
      </c>
      <c r="X280" s="319"/>
      <c r="Y280" s="319">
        <f t="shared" si="21"/>
        <v>0</v>
      </c>
      <c r="Z280" s="319">
        <f t="shared" si="24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t="16.5" hidden="1" customHeight="1" x14ac:dyDescent="0.2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5"/>
        <v>0</v>
      </c>
      <c r="X281" s="319"/>
      <c r="Y281" s="319">
        <f t="shared" si="21"/>
        <v>0</v>
      </c>
      <c r="Z281" s="319">
        <f t="shared" si="24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t="16.5" hidden="1" customHeight="1" x14ac:dyDescent="0.2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4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t="16.5" hidden="1" customHeight="1" x14ac:dyDescent="0.2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357</v>
      </c>
      <c r="G283" s="210" t="s">
        <v>357</v>
      </c>
      <c r="H283" s="210" t="s">
        <v>357</v>
      </c>
      <c r="I283" s="210" t="s">
        <v>49</v>
      </c>
      <c r="J283" s="224" t="s">
        <v>63</v>
      </c>
      <c r="K283" s="210"/>
      <c r="L283" s="210" t="s">
        <v>357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5"/>
        <v>150.25</v>
      </c>
      <c r="X283" s="319"/>
      <c r="Y283" s="319">
        <f t="shared" si="21"/>
        <v>0</v>
      </c>
      <c r="Z283" s="319">
        <f t="shared" si="24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t="16.5" hidden="1" customHeight="1" x14ac:dyDescent="0.2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5"/>
        <v>2.96</v>
      </c>
      <c r="X284" s="319"/>
      <c r="Y284" s="319">
        <f t="shared" si="21"/>
        <v>0</v>
      </c>
      <c r="Z284" s="319">
        <f t="shared" si="24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t="16.5" hidden="1" customHeight="1" x14ac:dyDescent="0.2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766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5"/>
        <v>0.4</v>
      </c>
      <c r="X285" s="319"/>
      <c r="Y285" s="319">
        <f t="shared" si="21"/>
        <v>0</v>
      </c>
      <c r="Z285" s="319">
        <f t="shared" si="24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t="16.5" hidden="1" customHeight="1" x14ac:dyDescent="0.2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4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t="16.5" hidden="1" customHeight="1" x14ac:dyDescent="0.2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4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t="16.5" hidden="1" customHeight="1" x14ac:dyDescent="0.2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352</v>
      </c>
      <c r="G288" s="210" t="s">
        <v>353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412">
        <v>41696.21</v>
      </c>
      <c r="V288" s="212">
        <f t="shared" si="20"/>
        <v>11404.57</v>
      </c>
      <c r="W288" s="121">
        <f>U288*(1+AG288)/(1+P288+AG288)</f>
        <v>39261.394817518245</v>
      </c>
      <c r="X288" s="123"/>
      <c r="Y288" s="319">
        <f t="shared" si="21"/>
        <v>2434.8151824817542</v>
      </c>
      <c r="Z288" s="319">
        <f t="shared" si="24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231">
        <v>0.28999999999999998</v>
      </c>
      <c r="AH288" s="194"/>
      <c r="AI288" s="194"/>
      <c r="AJ288" s="194"/>
      <c r="AK288" s="192"/>
    </row>
    <row r="289" spans="1:37" s="193" customFormat="1" ht="16.5" hidden="1" customHeight="1" x14ac:dyDescent="0.2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411">
        <f>U289*(1+AG289)/(1+P289+AG289)</f>
        <v>167968.05527272727</v>
      </c>
      <c r="X289" s="123"/>
      <c r="Y289" s="319">
        <f t="shared" si="21"/>
        <v>4709.3847272727289</v>
      </c>
      <c r="Z289" s="319">
        <f t="shared" si="24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226">
        <v>7.0000000000000007E-2</v>
      </c>
      <c r="AH289" s="194"/>
      <c r="AI289" s="194"/>
      <c r="AJ289" s="194"/>
      <c r="AK289" s="192"/>
    </row>
    <row r="290" spans="1:37" s="193" customFormat="1" ht="16.5" hidden="1" customHeight="1" x14ac:dyDescent="0.2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358</v>
      </c>
      <c r="G290" s="210" t="s">
        <v>359</v>
      </c>
      <c r="H290" s="194" t="s">
        <v>48</v>
      </c>
      <c r="I290" s="210" t="s">
        <v>49</v>
      </c>
      <c r="J290" s="289" t="s">
        <v>50</v>
      </c>
      <c r="K290" s="210"/>
      <c r="L290" s="210" t="s">
        <v>358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5"/>
        <v>0</v>
      </c>
      <c r="X290" s="319"/>
      <c r="Y290" s="319">
        <f t="shared" si="21"/>
        <v>0</v>
      </c>
      <c r="Z290" s="319">
        <f t="shared" si="24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t="16.5" hidden="1" customHeight="1" x14ac:dyDescent="0.2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5"/>
        <v>2018.05</v>
      </c>
      <c r="X291" s="319"/>
      <c r="Y291" s="319">
        <f t="shared" si="21"/>
        <v>0</v>
      </c>
      <c r="Z291" s="319">
        <f t="shared" si="24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t="16.5" hidden="1" customHeight="1" x14ac:dyDescent="0.2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4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t="16.5" hidden="1" customHeight="1" x14ac:dyDescent="0.2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5"/>
        <v>0</v>
      </c>
      <c r="X293" s="319"/>
      <c r="Y293" s="319">
        <f t="shared" si="21"/>
        <v>0</v>
      </c>
      <c r="Z293" s="319">
        <f t="shared" si="24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t="16.5" hidden="1" customHeight="1" x14ac:dyDescent="0.2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5"/>
        <v>0</v>
      </c>
      <c r="X294" s="319"/>
      <c r="Y294" s="319">
        <f t="shared" si="21"/>
        <v>0</v>
      </c>
      <c r="Z294" s="319">
        <f t="shared" si="24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t="16.5" hidden="1" customHeight="1" x14ac:dyDescent="0.2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5"/>
        <v>0</v>
      </c>
      <c r="X295" s="319"/>
      <c r="Y295" s="319">
        <f t="shared" si="21"/>
        <v>0</v>
      </c>
      <c r="Z295" s="319">
        <f t="shared" si="24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t="16.5" hidden="1" customHeight="1" x14ac:dyDescent="0.2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5"/>
        <v>0</v>
      </c>
      <c r="X296" s="319"/>
      <c r="Y296" s="319">
        <f t="shared" si="21"/>
        <v>0</v>
      </c>
      <c r="Z296" s="319">
        <f t="shared" si="24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t="16.5" hidden="1" customHeight="1" x14ac:dyDescent="0.2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5"/>
        <v>0</v>
      </c>
      <c r="X297" s="319"/>
      <c r="Y297" s="319">
        <f t="shared" si="21"/>
        <v>0</v>
      </c>
      <c r="Z297" s="319">
        <f t="shared" si="24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t="16.5" hidden="1" customHeight="1" x14ac:dyDescent="0.2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121">
        <f>U298/(1+P298)</f>
        <v>12458.17</v>
      </c>
      <c r="X298" s="319"/>
      <c r="Y298" s="319">
        <f t="shared" si="21"/>
        <v>0</v>
      </c>
      <c r="Z298" s="319">
        <f t="shared" si="24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t="16.5" hidden="1" customHeight="1" x14ac:dyDescent="0.2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4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t="16.5" hidden="1" customHeight="1" x14ac:dyDescent="0.2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5"/>
        <v>6783.72</v>
      </c>
      <c r="X300" s="319"/>
      <c r="Y300" s="319">
        <f t="shared" si="21"/>
        <v>0</v>
      </c>
      <c r="Z300" s="319">
        <f t="shared" si="24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t="16.5" hidden="1" customHeight="1" x14ac:dyDescent="0.2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0</v>
      </c>
      <c r="T301" s="212"/>
      <c r="U301" s="212">
        <v>0</v>
      </c>
      <c r="V301" s="212">
        <f t="shared" si="20"/>
        <v>0</v>
      </c>
      <c r="W301" s="319">
        <f t="shared" si="25"/>
        <v>0</v>
      </c>
      <c r="X301" s="319"/>
      <c r="Y301" s="319">
        <f t="shared" si="21"/>
        <v>0</v>
      </c>
      <c r="Z301" s="319">
        <f t="shared" si="24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t="16.5" hidden="1" customHeight="1" x14ac:dyDescent="0.2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5"/>
        <v>1981.7</v>
      </c>
      <c r="X302" s="319"/>
      <c r="Y302" s="319">
        <f t="shared" si="21"/>
        <v>0</v>
      </c>
      <c r="Z302" s="319">
        <f t="shared" si="24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t="16.5" hidden="1" customHeight="1" x14ac:dyDescent="0.2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5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t="16.5" hidden="1" customHeight="1" x14ac:dyDescent="0.2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01" t="s">
        <v>758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5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t="16.5" hidden="1" customHeight="1" x14ac:dyDescent="0.2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5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t="16.5" hidden="1" customHeight="1" x14ac:dyDescent="0.2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202</v>
      </c>
      <c r="F306" s="222" t="s">
        <v>203</v>
      </c>
      <c r="G306" s="222" t="s">
        <v>360</v>
      </c>
      <c r="H306" s="194" t="s">
        <v>48</v>
      </c>
      <c r="I306" s="222" t="s">
        <v>49</v>
      </c>
      <c r="J306" s="289" t="s">
        <v>50</v>
      </c>
      <c r="K306" s="222"/>
      <c r="L306" s="222" t="s">
        <v>203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5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t="16.5" hidden="1" customHeight="1" x14ac:dyDescent="0.2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5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t="16.5" hidden="1" customHeight="1" x14ac:dyDescent="0.2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209</v>
      </c>
      <c r="O308" s="305" t="s">
        <v>53</v>
      </c>
      <c r="P308" s="208">
        <v>0.02</v>
      </c>
      <c r="Q308" s="223"/>
      <c r="R308" s="197" t="s">
        <v>760</v>
      </c>
      <c r="S308" s="128">
        <v>7595.3300000000017</v>
      </c>
      <c r="T308" s="212"/>
      <c r="U308" s="212">
        <v>7595.33</v>
      </c>
      <c r="V308" s="212">
        <f t="shared" ref="V308:V362" si="26">S308+T308-U308</f>
        <v>0</v>
      </c>
      <c r="W308" s="319">
        <v>0</v>
      </c>
      <c r="X308" s="319"/>
      <c r="Y308" s="319">
        <f t="shared" si="21"/>
        <v>7595.33</v>
      </c>
      <c r="Z308" s="319">
        <f t="shared" ref="Z308:Z362" si="27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t="16.5" hidden="1" customHeight="1" x14ac:dyDescent="0.2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209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6"/>
        <v>105452.62</v>
      </c>
      <c r="W309" s="319">
        <f t="shared" si="25"/>
        <v>33654.1</v>
      </c>
      <c r="X309" s="319"/>
      <c r="Y309" s="319">
        <f t="shared" si="21"/>
        <v>0</v>
      </c>
      <c r="Z309" s="319">
        <f t="shared" si="27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t="16.5" hidden="1" customHeight="1" x14ac:dyDescent="0.2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215</v>
      </c>
      <c r="G310" s="222" t="s">
        <v>216</v>
      </c>
      <c r="H310" s="194" t="s">
        <v>48</v>
      </c>
      <c r="I310" s="210" t="s">
        <v>49</v>
      </c>
      <c r="J310" s="289" t="s">
        <v>50</v>
      </c>
      <c r="K310" s="210"/>
      <c r="L310" s="222" t="s">
        <v>217</v>
      </c>
      <c r="M310" s="222"/>
      <c r="N310" s="290" t="s">
        <v>209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6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7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t="16.5" hidden="1" customHeight="1" x14ac:dyDescent="0.25">
      <c r="A311" s="356">
        <v>43617</v>
      </c>
      <c r="B311" s="222" t="s">
        <v>42</v>
      </c>
      <c r="C311" s="222" t="s">
        <v>210</v>
      </c>
      <c r="D311" s="222" t="s">
        <v>211</v>
      </c>
      <c r="E311" s="222" t="s">
        <v>212</v>
      </c>
      <c r="F311" s="222" t="s">
        <v>236</v>
      </c>
      <c r="G311" s="222" t="s">
        <v>237</v>
      </c>
      <c r="H311" s="194" t="s">
        <v>48</v>
      </c>
      <c r="I311" s="210" t="s">
        <v>49</v>
      </c>
      <c r="J311" s="289" t="s">
        <v>50</v>
      </c>
      <c r="K311" s="210"/>
      <c r="L311" s="222" t="s">
        <v>220</v>
      </c>
      <c r="M311" s="222"/>
      <c r="N311" s="290" t="s">
        <v>209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6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7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t="16.5" hidden="1" customHeight="1" x14ac:dyDescent="0.25">
      <c r="A312" s="356">
        <v>43617</v>
      </c>
      <c r="B312" s="222" t="s">
        <v>42</v>
      </c>
      <c r="C312" s="222" t="s">
        <v>210</v>
      </c>
      <c r="D312" s="222" t="s">
        <v>211</v>
      </c>
      <c r="E312" s="222" t="s">
        <v>212</v>
      </c>
      <c r="F312" s="222" t="s">
        <v>238</v>
      </c>
      <c r="G312" s="222" t="s">
        <v>239</v>
      </c>
      <c r="H312" s="194" t="s">
        <v>48</v>
      </c>
      <c r="I312" s="210" t="s">
        <v>49</v>
      </c>
      <c r="J312" s="289" t="s">
        <v>50</v>
      </c>
      <c r="K312" s="210"/>
      <c r="L312" s="222" t="s">
        <v>220</v>
      </c>
      <c r="M312" s="222"/>
      <c r="N312" s="290" t="s">
        <v>209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6"/>
        <v>0.28802816901588801</v>
      </c>
      <c r="W312" s="319">
        <f t="shared" ref="W312:W360" si="28">U312*(1+AG312)/(1+AG312+P312)</f>
        <v>0</v>
      </c>
      <c r="X312" s="319"/>
      <c r="Y312" s="319">
        <f t="shared" si="21"/>
        <v>0</v>
      </c>
      <c r="Z312" s="319">
        <f t="shared" si="27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t="16.5" hidden="1" customHeight="1" x14ac:dyDescent="0.2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242</v>
      </c>
      <c r="F313" s="222" t="s">
        <v>243</v>
      </c>
      <c r="G313" s="222" t="s">
        <v>244</v>
      </c>
      <c r="H313" s="194" t="s">
        <v>48</v>
      </c>
      <c r="I313" s="210" t="s">
        <v>49</v>
      </c>
      <c r="J313" s="289" t="s">
        <v>50</v>
      </c>
      <c r="K313" s="210"/>
      <c r="L313" s="222" t="s">
        <v>245</v>
      </c>
      <c r="M313" s="222"/>
      <c r="N313" s="290" t="s">
        <v>209</v>
      </c>
      <c r="O313" s="301" t="s">
        <v>767</v>
      </c>
      <c r="P313" s="196">
        <v>0</v>
      </c>
      <c r="Q313" s="223"/>
      <c r="R313" s="211"/>
      <c r="S313" s="128">
        <v>97530.1</v>
      </c>
      <c r="T313" s="212"/>
      <c r="U313" s="212">
        <v>0</v>
      </c>
      <c r="V313" s="212">
        <f t="shared" si="26"/>
        <v>97530.1</v>
      </c>
      <c r="W313" s="319">
        <f t="shared" si="28"/>
        <v>0</v>
      </c>
      <c r="X313" s="319"/>
      <c r="Y313" s="319">
        <f t="shared" si="21"/>
        <v>0</v>
      </c>
      <c r="Z313" s="319">
        <f t="shared" si="27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t="16.5" hidden="1" customHeight="1" x14ac:dyDescent="0.25">
      <c r="A314" s="356">
        <v>43617</v>
      </c>
      <c r="B314" s="222" t="s">
        <v>42</v>
      </c>
      <c r="C314" s="179" t="s">
        <v>210</v>
      </c>
      <c r="D314" s="179" t="s">
        <v>211</v>
      </c>
      <c r="E314" s="222" t="s">
        <v>212</v>
      </c>
      <c r="F314" s="222" t="s">
        <v>246</v>
      </c>
      <c r="G314" s="222" t="s">
        <v>247</v>
      </c>
      <c r="H314" s="194" t="s">
        <v>48</v>
      </c>
      <c r="I314" s="210" t="s">
        <v>49</v>
      </c>
      <c r="J314" s="289" t="s">
        <v>50</v>
      </c>
      <c r="K314" s="210"/>
      <c r="L314" s="222" t="s">
        <v>220</v>
      </c>
      <c r="M314" s="222"/>
      <c r="N314" s="290" t="s">
        <v>209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6"/>
        <v>11055.15</v>
      </c>
      <c r="W314" s="319">
        <f t="shared" si="28"/>
        <v>0</v>
      </c>
      <c r="X314" s="319"/>
      <c r="Y314" s="319">
        <f t="shared" si="21"/>
        <v>0</v>
      </c>
      <c r="Z314" s="319">
        <f t="shared" si="27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t="16.5" hidden="1" customHeight="1" x14ac:dyDescent="0.25">
      <c r="A315" s="356">
        <v>43617</v>
      </c>
      <c r="B315" s="222" t="s">
        <v>42</v>
      </c>
      <c r="C315" s="179" t="s">
        <v>210</v>
      </c>
      <c r="D315" s="179" t="s">
        <v>221</v>
      </c>
      <c r="E315" s="222" t="s">
        <v>212</v>
      </c>
      <c r="F315" s="222" t="s">
        <v>253</v>
      </c>
      <c r="G315" s="222" t="s">
        <v>254</v>
      </c>
      <c r="H315" s="194" t="s">
        <v>48</v>
      </c>
      <c r="I315" s="210" t="s">
        <v>49</v>
      </c>
      <c r="J315" s="289" t="s">
        <v>50</v>
      </c>
      <c r="K315" s="210"/>
      <c r="L315" s="222" t="s">
        <v>220</v>
      </c>
      <c r="M315" s="222"/>
      <c r="N315" s="290" t="s">
        <v>209</v>
      </c>
      <c r="O315" s="305" t="s">
        <v>53</v>
      </c>
      <c r="P315" s="208">
        <v>0.22</v>
      </c>
      <c r="Q315" s="223"/>
      <c r="R315" s="211"/>
      <c r="S315" s="121">
        <v>354.84000000002561</v>
      </c>
      <c r="T315" s="212"/>
      <c r="U315" s="212"/>
      <c r="V315" s="212">
        <f t="shared" si="26"/>
        <v>354.84000000002561</v>
      </c>
      <c r="W315" s="319">
        <f t="shared" si="28"/>
        <v>0</v>
      </c>
      <c r="X315" s="319"/>
      <c r="Y315" s="319">
        <f t="shared" si="21"/>
        <v>0</v>
      </c>
      <c r="Z315" s="319">
        <f t="shared" si="27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hidden="1" x14ac:dyDescent="0.25">
      <c r="A316" s="356">
        <v>43617</v>
      </c>
      <c r="B316" s="222" t="s">
        <v>42</v>
      </c>
      <c r="C316" s="222" t="s">
        <v>210</v>
      </c>
      <c r="D316" s="222" t="s">
        <v>211</v>
      </c>
      <c r="E316" s="222" t="s">
        <v>212</v>
      </c>
      <c r="F316" s="222" t="s">
        <v>240</v>
      </c>
      <c r="G316" s="222" t="s">
        <v>241</v>
      </c>
      <c r="H316" s="194" t="s">
        <v>48</v>
      </c>
      <c r="I316" s="210" t="s">
        <v>49</v>
      </c>
      <c r="J316" s="289" t="s">
        <v>50</v>
      </c>
      <c r="K316" s="210"/>
      <c r="L316" s="222" t="s">
        <v>220</v>
      </c>
      <c r="M316" s="222"/>
      <c r="N316" s="290" t="s">
        <v>209</v>
      </c>
      <c r="O316" s="305" t="s">
        <v>53</v>
      </c>
      <c r="P316" s="208">
        <v>0.23</v>
      </c>
      <c r="Q316" s="223"/>
      <c r="R316" s="211"/>
      <c r="S316" s="121">
        <v>172.66352112698951</v>
      </c>
      <c r="T316" s="212"/>
      <c r="U316" s="212"/>
      <c r="V316" s="212">
        <f t="shared" si="26"/>
        <v>172.66352112698951</v>
      </c>
      <c r="W316" s="319">
        <f t="shared" si="28"/>
        <v>0</v>
      </c>
      <c r="X316" s="319"/>
      <c r="Y316" s="319">
        <f t="shared" si="21"/>
        <v>0</v>
      </c>
      <c r="Z316" s="319">
        <f t="shared" si="27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t="16.5" hidden="1" customHeight="1" x14ac:dyDescent="0.25">
      <c r="A317" s="356">
        <v>43617</v>
      </c>
      <c r="B317" s="222" t="s">
        <v>42</v>
      </c>
      <c r="C317" s="222" t="s">
        <v>210</v>
      </c>
      <c r="D317" s="222" t="s">
        <v>211</v>
      </c>
      <c r="E317" s="222" t="s">
        <v>212</v>
      </c>
      <c r="F317" s="222" t="s">
        <v>230</v>
      </c>
      <c r="G317" s="222" t="s">
        <v>231</v>
      </c>
      <c r="H317" s="194" t="s">
        <v>48</v>
      </c>
      <c r="I317" s="210" t="s">
        <v>49</v>
      </c>
      <c r="J317" s="289" t="s">
        <v>50</v>
      </c>
      <c r="K317" s="210"/>
      <c r="L317" s="222" t="s">
        <v>220</v>
      </c>
      <c r="M317" s="222"/>
      <c r="N317" s="290" t="s">
        <v>209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6"/>
        <v>6504.6216901406997</v>
      </c>
      <c r="W317" s="319">
        <f t="shared" si="28"/>
        <v>0</v>
      </c>
      <c r="X317" s="319"/>
      <c r="Y317" s="319">
        <f t="shared" si="21"/>
        <v>0</v>
      </c>
      <c r="Z317" s="319">
        <f t="shared" si="27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t="16.5" hidden="1" customHeight="1" x14ac:dyDescent="0.25">
      <c r="A318" s="356">
        <v>43617</v>
      </c>
      <c r="B318" s="222" t="s">
        <v>42</v>
      </c>
      <c r="C318" s="222" t="s">
        <v>59</v>
      </c>
      <c r="D318" s="222" t="s">
        <v>290</v>
      </c>
      <c r="E318" s="222" t="s">
        <v>156</v>
      </c>
      <c r="F318" s="222" t="s">
        <v>268</v>
      </c>
      <c r="G318" s="222" t="s">
        <v>291</v>
      </c>
      <c r="H318" s="194" t="s">
        <v>48</v>
      </c>
      <c r="I318" s="210" t="s">
        <v>49</v>
      </c>
      <c r="J318" s="289" t="s">
        <v>50</v>
      </c>
      <c r="K318" s="210"/>
      <c r="L318" s="222" t="s">
        <v>220</v>
      </c>
      <c r="M318" s="222"/>
      <c r="N318" s="290" t="s">
        <v>209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6"/>
        <v>136495.19</v>
      </c>
      <c r="W318" s="319">
        <f t="shared" si="28"/>
        <v>0</v>
      </c>
      <c r="X318" s="319"/>
      <c r="Y318" s="319">
        <f t="shared" si="21"/>
        <v>0</v>
      </c>
      <c r="Z318" s="319">
        <f t="shared" si="27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226">
        <v>0.42</v>
      </c>
      <c r="AH318" s="194"/>
      <c r="AI318" s="194"/>
      <c r="AJ318" s="194"/>
      <c r="AK318" s="192"/>
    </row>
    <row r="319" spans="1:37" s="193" customFormat="1" ht="16.5" hidden="1" customHeight="1" x14ac:dyDescent="0.25">
      <c r="A319" s="356">
        <v>43617</v>
      </c>
      <c r="B319" s="222" t="s">
        <v>42</v>
      </c>
      <c r="C319" s="222" t="s">
        <v>210</v>
      </c>
      <c r="D319" s="222" t="s">
        <v>211</v>
      </c>
      <c r="E319" s="222" t="s">
        <v>212</v>
      </c>
      <c r="F319" s="222" t="s">
        <v>262</v>
      </c>
      <c r="G319" s="222" t="s">
        <v>263</v>
      </c>
      <c r="H319" s="194" t="s">
        <v>48</v>
      </c>
      <c r="I319" s="210" t="s">
        <v>49</v>
      </c>
      <c r="J319" s="289" t="s">
        <v>50</v>
      </c>
      <c r="K319" s="210"/>
      <c r="L319" s="222" t="s">
        <v>220</v>
      </c>
      <c r="M319" s="222"/>
      <c r="N319" s="290" t="s">
        <v>209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6"/>
        <v>18.304366197188799</v>
      </c>
      <c r="W319" s="319">
        <f t="shared" si="28"/>
        <v>0</v>
      </c>
      <c r="X319" s="319"/>
      <c r="Y319" s="319">
        <f t="shared" si="21"/>
        <v>0</v>
      </c>
      <c r="Z319" s="319">
        <f t="shared" si="27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t="16.5" hidden="1" customHeight="1" x14ac:dyDescent="0.25">
      <c r="A320" s="356">
        <v>43617</v>
      </c>
      <c r="B320" s="222" t="s">
        <v>42</v>
      </c>
      <c r="C320" s="179" t="s">
        <v>210</v>
      </c>
      <c r="D320" s="179" t="s">
        <v>221</v>
      </c>
      <c r="E320" s="222" t="s">
        <v>212</v>
      </c>
      <c r="F320" s="222" t="s">
        <v>228</v>
      </c>
      <c r="G320" s="222" t="s">
        <v>229</v>
      </c>
      <c r="H320" s="194" t="s">
        <v>48</v>
      </c>
      <c r="I320" s="210" t="s">
        <v>49</v>
      </c>
      <c r="J320" s="289" t="s">
        <v>50</v>
      </c>
      <c r="K320" s="210"/>
      <c r="L320" s="222" t="s">
        <v>220</v>
      </c>
      <c r="M320" s="222"/>
      <c r="N320" s="290" t="s">
        <v>209</v>
      </c>
      <c r="O320" s="305" t="s">
        <v>53</v>
      </c>
      <c r="P320" s="208">
        <v>0.08</v>
      </c>
      <c r="Q320" s="223"/>
      <c r="R320" s="211"/>
      <c r="S320" s="128">
        <v>0</v>
      </c>
      <c r="T320" s="212"/>
      <c r="U320" s="212"/>
      <c r="V320" s="212">
        <f t="shared" si="26"/>
        <v>0</v>
      </c>
      <c r="W320" s="319">
        <f t="shared" si="28"/>
        <v>0</v>
      </c>
      <c r="X320" s="319"/>
      <c r="Y320" s="319">
        <f t="shared" si="21"/>
        <v>0</v>
      </c>
      <c r="Z320" s="319">
        <f t="shared" si="27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t="16.5" hidden="1" customHeight="1" x14ac:dyDescent="0.25">
      <c r="A321" s="356">
        <v>43617</v>
      </c>
      <c r="B321" s="222" t="s">
        <v>42</v>
      </c>
      <c r="C321" s="179" t="s">
        <v>210</v>
      </c>
      <c r="D321" s="179" t="s">
        <v>221</v>
      </c>
      <c r="E321" s="222" t="s">
        <v>248</v>
      </c>
      <c r="F321" s="222" t="s">
        <v>249</v>
      </c>
      <c r="G321" s="222" t="s">
        <v>250</v>
      </c>
      <c r="H321" s="194" t="s">
        <v>48</v>
      </c>
      <c r="I321" s="210" t="s">
        <v>49</v>
      </c>
      <c r="J321" s="289" t="s">
        <v>50</v>
      </c>
      <c r="K321" s="210"/>
      <c r="L321" s="222" t="s">
        <v>220</v>
      </c>
      <c r="M321" s="222"/>
      <c r="N321" s="290" t="s">
        <v>209</v>
      </c>
      <c r="O321" s="305" t="s">
        <v>53</v>
      </c>
      <c r="P321" s="196">
        <v>0.23</v>
      </c>
      <c r="Q321" s="223"/>
      <c r="R321" s="211"/>
      <c r="S321" s="128">
        <v>2063.5353521120301</v>
      </c>
      <c r="T321" s="212"/>
      <c r="U321" s="212"/>
      <c r="V321" s="212">
        <f t="shared" si="26"/>
        <v>2063.5353521120301</v>
      </c>
      <c r="W321" s="319">
        <f t="shared" si="28"/>
        <v>0</v>
      </c>
      <c r="X321" s="319"/>
      <c r="Y321" s="319">
        <f t="shared" si="21"/>
        <v>0</v>
      </c>
      <c r="Z321" s="319">
        <f t="shared" si="27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231">
        <v>0.42</v>
      </c>
      <c r="AH321" s="194"/>
      <c r="AI321" s="194"/>
      <c r="AJ321" s="194"/>
      <c r="AK321" s="192"/>
    </row>
    <row r="322" spans="1:37" s="193" customFormat="1" ht="16.5" hidden="1" customHeight="1" x14ac:dyDescent="0.25">
      <c r="A322" s="356">
        <v>43617</v>
      </c>
      <c r="B322" s="222" t="s">
        <v>42</v>
      </c>
      <c r="C322" s="222" t="s">
        <v>210</v>
      </c>
      <c r="D322" s="222" t="s">
        <v>221</v>
      </c>
      <c r="E322" s="222" t="s">
        <v>212</v>
      </c>
      <c r="F322" s="222" t="s">
        <v>282</v>
      </c>
      <c r="G322" s="222" t="s">
        <v>283</v>
      </c>
      <c r="H322" s="194" t="s">
        <v>48</v>
      </c>
      <c r="I322" s="210" t="s">
        <v>49</v>
      </c>
      <c r="J322" s="289" t="s">
        <v>50</v>
      </c>
      <c r="K322" s="210"/>
      <c r="L322" s="222" t="s">
        <v>220</v>
      </c>
      <c r="M322" s="222"/>
      <c r="N322" s="290" t="s">
        <v>209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6"/>
        <v>8102.9149295775096</v>
      </c>
      <c r="W322" s="319">
        <f t="shared" si="28"/>
        <v>0</v>
      </c>
      <c r="X322" s="319"/>
      <c r="Y322" s="319">
        <f t="shared" si="21"/>
        <v>0</v>
      </c>
      <c r="Z322" s="319">
        <f t="shared" si="27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t="16.5" hidden="1" customHeight="1" x14ac:dyDescent="0.25">
      <c r="A323" s="356">
        <v>43617</v>
      </c>
      <c r="B323" s="222" t="s">
        <v>42</v>
      </c>
      <c r="C323" s="222" t="s">
        <v>210</v>
      </c>
      <c r="D323" s="222" t="s">
        <v>211</v>
      </c>
      <c r="E323" s="222" t="s">
        <v>212</v>
      </c>
      <c r="F323" s="222" t="s">
        <v>264</v>
      </c>
      <c r="G323" s="222" t="s">
        <v>265</v>
      </c>
      <c r="H323" s="194" t="s">
        <v>48</v>
      </c>
      <c r="I323" s="210" t="s">
        <v>49</v>
      </c>
      <c r="J323" s="289" t="s">
        <v>50</v>
      </c>
      <c r="K323" s="210"/>
      <c r="L323" s="222" t="s">
        <v>220</v>
      </c>
      <c r="M323" s="222"/>
      <c r="N323" s="290" t="s">
        <v>209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6"/>
        <v>39.474225352198097</v>
      </c>
      <c r="W323" s="319">
        <f t="shared" si="28"/>
        <v>0</v>
      </c>
      <c r="X323" s="319"/>
      <c r="Y323" s="319">
        <f t="shared" si="21"/>
        <v>0</v>
      </c>
      <c r="Z323" s="319">
        <f t="shared" si="27"/>
        <v>0</v>
      </c>
      <c r="AA323" s="180">
        <v>8.5999999999999993E-2</v>
      </c>
      <c r="AB323" s="195">
        <f t="shared" ref="AB323:AB386" si="29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t="16.5" hidden="1" customHeight="1" x14ac:dyDescent="0.25">
      <c r="A324" s="356">
        <v>43617</v>
      </c>
      <c r="B324" s="222" t="s">
        <v>42</v>
      </c>
      <c r="C324" s="222" t="s">
        <v>210</v>
      </c>
      <c r="D324" s="222" t="s">
        <v>221</v>
      </c>
      <c r="E324" s="222" t="s">
        <v>212</v>
      </c>
      <c r="F324" s="222" t="s">
        <v>284</v>
      </c>
      <c r="G324" s="222" t="s">
        <v>285</v>
      </c>
      <c r="H324" s="194" t="s">
        <v>48</v>
      </c>
      <c r="I324" s="210" t="s">
        <v>49</v>
      </c>
      <c r="J324" s="289" t="s">
        <v>50</v>
      </c>
      <c r="K324" s="210"/>
      <c r="L324" s="222" t="s">
        <v>220</v>
      </c>
      <c r="M324" s="222"/>
      <c r="N324" s="290" t="s">
        <v>209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6"/>
        <v>655.37999999978604</v>
      </c>
      <c r="W324" s="319">
        <f t="shared" si="28"/>
        <v>0</v>
      </c>
      <c r="X324" s="319"/>
      <c r="Y324" s="319">
        <f t="shared" ref="Y324:Y362" si="30">U324-W324</f>
        <v>0</v>
      </c>
      <c r="Z324" s="319">
        <f t="shared" si="27"/>
        <v>0</v>
      </c>
      <c r="AA324" s="180">
        <v>8.5999999999999993E-2</v>
      </c>
      <c r="AB324" s="195">
        <f t="shared" si="29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t="16.5" hidden="1" customHeight="1" x14ac:dyDescent="0.25">
      <c r="A325" s="356">
        <v>43617</v>
      </c>
      <c r="B325" s="222" t="s">
        <v>42</v>
      </c>
      <c r="C325" s="222" t="s">
        <v>210</v>
      </c>
      <c r="D325" s="222" t="s">
        <v>221</v>
      </c>
      <c r="E325" s="222" t="s">
        <v>212</v>
      </c>
      <c r="F325" s="222" t="s">
        <v>300</v>
      </c>
      <c r="G325" s="222" t="s">
        <v>301</v>
      </c>
      <c r="H325" s="194" t="s">
        <v>48</v>
      </c>
      <c r="I325" s="210" t="s">
        <v>49</v>
      </c>
      <c r="J325" s="289" t="s">
        <v>50</v>
      </c>
      <c r="K325" s="210"/>
      <c r="L325" s="222" t="s">
        <v>220</v>
      </c>
      <c r="M325" s="222"/>
      <c r="N325" s="290" t="s">
        <v>209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6"/>
        <v>143.460985915328</v>
      </c>
      <c r="W325" s="319">
        <f t="shared" si="28"/>
        <v>0</v>
      </c>
      <c r="X325" s="319"/>
      <c r="Y325" s="319">
        <f t="shared" si="30"/>
        <v>0</v>
      </c>
      <c r="Z325" s="319">
        <f t="shared" si="27"/>
        <v>0</v>
      </c>
      <c r="AA325" s="180">
        <v>8.5999999999999993E-2</v>
      </c>
      <c r="AB325" s="195">
        <f t="shared" si="29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t="16.5" hidden="1" customHeight="1" x14ac:dyDescent="0.25">
      <c r="A326" s="356">
        <v>43617</v>
      </c>
      <c r="B326" s="222" t="s">
        <v>42</v>
      </c>
      <c r="C326" s="222" t="s">
        <v>210</v>
      </c>
      <c r="D326" s="222" t="s">
        <v>211</v>
      </c>
      <c r="E326" s="222" t="s">
        <v>212</v>
      </c>
      <c r="F326" s="222" t="s">
        <v>286</v>
      </c>
      <c r="G326" s="222" t="s">
        <v>287</v>
      </c>
      <c r="H326" s="194" t="s">
        <v>48</v>
      </c>
      <c r="I326" s="210" t="s">
        <v>49</v>
      </c>
      <c r="J326" s="289" t="s">
        <v>50</v>
      </c>
      <c r="K326" s="210"/>
      <c r="L326" s="222" t="s">
        <v>220</v>
      </c>
      <c r="M326" s="222"/>
      <c r="N326" s="290" t="s">
        <v>209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6"/>
        <v>322.47394365991897</v>
      </c>
      <c r="W326" s="121">
        <f>U326*(1+AG326)/(1+P326+AG326)</f>
        <v>0</v>
      </c>
      <c r="X326" s="319"/>
      <c r="Y326" s="319">
        <f t="shared" si="30"/>
        <v>0</v>
      </c>
      <c r="Z326" s="319">
        <f t="shared" si="27"/>
        <v>0</v>
      </c>
      <c r="AA326" s="180">
        <v>0</v>
      </c>
      <c r="AB326" s="195">
        <f t="shared" si="29"/>
        <v>0</v>
      </c>
      <c r="AC326" s="195"/>
      <c r="AD326" s="194"/>
      <c r="AE326" s="194"/>
      <c r="AF326" s="194"/>
      <c r="AG326" s="232">
        <v>0.42</v>
      </c>
      <c r="AH326" s="194"/>
      <c r="AI326" s="194"/>
      <c r="AJ326" s="194"/>
      <c r="AK326" s="192"/>
    </row>
    <row r="327" spans="1:37" s="193" customFormat="1" ht="16.5" hidden="1" customHeight="1" x14ac:dyDescent="0.2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212</v>
      </c>
      <c r="F327" s="222" t="s">
        <v>278</v>
      </c>
      <c r="G327" s="222" t="s">
        <v>279</v>
      </c>
      <c r="H327" s="194" t="s">
        <v>48</v>
      </c>
      <c r="I327" s="210" t="s">
        <v>49</v>
      </c>
      <c r="J327" s="289" t="s">
        <v>50</v>
      </c>
      <c r="K327" s="210"/>
      <c r="L327" s="222" t="s">
        <v>220</v>
      </c>
      <c r="M327" s="222"/>
      <c r="N327" s="290" t="s">
        <v>209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6"/>
        <v>59.908873239197398</v>
      </c>
      <c r="W327" s="319">
        <f t="shared" si="28"/>
        <v>0</v>
      </c>
      <c r="X327" s="319"/>
      <c r="Y327" s="319">
        <f t="shared" si="30"/>
        <v>0</v>
      </c>
      <c r="Z327" s="319">
        <f t="shared" si="27"/>
        <v>0</v>
      </c>
      <c r="AA327" s="180">
        <v>0</v>
      </c>
      <c r="AB327" s="195">
        <f t="shared" si="29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t="16.5" hidden="1" customHeight="1" x14ac:dyDescent="0.25">
      <c r="A328" s="356">
        <v>43617</v>
      </c>
      <c r="B328" s="222" t="s">
        <v>42</v>
      </c>
      <c r="C328" s="222" t="s">
        <v>210</v>
      </c>
      <c r="D328" s="222" t="s">
        <v>221</v>
      </c>
      <c r="E328" s="222" t="s">
        <v>212</v>
      </c>
      <c r="F328" s="222" t="s">
        <v>288</v>
      </c>
      <c r="G328" s="222" t="s">
        <v>289</v>
      </c>
      <c r="H328" s="194" t="s">
        <v>48</v>
      </c>
      <c r="I328" s="210" t="s">
        <v>49</v>
      </c>
      <c r="J328" s="289" t="s">
        <v>50</v>
      </c>
      <c r="K328" s="210"/>
      <c r="L328" s="222" t="s">
        <v>220</v>
      </c>
      <c r="M328" s="222"/>
      <c r="N328" s="290" t="s">
        <v>209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6"/>
        <v>227.30774647876399</v>
      </c>
      <c r="W328" s="319">
        <f t="shared" si="28"/>
        <v>0</v>
      </c>
      <c r="X328" s="319"/>
      <c r="Y328" s="319">
        <f t="shared" si="30"/>
        <v>0</v>
      </c>
      <c r="Z328" s="319">
        <f t="shared" si="27"/>
        <v>0</v>
      </c>
      <c r="AA328" s="180">
        <v>0</v>
      </c>
      <c r="AB328" s="195">
        <f t="shared" si="29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t="16.5" hidden="1" customHeight="1" x14ac:dyDescent="0.25">
      <c r="A329" s="356">
        <v>43617</v>
      </c>
      <c r="B329" s="222" t="s">
        <v>42</v>
      </c>
      <c r="C329" s="222" t="s">
        <v>210</v>
      </c>
      <c r="D329" s="222" t="s">
        <v>211</v>
      </c>
      <c r="E329" s="222" t="s">
        <v>212</v>
      </c>
      <c r="F329" s="222" t="s">
        <v>256</v>
      </c>
      <c r="G329" s="222" t="s">
        <v>257</v>
      </c>
      <c r="H329" s="194" t="s">
        <v>48</v>
      </c>
      <c r="I329" s="210" t="s">
        <v>49</v>
      </c>
      <c r="J329" s="289" t="s">
        <v>50</v>
      </c>
      <c r="K329" s="210"/>
      <c r="L329" s="222" t="s">
        <v>220</v>
      </c>
      <c r="M329" s="222"/>
      <c r="N329" s="290" t="s">
        <v>209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6"/>
        <v>12.7087323940068</v>
      </c>
      <c r="W329" s="319">
        <f t="shared" si="28"/>
        <v>0</v>
      </c>
      <c r="X329" s="319"/>
      <c r="Y329" s="319">
        <f t="shared" si="30"/>
        <v>0</v>
      </c>
      <c r="Z329" s="319">
        <f t="shared" si="27"/>
        <v>0</v>
      </c>
      <c r="AA329" s="180">
        <v>0</v>
      </c>
      <c r="AB329" s="195">
        <f t="shared" si="29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t="16.5" hidden="1" customHeight="1" x14ac:dyDescent="0.25">
      <c r="A330" s="356">
        <v>43617</v>
      </c>
      <c r="B330" s="222" t="s">
        <v>42</v>
      </c>
      <c r="C330" s="222" t="s">
        <v>210</v>
      </c>
      <c r="D330" s="222" t="s">
        <v>211</v>
      </c>
      <c r="E330" s="222" t="s">
        <v>212</v>
      </c>
      <c r="F330" s="222" t="s">
        <v>298</v>
      </c>
      <c r="G330" s="222" t="s">
        <v>299</v>
      </c>
      <c r="H330" s="194" t="s">
        <v>48</v>
      </c>
      <c r="I330" s="210" t="s">
        <v>49</v>
      </c>
      <c r="J330" s="289" t="s">
        <v>50</v>
      </c>
      <c r="K330" s="210"/>
      <c r="L330" s="222" t="s">
        <v>220</v>
      </c>
      <c r="M330" s="222"/>
      <c r="N330" s="290" t="s">
        <v>209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6"/>
        <v>1513.0032394366101</v>
      </c>
      <c r="W330" s="319">
        <f t="shared" si="28"/>
        <v>0</v>
      </c>
      <c r="X330" s="319"/>
      <c r="Y330" s="319">
        <f t="shared" si="30"/>
        <v>0</v>
      </c>
      <c r="Z330" s="319">
        <f t="shared" si="27"/>
        <v>0</v>
      </c>
      <c r="AA330" s="180">
        <v>0</v>
      </c>
      <c r="AB330" s="195">
        <f t="shared" si="29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t="16.5" hidden="1" customHeight="1" x14ac:dyDescent="0.25">
      <c r="A331" s="356">
        <v>43617</v>
      </c>
      <c r="B331" s="222" t="s">
        <v>42</v>
      </c>
      <c r="C331" s="222" t="s">
        <v>210</v>
      </c>
      <c r="D331" s="222" t="s">
        <v>211</v>
      </c>
      <c r="E331" s="222" t="s">
        <v>212</v>
      </c>
      <c r="F331" s="222" t="s">
        <v>302</v>
      </c>
      <c r="G331" s="222" t="s">
        <v>303</v>
      </c>
      <c r="H331" s="194" t="s">
        <v>48</v>
      </c>
      <c r="I331" s="210" t="s">
        <v>49</v>
      </c>
      <c r="J331" s="289" t="s">
        <v>50</v>
      </c>
      <c r="K331" s="210"/>
      <c r="L331" s="222" t="s">
        <v>220</v>
      </c>
      <c r="M331" s="222"/>
      <c r="N331" s="290" t="s">
        <v>209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6"/>
        <v>127.3395774647</v>
      </c>
      <c r="W331" s="319">
        <f t="shared" si="28"/>
        <v>0</v>
      </c>
      <c r="X331" s="319"/>
      <c r="Y331" s="319">
        <f t="shared" si="30"/>
        <v>0</v>
      </c>
      <c r="Z331" s="319">
        <f t="shared" si="27"/>
        <v>0</v>
      </c>
      <c r="AA331" s="180">
        <v>5.2999999999999999E-2</v>
      </c>
      <c r="AB331" s="195">
        <f t="shared" si="29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t="16.5" hidden="1" customHeight="1" x14ac:dyDescent="0.25">
      <c r="A332" s="356">
        <v>43617</v>
      </c>
      <c r="B332" s="222" t="s">
        <v>42</v>
      </c>
      <c r="C332" s="222" t="s">
        <v>210</v>
      </c>
      <c r="D332" s="222" t="s">
        <v>211</v>
      </c>
      <c r="E332" s="222" t="s">
        <v>212</v>
      </c>
      <c r="F332" s="222" t="s">
        <v>312</v>
      </c>
      <c r="G332" s="222" t="s">
        <v>313</v>
      </c>
      <c r="H332" s="194" t="s">
        <v>48</v>
      </c>
      <c r="I332" s="210" t="s">
        <v>49</v>
      </c>
      <c r="J332" s="289" t="s">
        <v>50</v>
      </c>
      <c r="K332" s="210"/>
      <c r="L332" s="222" t="s">
        <v>220</v>
      </c>
      <c r="M332" s="222"/>
      <c r="N332" s="290" t="s">
        <v>209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6"/>
        <v>4215.2245070423196</v>
      </c>
      <c r="W332" s="319">
        <f t="shared" si="28"/>
        <v>0</v>
      </c>
      <c r="X332" s="319"/>
      <c r="Y332" s="319">
        <f t="shared" si="30"/>
        <v>0</v>
      </c>
      <c r="Z332" s="319">
        <f t="shared" si="27"/>
        <v>0</v>
      </c>
      <c r="AA332" s="180">
        <v>5.2999999999999999E-2</v>
      </c>
      <c r="AB332" s="195">
        <f t="shared" si="29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t="16.5" hidden="1" customHeight="1" x14ac:dyDescent="0.25">
      <c r="A333" s="356">
        <v>43617</v>
      </c>
      <c r="B333" s="222" t="s">
        <v>42</v>
      </c>
      <c r="C333" s="222" t="s">
        <v>210</v>
      </c>
      <c r="D333" s="222" t="s">
        <v>221</v>
      </c>
      <c r="E333" s="222" t="s">
        <v>212</v>
      </c>
      <c r="F333" s="222" t="s">
        <v>268</v>
      </c>
      <c r="G333" s="222" t="s">
        <v>269</v>
      </c>
      <c r="H333" s="194" t="s">
        <v>48</v>
      </c>
      <c r="I333" s="210" t="s">
        <v>49</v>
      </c>
      <c r="J333" s="289" t="s">
        <v>50</v>
      </c>
      <c r="K333" s="210"/>
      <c r="L333" s="222" t="s">
        <v>220</v>
      </c>
      <c r="M333" s="222"/>
      <c r="N333" s="290" t="s">
        <v>209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6"/>
        <v>152.264929577999</v>
      </c>
      <c r="W333" s="319">
        <f t="shared" si="28"/>
        <v>0</v>
      </c>
      <c r="X333" s="319"/>
      <c r="Y333" s="319">
        <f t="shared" si="30"/>
        <v>0</v>
      </c>
      <c r="Z333" s="319">
        <f t="shared" si="27"/>
        <v>0</v>
      </c>
      <c r="AA333" s="180">
        <v>5.2999999999999999E-2</v>
      </c>
      <c r="AB333" s="195">
        <f t="shared" si="29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t="16.5" hidden="1" customHeight="1" x14ac:dyDescent="0.25">
      <c r="A334" s="356">
        <v>43617</v>
      </c>
      <c r="B334" s="222" t="s">
        <v>42</v>
      </c>
      <c r="C334" s="222" t="s">
        <v>210</v>
      </c>
      <c r="D334" s="222" t="s">
        <v>211</v>
      </c>
      <c r="E334" s="222" t="s">
        <v>212</v>
      </c>
      <c r="F334" s="222" t="s">
        <v>294</v>
      </c>
      <c r="G334" s="222" t="s">
        <v>295</v>
      </c>
      <c r="H334" s="194" t="s">
        <v>48</v>
      </c>
      <c r="I334" s="210" t="s">
        <v>49</v>
      </c>
      <c r="J334" s="289" t="s">
        <v>50</v>
      </c>
      <c r="K334" s="210"/>
      <c r="L334" s="222" t="s">
        <v>220</v>
      </c>
      <c r="M334" s="222"/>
      <c r="N334" s="290" t="s">
        <v>209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6"/>
        <v>196.54507042269699</v>
      </c>
      <c r="W334" s="319">
        <f t="shared" si="28"/>
        <v>0</v>
      </c>
      <c r="X334" s="319"/>
      <c r="Y334" s="319">
        <f t="shared" si="30"/>
        <v>0</v>
      </c>
      <c r="Z334" s="319">
        <f t="shared" si="27"/>
        <v>0</v>
      </c>
      <c r="AA334" s="180">
        <v>5.2999999999999999E-2</v>
      </c>
      <c r="AB334" s="195">
        <f t="shared" si="29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t="16.5" hidden="1" customHeight="1" x14ac:dyDescent="0.25">
      <c r="A335" s="356">
        <v>43617</v>
      </c>
      <c r="B335" s="222" t="s">
        <v>42</v>
      </c>
      <c r="C335" s="222" t="s">
        <v>210</v>
      </c>
      <c r="D335" s="222" t="s">
        <v>221</v>
      </c>
      <c r="E335" s="222" t="s">
        <v>212</v>
      </c>
      <c r="F335" s="222" t="s">
        <v>296</v>
      </c>
      <c r="G335" s="222" t="s">
        <v>297</v>
      </c>
      <c r="H335" s="194" t="s">
        <v>48</v>
      </c>
      <c r="I335" s="210" t="s">
        <v>49</v>
      </c>
      <c r="J335" s="289" t="s">
        <v>50</v>
      </c>
      <c r="K335" s="210"/>
      <c r="L335" s="222" t="s">
        <v>220</v>
      </c>
      <c r="M335" s="222"/>
      <c r="N335" s="290" t="s">
        <v>209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6"/>
        <v>1402.38690140774</v>
      </c>
      <c r="W335" s="319">
        <f t="shared" si="28"/>
        <v>0</v>
      </c>
      <c r="X335" s="319"/>
      <c r="Y335" s="319">
        <f t="shared" si="30"/>
        <v>0</v>
      </c>
      <c r="Z335" s="319">
        <f t="shared" si="27"/>
        <v>0</v>
      </c>
      <c r="AA335" s="180">
        <v>5.2999999999999999E-2</v>
      </c>
      <c r="AB335" s="195">
        <f t="shared" si="29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t="16.5" hidden="1" customHeight="1" x14ac:dyDescent="0.25">
      <c r="A336" s="356">
        <v>43617</v>
      </c>
      <c r="B336" s="222" t="s">
        <v>42</v>
      </c>
      <c r="C336" s="179" t="s">
        <v>210</v>
      </c>
      <c r="D336" s="179" t="s">
        <v>211</v>
      </c>
      <c r="E336" s="222" t="s">
        <v>212</v>
      </c>
      <c r="F336" s="222" t="s">
        <v>226</v>
      </c>
      <c r="G336" s="222" t="s">
        <v>227</v>
      </c>
      <c r="H336" s="194" t="s">
        <v>48</v>
      </c>
      <c r="I336" s="210" t="s">
        <v>49</v>
      </c>
      <c r="J336" s="289" t="s">
        <v>50</v>
      </c>
      <c r="K336" s="210"/>
      <c r="L336" s="222" t="s">
        <v>220</v>
      </c>
      <c r="M336" s="222"/>
      <c r="N336" s="290" t="s">
        <v>209</v>
      </c>
      <c r="O336" s="305" t="s">
        <v>53</v>
      </c>
      <c r="P336" s="208">
        <v>0.03</v>
      </c>
      <c r="Q336" s="223"/>
      <c r="R336" s="211"/>
      <c r="S336" s="121">
        <v>14157.309295774696</v>
      </c>
      <c r="T336" s="212"/>
      <c r="U336" s="212"/>
      <c r="V336" s="212">
        <f t="shared" si="26"/>
        <v>14157.309295774696</v>
      </c>
      <c r="W336" s="319">
        <f t="shared" si="28"/>
        <v>0</v>
      </c>
      <c r="X336" s="319"/>
      <c r="Y336" s="319">
        <f t="shared" si="30"/>
        <v>0</v>
      </c>
      <c r="Z336" s="319">
        <f t="shared" si="27"/>
        <v>0</v>
      </c>
      <c r="AA336" s="180">
        <v>5.2999999999999999E-2</v>
      </c>
      <c r="AB336" s="195">
        <f t="shared" si="29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t="16.5" hidden="1" customHeight="1" x14ac:dyDescent="0.25">
      <c r="A337" s="356">
        <v>43617</v>
      </c>
      <c r="B337" s="222" t="s">
        <v>42</v>
      </c>
      <c r="C337" s="222" t="s">
        <v>210</v>
      </c>
      <c r="D337" s="222" t="s">
        <v>221</v>
      </c>
      <c r="E337" s="222" t="s">
        <v>212</v>
      </c>
      <c r="F337" s="222" t="s">
        <v>304</v>
      </c>
      <c r="G337" s="222" t="s">
        <v>305</v>
      </c>
      <c r="H337" s="194" t="s">
        <v>48</v>
      </c>
      <c r="I337" s="210" t="s">
        <v>49</v>
      </c>
      <c r="J337" s="289" t="s">
        <v>50</v>
      </c>
      <c r="K337" s="210"/>
      <c r="L337" s="222" t="s">
        <v>220</v>
      </c>
      <c r="M337" s="222"/>
      <c r="N337" s="290" t="s">
        <v>209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6"/>
        <v>73.931408450356699</v>
      </c>
      <c r="W337" s="319">
        <f t="shared" si="28"/>
        <v>0</v>
      </c>
      <c r="X337" s="319"/>
      <c r="Y337" s="319">
        <f t="shared" si="30"/>
        <v>0</v>
      </c>
      <c r="Z337" s="319">
        <f t="shared" si="27"/>
        <v>0</v>
      </c>
      <c r="AA337" s="180">
        <v>5.2999999999999999E-2</v>
      </c>
      <c r="AB337" s="195">
        <f t="shared" si="29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t="16.5" hidden="1" customHeight="1" x14ac:dyDescent="0.25">
      <c r="A338" s="356">
        <v>43617</v>
      </c>
      <c r="B338" s="222" t="s">
        <v>42</v>
      </c>
      <c r="C338" s="222" t="s">
        <v>210</v>
      </c>
      <c r="D338" s="222" t="s">
        <v>221</v>
      </c>
      <c r="E338" s="222" t="s">
        <v>212</v>
      </c>
      <c r="F338" s="222" t="s">
        <v>258</v>
      </c>
      <c r="G338" s="222" t="s">
        <v>259</v>
      </c>
      <c r="H338" s="194" t="s">
        <v>48</v>
      </c>
      <c r="I338" s="210" t="s">
        <v>49</v>
      </c>
      <c r="J338" s="289" t="s">
        <v>50</v>
      </c>
      <c r="K338" s="210"/>
      <c r="L338" s="222" t="s">
        <v>220</v>
      </c>
      <c r="M338" s="222"/>
      <c r="N338" s="290" t="s">
        <v>209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6"/>
        <v>425.555211267598</v>
      </c>
      <c r="W338" s="319">
        <f t="shared" si="28"/>
        <v>0</v>
      </c>
      <c r="X338" s="319"/>
      <c r="Y338" s="319">
        <f t="shared" si="30"/>
        <v>0</v>
      </c>
      <c r="Z338" s="319">
        <f t="shared" si="27"/>
        <v>0</v>
      </c>
      <c r="AA338" s="180">
        <v>8.5999999999999993E-2</v>
      </c>
      <c r="AB338" s="195">
        <f t="shared" si="29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t="16.5" hidden="1" customHeight="1" x14ac:dyDescent="0.25">
      <c r="A339" s="356">
        <v>43617</v>
      </c>
      <c r="B339" s="222" t="s">
        <v>42</v>
      </c>
      <c r="C339" s="179" t="s">
        <v>210</v>
      </c>
      <c r="D339" s="179" t="s">
        <v>211</v>
      </c>
      <c r="E339" s="222" t="s">
        <v>212</v>
      </c>
      <c r="F339" s="222" t="s">
        <v>224</v>
      </c>
      <c r="G339" s="222" t="s">
        <v>225</v>
      </c>
      <c r="H339" s="194" t="s">
        <v>48</v>
      </c>
      <c r="I339" s="210" t="s">
        <v>49</v>
      </c>
      <c r="J339" s="289" t="s">
        <v>50</v>
      </c>
      <c r="K339" s="210"/>
      <c r="L339" s="222" t="s">
        <v>220</v>
      </c>
      <c r="M339" s="222"/>
      <c r="N339" s="290" t="s">
        <v>209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6"/>
        <v>2.5516901408041099</v>
      </c>
      <c r="W339" s="319">
        <f t="shared" si="28"/>
        <v>0</v>
      </c>
      <c r="X339" s="319"/>
      <c r="Y339" s="319">
        <f t="shared" si="30"/>
        <v>0</v>
      </c>
      <c r="Z339" s="319">
        <f t="shared" si="27"/>
        <v>0</v>
      </c>
      <c r="AA339" s="180">
        <v>8.5999999999999993E-2</v>
      </c>
      <c r="AB339" s="195">
        <f t="shared" si="29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t="16.5" hidden="1" customHeight="1" x14ac:dyDescent="0.25">
      <c r="A340" s="356">
        <v>43617</v>
      </c>
      <c r="B340" s="222" t="s">
        <v>42</v>
      </c>
      <c r="C340" s="222" t="s">
        <v>210</v>
      </c>
      <c r="D340" s="222" t="s">
        <v>221</v>
      </c>
      <c r="E340" s="222" t="s">
        <v>212</v>
      </c>
      <c r="F340" s="222" t="s">
        <v>260</v>
      </c>
      <c r="G340" s="222" t="s">
        <v>261</v>
      </c>
      <c r="H340" s="194" t="s">
        <v>48</v>
      </c>
      <c r="I340" s="210" t="s">
        <v>49</v>
      </c>
      <c r="J340" s="289" t="s">
        <v>50</v>
      </c>
      <c r="K340" s="210"/>
      <c r="L340" s="222" t="s">
        <v>220</v>
      </c>
      <c r="M340" s="222"/>
      <c r="N340" s="290" t="s">
        <v>209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6"/>
        <v>12961.68</v>
      </c>
      <c r="W340" s="319">
        <f t="shared" si="28"/>
        <v>0</v>
      </c>
      <c r="X340" s="319"/>
      <c r="Y340" s="319">
        <f t="shared" si="30"/>
        <v>0</v>
      </c>
      <c r="Z340" s="319">
        <f t="shared" si="27"/>
        <v>0</v>
      </c>
      <c r="AA340" s="180">
        <v>8.5999999999999993E-2</v>
      </c>
      <c r="AB340" s="195">
        <f t="shared" si="29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t="16.5" hidden="1" customHeight="1" x14ac:dyDescent="0.25">
      <c r="A341" s="356">
        <v>43617</v>
      </c>
      <c r="B341" s="222" t="s">
        <v>42</v>
      </c>
      <c r="C341" s="222" t="s">
        <v>210</v>
      </c>
      <c r="D341" s="222" t="s">
        <v>211</v>
      </c>
      <c r="E341" s="222" t="s">
        <v>212</v>
      </c>
      <c r="F341" s="222" t="s">
        <v>310</v>
      </c>
      <c r="G341" s="222" t="s">
        <v>311</v>
      </c>
      <c r="H341" s="194" t="s">
        <v>48</v>
      </c>
      <c r="I341" s="210" t="s">
        <v>49</v>
      </c>
      <c r="J341" s="289" t="s">
        <v>50</v>
      </c>
      <c r="K341" s="210"/>
      <c r="L341" s="222" t="s">
        <v>220</v>
      </c>
      <c r="M341" s="222"/>
      <c r="N341" s="290" t="s">
        <v>209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6"/>
        <v>3.20845070423456</v>
      </c>
      <c r="W341" s="319">
        <f t="shared" si="28"/>
        <v>0</v>
      </c>
      <c r="X341" s="319"/>
      <c r="Y341" s="319">
        <f t="shared" si="30"/>
        <v>0</v>
      </c>
      <c r="Z341" s="319">
        <f t="shared" si="27"/>
        <v>0</v>
      </c>
      <c r="AA341" s="180">
        <v>8.5999999999999993E-2</v>
      </c>
      <c r="AB341" s="195">
        <f t="shared" si="29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t="16.5" hidden="1" customHeight="1" x14ac:dyDescent="0.25">
      <c r="A342" s="356">
        <v>43617</v>
      </c>
      <c r="B342" s="222" t="s">
        <v>42</v>
      </c>
      <c r="C342" s="179" t="s">
        <v>210</v>
      </c>
      <c r="D342" s="179" t="s">
        <v>221</v>
      </c>
      <c r="E342" s="222" t="s">
        <v>212</v>
      </c>
      <c r="F342" s="222" t="s">
        <v>314</v>
      </c>
      <c r="G342" s="222" t="s">
        <v>315</v>
      </c>
      <c r="H342" s="194" t="s">
        <v>48</v>
      </c>
      <c r="I342" s="210" t="s">
        <v>49</v>
      </c>
      <c r="J342" s="289" t="s">
        <v>50</v>
      </c>
      <c r="K342" s="210"/>
      <c r="L342" s="222" t="s">
        <v>220</v>
      </c>
      <c r="M342" s="222"/>
      <c r="N342" s="290" t="s">
        <v>209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6"/>
        <v>62.533943663001999</v>
      </c>
      <c r="W342" s="319">
        <f t="shared" si="28"/>
        <v>0</v>
      </c>
      <c r="X342" s="319"/>
      <c r="Y342" s="319">
        <f t="shared" si="30"/>
        <v>0</v>
      </c>
      <c r="Z342" s="319">
        <f t="shared" si="27"/>
        <v>0</v>
      </c>
      <c r="AA342" s="180">
        <v>8.5999999999999993E-2</v>
      </c>
      <c r="AB342" s="195">
        <f t="shared" si="29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t="16.5" hidden="1" customHeight="1" x14ac:dyDescent="0.25">
      <c r="A343" s="356">
        <v>43617</v>
      </c>
      <c r="B343" s="222" t="s">
        <v>42</v>
      </c>
      <c r="C343" s="222" t="s">
        <v>210</v>
      </c>
      <c r="D343" s="222" t="s">
        <v>221</v>
      </c>
      <c r="E343" s="222" t="s">
        <v>212</v>
      </c>
      <c r="F343" s="222" t="s">
        <v>308</v>
      </c>
      <c r="G343" s="222" t="s">
        <v>309</v>
      </c>
      <c r="H343" s="194" t="s">
        <v>48</v>
      </c>
      <c r="I343" s="210" t="s">
        <v>49</v>
      </c>
      <c r="J343" s="289" t="s">
        <v>50</v>
      </c>
      <c r="K343" s="210"/>
      <c r="L343" s="222" t="s">
        <v>220</v>
      </c>
      <c r="M343" s="222"/>
      <c r="N343" s="290" t="s">
        <v>209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6"/>
        <v>20.319577465001</v>
      </c>
      <c r="W343" s="319">
        <f t="shared" si="28"/>
        <v>0</v>
      </c>
      <c r="X343" s="319"/>
      <c r="Y343" s="319">
        <f t="shared" si="30"/>
        <v>0</v>
      </c>
      <c r="Z343" s="319">
        <f t="shared" si="27"/>
        <v>0</v>
      </c>
      <c r="AA343" s="180">
        <v>8.5999999999999993E-2</v>
      </c>
      <c r="AB343" s="195">
        <f t="shared" si="29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t="16.5" hidden="1" customHeight="1" x14ac:dyDescent="0.25">
      <c r="A344" s="356">
        <v>43617</v>
      </c>
      <c r="B344" s="222" t="s">
        <v>42</v>
      </c>
      <c r="C344" s="222" t="s">
        <v>210</v>
      </c>
      <c r="D344" s="222" t="s">
        <v>221</v>
      </c>
      <c r="E344" s="222" t="s">
        <v>212</v>
      </c>
      <c r="F344" s="222" t="s">
        <v>292</v>
      </c>
      <c r="G344" s="222" t="s">
        <v>293</v>
      </c>
      <c r="H344" s="194" t="s">
        <v>48</v>
      </c>
      <c r="I344" s="210" t="s">
        <v>49</v>
      </c>
      <c r="J344" s="289" t="s">
        <v>50</v>
      </c>
      <c r="K344" s="210"/>
      <c r="L344" s="222" t="s">
        <v>220</v>
      </c>
      <c r="M344" s="222"/>
      <c r="N344" s="290" t="s">
        <v>209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6"/>
        <v>29.5342253521267</v>
      </c>
      <c r="W344" s="319">
        <f t="shared" si="28"/>
        <v>0</v>
      </c>
      <c r="X344" s="319"/>
      <c r="Y344" s="319">
        <f t="shared" si="30"/>
        <v>0</v>
      </c>
      <c r="Z344" s="319">
        <f t="shared" si="27"/>
        <v>0</v>
      </c>
      <c r="AA344" s="180">
        <v>8.5999999999999993E-2</v>
      </c>
      <c r="AB344" s="195">
        <f t="shared" si="29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t="16.5" hidden="1" customHeight="1" x14ac:dyDescent="0.25">
      <c r="A345" s="356">
        <v>43617</v>
      </c>
      <c r="B345" s="222" t="s">
        <v>42</v>
      </c>
      <c r="C345" s="179" t="s">
        <v>210</v>
      </c>
      <c r="D345" s="179" t="s">
        <v>221</v>
      </c>
      <c r="E345" s="222" t="s">
        <v>212</v>
      </c>
      <c r="F345" s="222" t="s">
        <v>316</v>
      </c>
      <c r="G345" s="222" t="s">
        <v>317</v>
      </c>
      <c r="H345" s="194" t="s">
        <v>48</v>
      </c>
      <c r="I345" s="210" t="s">
        <v>49</v>
      </c>
      <c r="J345" s="289" t="s">
        <v>50</v>
      </c>
      <c r="K345" s="210"/>
      <c r="L345" s="222" t="s">
        <v>220</v>
      </c>
      <c r="M345" s="222"/>
      <c r="N345" s="290" t="s">
        <v>209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6"/>
        <v>3.5301408450905001</v>
      </c>
      <c r="W345" s="319">
        <f t="shared" si="28"/>
        <v>0</v>
      </c>
      <c r="X345" s="319"/>
      <c r="Y345" s="319">
        <f t="shared" si="30"/>
        <v>0</v>
      </c>
      <c r="Z345" s="319">
        <f t="shared" si="27"/>
        <v>0</v>
      </c>
      <c r="AA345" s="180">
        <v>8.5999999999999993E-2</v>
      </c>
      <c r="AB345" s="195">
        <f t="shared" si="29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t="16.5" hidden="1" customHeight="1" x14ac:dyDescent="0.25">
      <c r="A346" s="356">
        <v>43617</v>
      </c>
      <c r="B346" s="222" t="s">
        <v>42</v>
      </c>
      <c r="C346" s="222" t="s">
        <v>210</v>
      </c>
      <c r="D346" s="222" t="s">
        <v>221</v>
      </c>
      <c r="E346" s="222" t="s">
        <v>212</v>
      </c>
      <c r="F346" s="222" t="s">
        <v>276</v>
      </c>
      <c r="G346" s="222" t="s">
        <v>277</v>
      </c>
      <c r="H346" s="194" t="s">
        <v>48</v>
      </c>
      <c r="I346" s="210" t="s">
        <v>49</v>
      </c>
      <c r="J346" s="289" t="s">
        <v>50</v>
      </c>
      <c r="K346" s="210"/>
      <c r="L346" s="222" t="s">
        <v>220</v>
      </c>
      <c r="M346" s="222"/>
      <c r="N346" s="290" t="s">
        <v>209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6"/>
        <v>22.838591549299998</v>
      </c>
      <c r="W346" s="319">
        <f t="shared" si="28"/>
        <v>0</v>
      </c>
      <c r="X346" s="319"/>
      <c r="Y346" s="319">
        <f t="shared" si="30"/>
        <v>0</v>
      </c>
      <c r="Z346" s="319">
        <f t="shared" si="27"/>
        <v>0</v>
      </c>
      <c r="AA346" s="180">
        <v>8.5999999999999993E-2</v>
      </c>
      <c r="AB346" s="195">
        <f t="shared" si="29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t="16.5" hidden="1" customHeight="1" x14ac:dyDescent="0.25">
      <c r="A347" s="356">
        <v>43617</v>
      </c>
      <c r="B347" s="222" t="s">
        <v>42</v>
      </c>
      <c r="C347" s="179" t="s">
        <v>210</v>
      </c>
      <c r="D347" s="179" t="s">
        <v>211</v>
      </c>
      <c r="E347" s="222" t="s">
        <v>212</v>
      </c>
      <c r="F347" s="222" t="s">
        <v>232</v>
      </c>
      <c r="G347" s="222" t="s">
        <v>233</v>
      </c>
      <c r="H347" s="194" t="s">
        <v>48</v>
      </c>
      <c r="I347" s="210" t="s">
        <v>49</v>
      </c>
      <c r="J347" s="289" t="s">
        <v>50</v>
      </c>
      <c r="K347" s="210"/>
      <c r="L347" s="222" t="s">
        <v>220</v>
      </c>
      <c r="M347" s="222"/>
      <c r="N347" s="290" t="s">
        <v>209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6"/>
        <v>480.55873239384499</v>
      </c>
      <c r="W347" s="319">
        <f t="shared" si="28"/>
        <v>0</v>
      </c>
      <c r="X347" s="319"/>
      <c r="Y347" s="319">
        <f t="shared" si="30"/>
        <v>0</v>
      </c>
      <c r="Z347" s="319">
        <f t="shared" si="27"/>
        <v>0</v>
      </c>
      <c r="AA347" s="180">
        <v>8.5999999999999993E-2</v>
      </c>
      <c r="AB347" s="195">
        <f t="shared" si="29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t="16.5" hidden="1" customHeight="1" x14ac:dyDescent="0.25">
      <c r="A348" s="356">
        <v>43617</v>
      </c>
      <c r="B348" s="222" t="s">
        <v>42</v>
      </c>
      <c r="C348" s="222" t="s">
        <v>210</v>
      </c>
      <c r="D348" s="222" t="s">
        <v>211</v>
      </c>
      <c r="E348" s="222" t="s">
        <v>212</v>
      </c>
      <c r="F348" s="222" t="s">
        <v>280</v>
      </c>
      <c r="G348" s="222" t="s">
        <v>281</v>
      </c>
      <c r="H348" s="194" t="s">
        <v>48</v>
      </c>
      <c r="I348" s="210" t="s">
        <v>49</v>
      </c>
      <c r="J348" s="289" t="s">
        <v>50</v>
      </c>
      <c r="K348" s="210"/>
      <c r="L348" s="222" t="s">
        <v>220</v>
      </c>
      <c r="M348" s="222"/>
      <c r="N348" s="290" t="s">
        <v>209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6"/>
        <v>44820.261970721403</v>
      </c>
      <c r="W348" s="319">
        <f t="shared" si="28"/>
        <v>0</v>
      </c>
      <c r="X348" s="319"/>
      <c r="Y348" s="319">
        <f t="shared" si="30"/>
        <v>0</v>
      </c>
      <c r="Z348" s="319">
        <f t="shared" si="27"/>
        <v>0</v>
      </c>
      <c r="AA348" s="180">
        <v>8.5999999999999993E-2</v>
      </c>
      <c r="AB348" s="195">
        <f t="shared" si="29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t="16.5" hidden="1" customHeight="1" x14ac:dyDescent="0.25">
      <c r="A349" s="356">
        <v>43617</v>
      </c>
      <c r="B349" s="222" t="s">
        <v>42</v>
      </c>
      <c r="C349" s="222" t="s">
        <v>210</v>
      </c>
      <c r="D349" s="222" t="s">
        <v>211</v>
      </c>
      <c r="E349" s="222" t="s">
        <v>212</v>
      </c>
      <c r="F349" s="222" t="s">
        <v>306</v>
      </c>
      <c r="G349" s="222" t="s">
        <v>307</v>
      </c>
      <c r="H349" s="194" t="s">
        <v>48</v>
      </c>
      <c r="I349" s="210" t="s">
        <v>49</v>
      </c>
      <c r="J349" s="289" t="s">
        <v>50</v>
      </c>
      <c r="K349" s="210"/>
      <c r="L349" s="222" t="s">
        <v>220</v>
      </c>
      <c r="M349" s="222"/>
      <c r="N349" s="290" t="s">
        <v>209</v>
      </c>
      <c r="O349" s="305" t="s">
        <v>53</v>
      </c>
      <c r="P349" s="208">
        <v>0.23</v>
      </c>
      <c r="Q349" s="223"/>
      <c r="R349" s="211"/>
      <c r="S349" s="121">
        <v>88.72</v>
      </c>
      <c r="T349" s="212"/>
      <c r="U349" s="212"/>
      <c r="V349" s="212">
        <f t="shared" si="26"/>
        <v>88.72</v>
      </c>
      <c r="W349" s="319">
        <f t="shared" si="28"/>
        <v>0</v>
      </c>
      <c r="X349" s="319"/>
      <c r="Y349" s="319">
        <f t="shared" si="30"/>
        <v>0</v>
      </c>
      <c r="Z349" s="319">
        <f t="shared" si="27"/>
        <v>0</v>
      </c>
      <c r="AA349" s="180">
        <v>8.5999999999999993E-2</v>
      </c>
      <c r="AB349" s="195">
        <f t="shared" si="29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t="16.5" hidden="1" customHeight="1" x14ac:dyDescent="0.25">
      <c r="A350" s="356">
        <v>43617</v>
      </c>
      <c r="B350" s="222" t="s">
        <v>42</v>
      </c>
      <c r="C350" s="222" t="s">
        <v>210</v>
      </c>
      <c r="D350" s="222" t="s">
        <v>211</v>
      </c>
      <c r="E350" s="222" t="s">
        <v>212</v>
      </c>
      <c r="F350" s="222" t="s">
        <v>213</v>
      </c>
      <c r="G350" s="222" t="s">
        <v>214</v>
      </c>
      <c r="H350" s="194" t="s">
        <v>48</v>
      </c>
      <c r="I350" s="210" t="s">
        <v>49</v>
      </c>
      <c r="J350" s="289" t="s">
        <v>50</v>
      </c>
      <c r="K350" s="210"/>
      <c r="L350" s="222" t="s">
        <v>220</v>
      </c>
      <c r="M350" s="222"/>
      <c r="N350" s="290" t="s">
        <v>209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6"/>
        <v>147.29985915508601</v>
      </c>
      <c r="W350" s="319">
        <f t="shared" si="28"/>
        <v>0</v>
      </c>
      <c r="X350" s="319"/>
      <c r="Y350" s="319">
        <f t="shared" si="30"/>
        <v>0</v>
      </c>
      <c r="Z350" s="319">
        <f t="shared" si="27"/>
        <v>0</v>
      </c>
      <c r="AA350" s="180">
        <v>8.5999999999999993E-2</v>
      </c>
      <c r="AB350" s="195">
        <f t="shared" si="29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t="16.5" hidden="1" customHeight="1" x14ac:dyDescent="0.25">
      <c r="A351" s="356">
        <v>43617</v>
      </c>
      <c r="B351" s="222" t="s">
        <v>42</v>
      </c>
      <c r="C351" s="222" t="s">
        <v>210</v>
      </c>
      <c r="D351" s="222" t="s">
        <v>211</v>
      </c>
      <c r="E351" s="222" t="s">
        <v>212</v>
      </c>
      <c r="F351" s="222" t="s">
        <v>220</v>
      </c>
      <c r="G351" s="222" t="s">
        <v>255</v>
      </c>
      <c r="H351" s="194" t="s">
        <v>48</v>
      </c>
      <c r="I351" s="210" t="s">
        <v>49</v>
      </c>
      <c r="J351" s="289" t="s">
        <v>50</v>
      </c>
      <c r="K351" s="210"/>
      <c r="L351" s="222" t="s">
        <v>220</v>
      </c>
      <c r="M351" s="222"/>
      <c r="N351" s="290" t="s">
        <v>209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6"/>
        <v>30217.7</v>
      </c>
      <c r="W351" s="319">
        <f t="shared" si="28"/>
        <v>0</v>
      </c>
      <c r="X351" s="319"/>
      <c r="Y351" s="319">
        <f t="shared" si="30"/>
        <v>0</v>
      </c>
      <c r="Z351" s="319">
        <f t="shared" si="27"/>
        <v>0</v>
      </c>
      <c r="AA351" s="180">
        <v>8.5999999999999993E-2</v>
      </c>
      <c r="AB351" s="195">
        <f t="shared" si="29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t="16.5" hidden="1" customHeight="1" x14ac:dyDescent="0.25">
      <c r="A352" s="356">
        <v>43617</v>
      </c>
      <c r="B352" s="222" t="s">
        <v>42</v>
      </c>
      <c r="C352" s="179" t="s">
        <v>210</v>
      </c>
      <c r="D352" s="179" t="s">
        <v>211</v>
      </c>
      <c r="E352" s="222" t="s">
        <v>212</v>
      </c>
      <c r="F352" s="222" t="s">
        <v>318</v>
      </c>
      <c r="G352" s="222" t="s">
        <v>319</v>
      </c>
      <c r="H352" s="194" t="s">
        <v>48</v>
      </c>
      <c r="I352" s="210" t="s">
        <v>49</v>
      </c>
      <c r="J352" s="289" t="s">
        <v>50</v>
      </c>
      <c r="K352" s="210"/>
      <c r="L352" s="222" t="s">
        <v>220</v>
      </c>
      <c r="M352" s="222"/>
      <c r="N352" s="290" t="s">
        <v>209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6"/>
        <v>132154.611549297</v>
      </c>
      <c r="W352" s="319">
        <f t="shared" si="28"/>
        <v>0</v>
      </c>
      <c r="X352" s="319"/>
      <c r="Y352" s="319">
        <f t="shared" si="30"/>
        <v>0</v>
      </c>
      <c r="Z352" s="319">
        <f t="shared" si="27"/>
        <v>0</v>
      </c>
      <c r="AA352" s="180">
        <v>8.5999999999999993E-2</v>
      </c>
      <c r="AB352" s="195">
        <f t="shared" si="29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t="16.5" hidden="1" customHeight="1" x14ac:dyDescent="0.25">
      <c r="A353" s="356">
        <v>43617</v>
      </c>
      <c r="B353" s="222" t="s">
        <v>42</v>
      </c>
      <c r="C353" s="179" t="s">
        <v>210</v>
      </c>
      <c r="D353" s="179" t="s">
        <v>211</v>
      </c>
      <c r="E353" s="222" t="s">
        <v>212</v>
      </c>
      <c r="F353" s="222" t="s">
        <v>218</v>
      </c>
      <c r="G353" s="222" t="s">
        <v>219</v>
      </c>
      <c r="H353" s="194" t="s">
        <v>48</v>
      </c>
      <c r="I353" s="210" t="s">
        <v>49</v>
      </c>
      <c r="J353" s="289" t="s">
        <v>50</v>
      </c>
      <c r="K353" s="210"/>
      <c r="L353" s="222" t="s">
        <v>220</v>
      </c>
      <c r="M353" s="222"/>
      <c r="N353" s="290" t="s">
        <v>209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6"/>
        <v>114142.344929578</v>
      </c>
      <c r="W353" s="319">
        <f t="shared" si="28"/>
        <v>0</v>
      </c>
      <c r="X353" s="319"/>
      <c r="Y353" s="319">
        <f t="shared" si="30"/>
        <v>0</v>
      </c>
      <c r="Z353" s="319">
        <f t="shared" si="27"/>
        <v>0</v>
      </c>
      <c r="AA353" s="180">
        <v>8.5999999999999993E-2</v>
      </c>
      <c r="AB353" s="195">
        <f t="shared" si="29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t="16.5" hidden="1" customHeight="1" x14ac:dyDescent="0.25">
      <c r="A354" s="356">
        <v>43617</v>
      </c>
      <c r="B354" s="222" t="s">
        <v>42</v>
      </c>
      <c r="C354" s="179" t="s">
        <v>210</v>
      </c>
      <c r="D354" s="179" t="s">
        <v>211</v>
      </c>
      <c r="E354" s="222" t="s">
        <v>212</v>
      </c>
      <c r="F354" s="222" t="s">
        <v>234</v>
      </c>
      <c r="G354" s="222" t="s">
        <v>235</v>
      </c>
      <c r="H354" s="194" t="s">
        <v>48</v>
      </c>
      <c r="I354" s="210" t="s">
        <v>49</v>
      </c>
      <c r="J354" s="289" t="s">
        <v>50</v>
      </c>
      <c r="K354" s="210"/>
      <c r="L354" s="222" t="s">
        <v>220</v>
      </c>
      <c r="M354" s="222"/>
      <c r="N354" s="290" t="s">
        <v>209</v>
      </c>
      <c r="O354" s="305" t="s">
        <v>53</v>
      </c>
      <c r="P354" s="208">
        <v>0.13</v>
      </c>
      <c r="Q354" s="223"/>
      <c r="R354" s="211"/>
      <c r="S354" s="121">
        <v>20.72999999999638</v>
      </c>
      <c r="T354" s="212"/>
      <c r="U354" s="212"/>
      <c r="V354" s="212">
        <f t="shared" si="26"/>
        <v>20.72999999999638</v>
      </c>
      <c r="W354" s="121">
        <f>U354*1.42/(1+42%+P354)</f>
        <v>0</v>
      </c>
      <c r="X354" s="319"/>
      <c r="Y354" s="319">
        <f t="shared" si="30"/>
        <v>0</v>
      </c>
      <c r="Z354" s="319">
        <f t="shared" si="27"/>
        <v>0</v>
      </c>
      <c r="AA354" s="180">
        <v>8.5999999999999993E-2</v>
      </c>
      <c r="AB354" s="195">
        <f t="shared" si="29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t="16.5" hidden="1" customHeight="1" x14ac:dyDescent="0.25">
      <c r="A355" s="356">
        <v>43617</v>
      </c>
      <c r="B355" s="222" t="s">
        <v>42</v>
      </c>
      <c r="C355" s="222" t="s">
        <v>210</v>
      </c>
      <c r="D355" s="222" t="s">
        <v>221</v>
      </c>
      <c r="E355" s="222" t="s">
        <v>212</v>
      </c>
      <c r="F355" s="222" t="s">
        <v>266</v>
      </c>
      <c r="G355" s="222" t="s">
        <v>267</v>
      </c>
      <c r="H355" s="194" t="s">
        <v>48</v>
      </c>
      <c r="I355" s="210" t="s">
        <v>49</v>
      </c>
      <c r="J355" s="289" t="s">
        <v>50</v>
      </c>
      <c r="K355" s="210"/>
      <c r="L355" s="222" t="s">
        <v>220</v>
      </c>
      <c r="M355" s="222"/>
      <c r="N355" s="290" t="s">
        <v>209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6"/>
        <v>6.1263380281015998</v>
      </c>
      <c r="W355" s="319">
        <f t="shared" si="28"/>
        <v>0</v>
      </c>
      <c r="X355" s="319"/>
      <c r="Y355" s="319">
        <f t="shared" si="30"/>
        <v>0</v>
      </c>
      <c r="Z355" s="319">
        <f t="shared" si="27"/>
        <v>0</v>
      </c>
      <c r="AA355" s="180">
        <v>8.5999999999999993E-2</v>
      </c>
      <c r="AB355" s="195">
        <f t="shared" si="29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t="16.5" hidden="1" customHeight="1" x14ac:dyDescent="0.25">
      <c r="A356" s="356">
        <v>43617</v>
      </c>
      <c r="B356" s="222" t="s">
        <v>42</v>
      </c>
      <c r="C356" s="222" t="s">
        <v>210</v>
      </c>
      <c r="D356" s="222" t="s">
        <v>221</v>
      </c>
      <c r="E356" s="222" t="s">
        <v>212</v>
      </c>
      <c r="F356" s="222" t="s">
        <v>270</v>
      </c>
      <c r="G356" s="222" t="s">
        <v>271</v>
      </c>
      <c r="H356" s="194" t="s">
        <v>48</v>
      </c>
      <c r="I356" s="210" t="s">
        <v>49</v>
      </c>
      <c r="J356" s="289" t="s">
        <v>50</v>
      </c>
      <c r="K356" s="210"/>
      <c r="L356" s="222" t="s">
        <v>220</v>
      </c>
      <c r="M356" s="222"/>
      <c r="N356" s="290" t="s">
        <v>209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6"/>
        <v>4.2274647890008099</v>
      </c>
      <c r="W356" s="319">
        <f t="shared" si="28"/>
        <v>0</v>
      </c>
      <c r="X356" s="319"/>
      <c r="Y356" s="319">
        <f t="shared" si="30"/>
        <v>0</v>
      </c>
      <c r="Z356" s="319">
        <f t="shared" si="27"/>
        <v>0</v>
      </c>
      <c r="AA356" s="180">
        <v>8.5999999999999993E-2</v>
      </c>
      <c r="AB356" s="195">
        <f t="shared" si="29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t="16.5" hidden="1" customHeight="1" x14ac:dyDescent="0.25">
      <c r="A357" s="356">
        <v>43617</v>
      </c>
      <c r="B357" s="222" t="s">
        <v>42</v>
      </c>
      <c r="C357" s="222" t="s">
        <v>210</v>
      </c>
      <c r="D357" s="222" t="s">
        <v>211</v>
      </c>
      <c r="E357" s="222" t="s">
        <v>212</v>
      </c>
      <c r="F357" s="222" t="s">
        <v>272</v>
      </c>
      <c r="G357" s="222" t="s">
        <v>273</v>
      </c>
      <c r="H357" s="194" t="s">
        <v>48</v>
      </c>
      <c r="I357" s="210" t="s">
        <v>49</v>
      </c>
      <c r="J357" s="289" t="s">
        <v>50</v>
      </c>
      <c r="K357" s="210"/>
      <c r="L357" s="222" t="s">
        <v>220</v>
      </c>
      <c r="M357" s="222"/>
      <c r="N357" s="290" t="s">
        <v>209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6"/>
        <v>22.611267606000201</v>
      </c>
      <c r="W357" s="319">
        <f t="shared" si="28"/>
        <v>0</v>
      </c>
      <c r="X357" s="319"/>
      <c r="Y357" s="319">
        <f t="shared" si="30"/>
        <v>0</v>
      </c>
      <c r="Z357" s="319">
        <f t="shared" si="27"/>
        <v>0</v>
      </c>
      <c r="AA357" s="180">
        <v>8.5999999999999993E-2</v>
      </c>
      <c r="AB357" s="195">
        <f t="shared" si="29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t="16.5" hidden="1" customHeight="1" x14ac:dyDescent="0.25">
      <c r="A358" s="356">
        <v>43617</v>
      </c>
      <c r="B358" s="222" t="s">
        <v>42</v>
      </c>
      <c r="C358" s="222" t="s">
        <v>210</v>
      </c>
      <c r="D358" s="222" t="s">
        <v>221</v>
      </c>
      <c r="E358" s="222" t="s">
        <v>212</v>
      </c>
      <c r="F358" s="222" t="s">
        <v>274</v>
      </c>
      <c r="G358" s="222" t="s">
        <v>275</v>
      </c>
      <c r="H358" s="194" t="s">
        <v>48</v>
      </c>
      <c r="I358" s="210" t="s">
        <v>49</v>
      </c>
      <c r="J358" s="289" t="s">
        <v>50</v>
      </c>
      <c r="K358" s="210"/>
      <c r="L358" s="222" t="s">
        <v>220</v>
      </c>
      <c r="M358" s="222"/>
      <c r="N358" s="290" t="s">
        <v>209</v>
      </c>
      <c r="O358" s="305" t="s">
        <v>53</v>
      </c>
      <c r="P358" s="208">
        <v>0.21</v>
      </c>
      <c r="Q358" s="223"/>
      <c r="R358" s="211"/>
      <c r="S358" s="121">
        <v>1.9061971830988114</v>
      </c>
      <c r="T358" s="212"/>
      <c r="U358" s="212"/>
      <c r="V358" s="212">
        <f t="shared" si="26"/>
        <v>1.9061971830988114</v>
      </c>
      <c r="W358" s="319">
        <f t="shared" si="28"/>
        <v>0</v>
      </c>
      <c r="X358" s="319"/>
      <c r="Y358" s="319">
        <f t="shared" si="30"/>
        <v>0</v>
      </c>
      <c r="Z358" s="319">
        <f t="shared" si="27"/>
        <v>0</v>
      </c>
      <c r="AA358" s="180">
        <v>8.5999999999999993E-2</v>
      </c>
      <c r="AB358" s="195">
        <f t="shared" si="29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t="16.5" hidden="1" customHeight="1" x14ac:dyDescent="0.2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320</v>
      </c>
      <c r="G359" s="222" t="s">
        <v>320</v>
      </c>
      <c r="H359" s="289" t="s">
        <v>320</v>
      </c>
      <c r="I359" s="210" t="s">
        <v>49</v>
      </c>
      <c r="J359" s="224" t="s">
        <v>63</v>
      </c>
      <c r="K359" s="210"/>
      <c r="L359" s="222" t="s">
        <v>321</v>
      </c>
      <c r="M359" s="222"/>
      <c r="N359" s="290" t="s">
        <v>209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6"/>
        <v>200000</v>
      </c>
      <c r="W359" s="319">
        <f t="shared" si="28"/>
        <v>0</v>
      </c>
      <c r="X359" s="319"/>
      <c r="Y359" s="319">
        <f t="shared" si="30"/>
        <v>0</v>
      </c>
      <c r="Z359" s="319">
        <f t="shared" si="27"/>
        <v>0</v>
      </c>
      <c r="AA359" s="180">
        <v>8.5999999999999993E-2</v>
      </c>
      <c r="AB359" s="195">
        <f t="shared" si="29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t="16.5" hidden="1" customHeight="1" x14ac:dyDescent="0.25">
      <c r="A360" s="356">
        <v>43617</v>
      </c>
      <c r="B360" s="222" t="s">
        <v>42</v>
      </c>
      <c r="C360" s="222" t="s">
        <v>210</v>
      </c>
      <c r="D360" s="222" t="s">
        <v>221</v>
      </c>
      <c r="E360" s="222" t="s">
        <v>212</v>
      </c>
      <c r="F360" s="222" t="s">
        <v>322</v>
      </c>
      <c r="G360" s="222" t="s">
        <v>323</v>
      </c>
      <c r="H360" s="194" t="s">
        <v>48</v>
      </c>
      <c r="I360" s="210" t="s">
        <v>49</v>
      </c>
      <c r="J360" s="289" t="s">
        <v>50</v>
      </c>
      <c r="K360" s="210"/>
      <c r="L360" s="222" t="s">
        <v>220</v>
      </c>
      <c r="M360" s="222"/>
      <c r="N360" s="290" t="s">
        <v>209</v>
      </c>
      <c r="O360" s="305" t="s">
        <v>53</v>
      </c>
      <c r="P360" s="208">
        <v>0.13</v>
      </c>
      <c r="Q360" s="223"/>
      <c r="R360" s="211"/>
      <c r="S360" s="128">
        <v>-30329.470000000056</v>
      </c>
      <c r="T360" s="212"/>
      <c r="U360" s="212"/>
      <c r="V360" s="212">
        <f t="shared" si="26"/>
        <v>-30329.470000000056</v>
      </c>
      <c r="W360" s="319">
        <f t="shared" si="28"/>
        <v>0</v>
      </c>
      <c r="X360" s="319"/>
      <c r="Y360" s="319">
        <f t="shared" si="30"/>
        <v>0</v>
      </c>
      <c r="Z360" s="319">
        <f t="shared" si="27"/>
        <v>0</v>
      </c>
      <c r="AA360" s="180">
        <v>8.5999999999999993E-2</v>
      </c>
      <c r="AB360" s="195">
        <f t="shared" si="29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t="16.5" hidden="1" customHeight="1" x14ac:dyDescent="0.2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209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6"/>
        <v>-830053.2</v>
      </c>
      <c r="W361" s="319">
        <f>U361*(1+AK361)/(1+AK361+P361)</f>
        <v>799759.28759124072</v>
      </c>
      <c r="X361" s="319"/>
      <c r="Y361" s="319">
        <f t="shared" si="30"/>
        <v>30293.912408759235</v>
      </c>
      <c r="Z361" s="319">
        <f t="shared" si="27"/>
        <v>830053.2</v>
      </c>
      <c r="AA361" s="180">
        <v>8.5999999999999993E-2</v>
      </c>
      <c r="AB361" s="195">
        <f t="shared" si="29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t="16.5" hidden="1" customHeight="1" x14ac:dyDescent="0.2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209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6"/>
        <v>-18293.47</v>
      </c>
      <c r="W362" s="319">
        <f>U362*(1+AK362)/(1+AK362+P362)</f>
        <v>17644.765390070923</v>
      </c>
      <c r="X362" s="319"/>
      <c r="Y362" s="319">
        <f t="shared" si="30"/>
        <v>648.70460992907829</v>
      </c>
      <c r="Z362" s="319">
        <f t="shared" si="27"/>
        <v>18293.47</v>
      </c>
      <c r="AA362" s="180">
        <v>8.5999999999999993E-2</v>
      </c>
      <c r="AB362" s="195">
        <f t="shared" si="29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t="16.5" hidden="1" customHeight="1" x14ac:dyDescent="0.2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361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9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t="16.5" hidden="1" customHeight="1" x14ac:dyDescent="0.2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343</v>
      </c>
      <c r="J364" s="92" t="s">
        <v>344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9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t="16.5" hidden="1" customHeight="1" x14ac:dyDescent="0.2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333</v>
      </c>
      <c r="J365" s="92" t="s">
        <v>334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9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t="16.5" hidden="1" customHeight="1" x14ac:dyDescent="0.25">
      <c r="A366" s="352" t="s">
        <v>362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145271.71</v>
      </c>
      <c r="V366" s="121">
        <f t="shared" ref="V366:V429" si="31">S366+T366-U366</f>
        <v>4155989.87</v>
      </c>
      <c r="W366" s="413">
        <f>U366*(1+AG366)/(1+P366+AG366)</f>
        <v>136788.69043795619</v>
      </c>
      <c r="X366" s="121"/>
      <c r="Y366" s="121"/>
      <c r="Z366" s="121">
        <f t="shared" ref="Z366:Z404" si="32">U366</f>
        <v>145271.71</v>
      </c>
      <c r="AA366" s="180">
        <v>8.5999999999999993E-2</v>
      </c>
      <c r="AB366" s="195">
        <f t="shared" si="29"/>
        <v>12493.367059999999</v>
      </c>
      <c r="AC366" s="195"/>
      <c r="AD366" s="194"/>
      <c r="AE366" s="194"/>
      <c r="AF366" s="194"/>
      <c r="AG366" s="231">
        <v>0.28999999999999998</v>
      </c>
      <c r="AH366" s="194"/>
      <c r="AI366" s="194"/>
      <c r="AJ366" s="194"/>
      <c r="AK366" s="192"/>
    </row>
    <row r="367" spans="1:37" s="193" customFormat="1" ht="16.5" hidden="1" customHeight="1" x14ac:dyDescent="0.25">
      <c r="A367" s="352" t="s">
        <v>362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1"/>
        <v>553333.48000000045</v>
      </c>
      <c r="W367" s="121">
        <v>4225409.92</v>
      </c>
      <c r="X367" s="121"/>
      <c r="Y367" s="121"/>
      <c r="Z367" s="121">
        <f t="shared" si="32"/>
        <v>4225409.92</v>
      </c>
      <c r="AA367" s="180">
        <v>8.5999999999999993E-2</v>
      </c>
      <c r="AB367" s="195">
        <f t="shared" si="29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t="16.5" hidden="1" customHeight="1" x14ac:dyDescent="0.25">
      <c r="A368" s="352" t="s">
        <v>362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1"/>
        <v>0</v>
      </c>
      <c r="W368" s="121">
        <v>1026423.65</v>
      </c>
      <c r="X368" s="121"/>
      <c r="Y368" s="121"/>
      <c r="Z368" s="121">
        <f t="shared" si="32"/>
        <v>1026423.65</v>
      </c>
      <c r="AA368" s="180">
        <v>8.5999999999999993E-2</v>
      </c>
      <c r="AB368" s="195">
        <f t="shared" si="29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t="16.5" hidden="1" customHeight="1" x14ac:dyDescent="0.25">
      <c r="A369" s="352" t="s">
        <v>362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1"/>
        <v>579289.33999999985</v>
      </c>
      <c r="W369" s="121">
        <v>3365285.5274999999</v>
      </c>
      <c r="X369" s="121"/>
      <c r="Y369" s="121"/>
      <c r="Z369" s="121">
        <f t="shared" si="32"/>
        <v>3596488.35</v>
      </c>
      <c r="AA369" s="180">
        <v>8.5999999999999993E-2</v>
      </c>
      <c r="AB369" s="195">
        <f t="shared" si="29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t="16.5" hidden="1" customHeight="1" x14ac:dyDescent="0.25">
      <c r="A370" s="352" t="s">
        <v>362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1"/>
        <v>97973.310000000027</v>
      </c>
      <c r="W370" s="123">
        <f>U370*(1+AG370)/(1+AG370+P370)</f>
        <v>254698.69509090911</v>
      </c>
      <c r="X370" s="121"/>
      <c r="Y370" s="121"/>
      <c r="Z370" s="121">
        <f t="shared" si="32"/>
        <v>261839.78</v>
      </c>
      <c r="AA370" s="180">
        <v>8.5999999999999993E-2</v>
      </c>
      <c r="AB370" s="195">
        <f t="shared" si="29"/>
        <v>22518.221079999999</v>
      </c>
      <c r="AC370" s="195"/>
      <c r="AD370" s="194"/>
      <c r="AE370" s="194"/>
      <c r="AF370" s="238" t="s">
        <v>417</v>
      </c>
      <c r="AG370" s="231">
        <v>7.0000000000000007E-2</v>
      </c>
      <c r="AH370" s="194"/>
      <c r="AI370" s="194"/>
      <c r="AJ370" s="194"/>
      <c r="AK370" s="192"/>
    </row>
    <row r="371" spans="1:37" s="193" customFormat="1" ht="16.5" hidden="1" customHeight="1" x14ac:dyDescent="0.25">
      <c r="A371" s="352" t="s">
        <v>362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1"/>
        <v>15948.429999999993</v>
      </c>
      <c r="W371" s="121">
        <v>97780.91</v>
      </c>
      <c r="X371" s="121"/>
      <c r="Y371" s="121"/>
      <c r="Z371" s="121">
        <f t="shared" si="32"/>
        <v>97780.91</v>
      </c>
      <c r="AA371" s="180">
        <v>8.5999999999999993E-2</v>
      </c>
      <c r="AB371" s="195">
        <f t="shared" si="29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t="16.5" hidden="1" customHeight="1" x14ac:dyDescent="0.25">
      <c r="A372" s="352" t="s">
        <v>362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1"/>
        <v>46233.820000000007</v>
      </c>
      <c r="W372" s="121">
        <f>U372/1.05</f>
        <v>35276.485714285707</v>
      </c>
      <c r="X372" s="121"/>
      <c r="Y372" s="121"/>
      <c r="Z372" s="121">
        <f t="shared" si="32"/>
        <v>37040.31</v>
      </c>
      <c r="AA372" s="180">
        <v>8.5999999999999993E-2</v>
      </c>
      <c r="AB372" s="195">
        <f t="shared" si="29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t="16.5" hidden="1" customHeight="1" x14ac:dyDescent="0.25">
      <c r="A373" s="352" t="s">
        <v>362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330652.03000000026</v>
      </c>
      <c r="T373" s="121">
        <v>4689117.62</v>
      </c>
      <c r="U373" s="121">
        <v>4701852.26</v>
      </c>
      <c r="V373" s="121">
        <f t="shared" si="31"/>
        <v>317917.3900000006</v>
      </c>
      <c r="W373" s="121">
        <v>4482139.53757009</v>
      </c>
      <c r="X373" s="121"/>
      <c r="Y373" s="121"/>
      <c r="Z373" s="121">
        <f t="shared" si="32"/>
        <v>4701852.26</v>
      </c>
      <c r="AA373" s="180">
        <v>8.5999999999999993E-2</v>
      </c>
      <c r="AB373" s="195">
        <f t="shared" si="29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t="16.5" hidden="1" customHeight="1" x14ac:dyDescent="0.25">
      <c r="A374" s="352" t="s">
        <v>362</v>
      </c>
      <c r="B374" s="194" t="s">
        <v>58</v>
      </c>
      <c r="C374" s="195" t="s">
        <v>43</v>
      </c>
      <c r="D374" s="195" t="s">
        <v>44</v>
      </c>
      <c r="E374" s="194" t="s">
        <v>363</v>
      </c>
      <c r="F374" s="194" t="s">
        <v>364</v>
      </c>
      <c r="G374" s="194" t="s">
        <v>364</v>
      </c>
      <c r="H374" s="289" t="s">
        <v>364</v>
      </c>
      <c r="I374" s="194" t="s">
        <v>49</v>
      </c>
      <c r="J374" s="224" t="s">
        <v>63</v>
      </c>
      <c r="K374" s="194"/>
      <c r="L374" s="194" t="s">
        <v>364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1"/>
        <v>0</v>
      </c>
      <c r="W374" s="121">
        <v>23955.009803921599</v>
      </c>
      <c r="X374" s="121"/>
      <c r="Y374" s="121"/>
      <c r="Z374" s="121">
        <f t="shared" si="32"/>
        <v>24434.11</v>
      </c>
      <c r="AA374" s="180">
        <v>8.5999999999999993E-2</v>
      </c>
      <c r="AB374" s="195">
        <f t="shared" si="29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t="16.5" hidden="1" customHeight="1" x14ac:dyDescent="0.25">
      <c r="A375" s="352" t="s">
        <v>362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365</v>
      </c>
      <c r="G375" s="194" t="s">
        <v>366</v>
      </c>
      <c r="H375" s="194" t="s">
        <v>48</v>
      </c>
      <c r="I375" s="194" t="s">
        <v>49</v>
      </c>
      <c r="J375" s="289" t="s">
        <v>50</v>
      </c>
      <c r="K375" s="194"/>
      <c r="L375" s="194" t="s">
        <v>367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1"/>
        <v>0</v>
      </c>
      <c r="W375" s="121">
        <v>124202.653125</v>
      </c>
      <c r="X375" s="121"/>
      <c r="Y375" s="121"/>
      <c r="Z375" s="121">
        <f t="shared" si="32"/>
        <v>132482.82999999999</v>
      </c>
      <c r="AA375" s="180">
        <v>8.5999999999999993E-2</v>
      </c>
      <c r="AB375" s="195">
        <f t="shared" si="29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t="16.5" hidden="1" customHeight="1" x14ac:dyDescent="0.25">
      <c r="A376" s="352" t="s">
        <v>362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1"/>
        <v>100783.63</v>
      </c>
      <c r="W376" s="121">
        <v>5094.6960784313696</v>
      </c>
      <c r="X376" s="121"/>
      <c r="Y376" s="121"/>
      <c r="Z376" s="121">
        <f t="shared" si="32"/>
        <v>5196.59</v>
      </c>
      <c r="AA376" s="180">
        <v>0</v>
      </c>
      <c r="AB376" s="195">
        <f t="shared" si="29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t="16.5" hidden="1" customHeight="1" x14ac:dyDescent="0.25">
      <c r="A377" s="352" t="s">
        <v>362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766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1"/>
        <v>0.20000000000000018</v>
      </c>
      <c r="W377" s="121">
        <v>4.8</v>
      </c>
      <c r="X377" s="121"/>
      <c r="Y377" s="121"/>
      <c r="Z377" s="121">
        <f t="shared" si="32"/>
        <v>4.8</v>
      </c>
      <c r="AA377" s="180">
        <v>0</v>
      </c>
      <c r="AB377" s="195">
        <f t="shared" si="29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t="16.5" hidden="1" customHeight="1" x14ac:dyDescent="0.25">
      <c r="A378" s="352" t="s">
        <v>362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368</v>
      </c>
      <c r="G378" s="194" t="s">
        <v>369</v>
      </c>
      <c r="H378" s="194" t="s">
        <v>48</v>
      </c>
      <c r="I378" s="194" t="s">
        <v>49</v>
      </c>
      <c r="J378" s="289" t="s">
        <v>50</v>
      </c>
      <c r="K378" s="194"/>
      <c r="L378" s="194" t="s">
        <v>370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1"/>
        <v>-4.0999999999999996</v>
      </c>
      <c r="W378" s="121">
        <v>0</v>
      </c>
      <c r="X378" s="121"/>
      <c r="Y378" s="121"/>
      <c r="Z378" s="121">
        <f t="shared" si="32"/>
        <v>0</v>
      </c>
      <c r="AA378" s="180">
        <v>0</v>
      </c>
      <c r="AB378" s="195">
        <f t="shared" si="29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t="16.5" hidden="1" customHeight="1" x14ac:dyDescent="0.25">
      <c r="A379" s="352" t="s">
        <v>362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-0.15</v>
      </c>
      <c r="Q379" s="197"/>
      <c r="R379" s="197"/>
      <c r="S379" s="121">
        <v>861712.99</v>
      </c>
      <c r="T379" s="121">
        <v>1897337.97</v>
      </c>
      <c r="U379" s="121">
        <v>2758801.58</v>
      </c>
      <c r="V379" s="121">
        <f t="shared" si="31"/>
        <v>249.37999999988824</v>
      </c>
      <c r="W379" s="121">
        <f>U379*(1+AG379)/(1+P379+AG379)</f>
        <v>3131612.604324325</v>
      </c>
      <c r="X379" s="121"/>
      <c r="Y379" s="121"/>
      <c r="Z379" s="121">
        <f t="shared" si="32"/>
        <v>2758801.58</v>
      </c>
      <c r="AA379" s="180">
        <v>0</v>
      </c>
      <c r="AB379" s="195">
        <f t="shared" si="29"/>
        <v>0</v>
      </c>
      <c r="AC379" s="195"/>
      <c r="AD379" s="194"/>
      <c r="AE379" s="194"/>
      <c r="AF379" s="194"/>
      <c r="AG379" s="226">
        <v>0.26</v>
      </c>
      <c r="AH379" s="194"/>
      <c r="AI379" s="194"/>
      <c r="AJ379" s="194"/>
      <c r="AK379" s="192"/>
    </row>
    <row r="380" spans="1:37" s="193" customFormat="1" ht="16.5" hidden="1" customHeight="1" x14ac:dyDescent="0.25">
      <c r="A380" s="352" t="s">
        <v>362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368</v>
      </c>
      <c r="G380" s="194" t="s">
        <v>369</v>
      </c>
      <c r="H380" s="194" t="s">
        <v>48</v>
      </c>
      <c r="I380" s="194" t="s">
        <v>49</v>
      </c>
      <c r="J380" s="289" t="s">
        <v>50</v>
      </c>
      <c r="K380" s="194"/>
      <c r="L380" s="194" t="s">
        <v>371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1"/>
        <v>-8.68</v>
      </c>
      <c r="W380" s="121">
        <v>0</v>
      </c>
      <c r="X380" s="121"/>
      <c r="Y380" s="121"/>
      <c r="Z380" s="121">
        <f t="shared" si="32"/>
        <v>0</v>
      </c>
      <c r="AA380" s="180">
        <v>0</v>
      </c>
      <c r="AB380" s="195">
        <f t="shared" si="29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t="16.5" hidden="1" customHeight="1" x14ac:dyDescent="0.25">
      <c r="A381" s="352" t="s">
        <v>362</v>
      </c>
      <c r="B381" s="194" t="s">
        <v>58</v>
      </c>
      <c r="C381" s="195" t="s">
        <v>59</v>
      </c>
      <c r="D381" s="195" t="s">
        <v>290</v>
      </c>
      <c r="E381" s="194" t="s">
        <v>61</v>
      </c>
      <c r="F381" s="194" t="s">
        <v>372</v>
      </c>
      <c r="G381" s="194" t="s">
        <v>372</v>
      </c>
      <c r="H381" s="289" t="s">
        <v>372</v>
      </c>
      <c r="I381" s="194" t="s">
        <v>49</v>
      </c>
      <c r="J381" s="224" t="s">
        <v>63</v>
      </c>
      <c r="K381" s="194"/>
      <c r="L381" s="194" t="s">
        <v>373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1"/>
        <v>0</v>
      </c>
      <c r="W381" s="121">
        <v>4542.6814814814798</v>
      </c>
      <c r="X381" s="121"/>
      <c r="Y381" s="121"/>
      <c r="Z381" s="121">
        <f t="shared" si="32"/>
        <v>4763.2</v>
      </c>
      <c r="AA381" s="180">
        <v>0</v>
      </c>
      <c r="AB381" s="195">
        <f t="shared" si="29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t="16.5" hidden="1" customHeight="1" x14ac:dyDescent="0.25">
      <c r="A382" s="352" t="s">
        <v>362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0.03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1"/>
        <v>0</v>
      </c>
      <c r="W382" s="123">
        <f t="shared" ref="W382:W383" si="33">U382*(1+AG382)/(1+AG382+P382)</f>
        <v>1264545.4545454544</v>
      </c>
      <c r="X382" s="121"/>
      <c r="Y382" s="121"/>
      <c r="Z382" s="121">
        <f t="shared" si="32"/>
        <v>1300000</v>
      </c>
      <c r="AA382" s="180">
        <v>0</v>
      </c>
      <c r="AB382" s="195">
        <f t="shared" si="29"/>
        <v>0</v>
      </c>
      <c r="AC382" s="195"/>
      <c r="AD382" s="194"/>
      <c r="AE382" s="194"/>
      <c r="AF382" s="238" t="s">
        <v>417</v>
      </c>
      <c r="AG382" s="231">
        <v>7.0000000000000007E-2</v>
      </c>
      <c r="AH382" s="194"/>
      <c r="AI382" s="194"/>
      <c r="AJ382" s="194"/>
      <c r="AK382" s="192"/>
    </row>
    <row r="383" spans="1:37" s="193" customFormat="1" ht="16.5" hidden="1" customHeight="1" x14ac:dyDescent="0.25">
      <c r="A383" s="352" t="s">
        <v>362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0.03</v>
      </c>
      <c r="Q383" s="197"/>
      <c r="R383" s="197"/>
      <c r="S383" s="121">
        <v>0</v>
      </c>
      <c r="T383" s="121">
        <v>0</v>
      </c>
      <c r="U383" s="121">
        <v>2.76</v>
      </c>
      <c r="V383" s="121">
        <f t="shared" si="31"/>
        <v>-2.76</v>
      </c>
      <c r="W383" s="123">
        <f t="shared" si="33"/>
        <v>2.6847272727272724</v>
      </c>
      <c r="X383" s="121"/>
      <c r="Y383" s="121"/>
      <c r="Z383" s="121">
        <f t="shared" si="32"/>
        <v>2.76</v>
      </c>
      <c r="AA383" s="180">
        <v>0</v>
      </c>
      <c r="AB383" s="195">
        <f t="shared" si="29"/>
        <v>0</v>
      </c>
      <c r="AC383" s="195"/>
      <c r="AD383" s="194"/>
      <c r="AE383" s="194"/>
      <c r="AF383" s="238" t="s">
        <v>417</v>
      </c>
      <c r="AG383" s="231">
        <v>7.0000000000000007E-2</v>
      </c>
      <c r="AH383" s="194"/>
      <c r="AI383" s="194"/>
      <c r="AJ383" s="194"/>
      <c r="AK383" s="192"/>
    </row>
    <row r="384" spans="1:37" s="193" customFormat="1" ht="16.5" hidden="1" customHeight="1" x14ac:dyDescent="0.25">
      <c r="A384" s="352" t="s">
        <v>362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1"/>
        <v>243816.66999999993</v>
      </c>
      <c r="W384" s="121">
        <v>2865373.1234645699</v>
      </c>
      <c r="X384" s="121"/>
      <c r="Y384" s="121"/>
      <c r="Z384" s="121">
        <f t="shared" si="32"/>
        <v>3278399.88</v>
      </c>
      <c r="AA384" s="180">
        <v>0</v>
      </c>
      <c r="AB384" s="195">
        <f t="shared" si="29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t="16.5" hidden="1" customHeight="1" x14ac:dyDescent="0.25">
      <c r="A385" s="352" t="s">
        <v>362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1"/>
        <v>#REF!</v>
      </c>
      <c r="W385" s="121">
        <v>233480.61</v>
      </c>
      <c r="X385" s="121"/>
      <c r="Y385" s="121"/>
      <c r="Z385" s="121">
        <f t="shared" si="32"/>
        <v>320384.88</v>
      </c>
      <c r="AA385" s="180">
        <v>0</v>
      </c>
      <c r="AB385" s="195">
        <f t="shared" si="29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t="16.5" hidden="1" customHeight="1" x14ac:dyDescent="0.25">
      <c r="A386" s="352" t="s">
        <v>362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1"/>
        <v>0</v>
      </c>
      <c r="W386" s="121">
        <v>86904.27</v>
      </c>
      <c r="X386" s="121"/>
      <c r="Y386" s="121"/>
      <c r="Z386" s="121">
        <f t="shared" si="32"/>
        <v>0</v>
      </c>
      <c r="AA386" s="180">
        <v>0</v>
      </c>
      <c r="AB386" s="195">
        <f t="shared" si="29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t="16.5" customHeight="1" x14ac:dyDescent="0.25">
      <c r="A387" s="352" t="s">
        <v>362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1"/>
        <v>89749.6</v>
      </c>
      <c r="W387" s="121">
        <v>10250.4</v>
      </c>
      <c r="X387" s="121"/>
      <c r="Y387" s="121"/>
      <c r="Z387" s="121">
        <f t="shared" si="32"/>
        <v>10250.4</v>
      </c>
      <c r="AA387" s="180">
        <v>0</v>
      </c>
      <c r="AB387" s="195">
        <f t="shared" ref="AB387:AB450" si="34">Z387*AA387</f>
        <v>0</v>
      </c>
      <c r="AC387" s="195"/>
      <c r="AD387" s="194"/>
      <c r="AE387" s="194"/>
      <c r="AF387" s="194"/>
      <c r="AG387" s="231">
        <v>0</v>
      </c>
      <c r="AH387" s="194"/>
      <c r="AI387" s="194"/>
      <c r="AJ387" s="194"/>
      <c r="AK387" s="192"/>
    </row>
    <row r="388" spans="1:37" s="193" customFormat="1" ht="16.5" hidden="1" customHeight="1" x14ac:dyDescent="0.25">
      <c r="A388" s="352" t="s">
        <v>362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374</v>
      </c>
      <c r="G388" s="194" t="s">
        <v>375</v>
      </c>
      <c r="H388" s="194" t="s">
        <v>48</v>
      </c>
      <c r="I388" s="194" t="s">
        <v>49</v>
      </c>
      <c r="J388" s="289" t="s">
        <v>50</v>
      </c>
      <c r="K388" s="194"/>
      <c r="L388" s="194" t="s">
        <v>374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1"/>
        <v>0</v>
      </c>
      <c r="W388" s="121">
        <v>39624.5769230769</v>
      </c>
      <c r="X388" s="121"/>
      <c r="Y388" s="121"/>
      <c r="Z388" s="121">
        <f t="shared" si="32"/>
        <v>41209.56</v>
      </c>
      <c r="AA388" s="180">
        <v>0</v>
      </c>
      <c r="AB388" s="195">
        <f t="shared" si="34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t="16.5" hidden="1" customHeight="1" x14ac:dyDescent="0.25">
      <c r="A389" s="352" t="s">
        <v>362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376</v>
      </c>
      <c r="G389" s="194" t="s">
        <v>377</v>
      </c>
      <c r="H389" s="194" t="s">
        <v>48</v>
      </c>
      <c r="I389" s="194" t="s">
        <v>49</v>
      </c>
      <c r="J389" s="289" t="s">
        <v>50</v>
      </c>
      <c r="K389" s="194"/>
      <c r="L389" s="194" t="s">
        <v>376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1"/>
        <v>0</v>
      </c>
      <c r="W389" s="121">
        <v>14493.06</v>
      </c>
      <c r="X389" s="121"/>
      <c r="Y389" s="121"/>
      <c r="Z389" s="121">
        <f t="shared" si="32"/>
        <v>14493.06</v>
      </c>
      <c r="AA389" s="180">
        <v>0</v>
      </c>
      <c r="AB389" s="195">
        <f t="shared" si="34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t="16.5" hidden="1" customHeight="1" x14ac:dyDescent="0.25">
      <c r="A390" s="352" t="s">
        <v>362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1"/>
        <v>0</v>
      </c>
      <c r="W390" s="121">
        <v>1169166.66666667</v>
      </c>
      <c r="X390" s="121"/>
      <c r="Y390" s="121"/>
      <c r="Z390" s="121">
        <f t="shared" si="32"/>
        <v>1220000</v>
      </c>
      <c r="AA390" s="180">
        <v>0</v>
      </c>
      <c r="AB390" s="195">
        <f t="shared" si="34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t="16.5" hidden="1" customHeight="1" x14ac:dyDescent="0.25">
      <c r="A391" s="352" t="s">
        <v>362</v>
      </c>
      <c r="B391" s="194" t="s">
        <v>58</v>
      </c>
      <c r="C391" s="195" t="s">
        <v>59</v>
      </c>
      <c r="D391" s="195" t="s">
        <v>290</v>
      </c>
      <c r="E391" s="194" t="e">
        <v>#N/A</v>
      </c>
      <c r="F391" s="194" t="s">
        <v>378</v>
      </c>
      <c r="G391" s="194" t="s">
        <v>378</v>
      </c>
      <c r="H391" s="289" t="s">
        <v>378</v>
      </c>
      <c r="I391" s="194" t="s">
        <v>49</v>
      </c>
      <c r="J391" s="224" t="s">
        <v>63</v>
      </c>
      <c r="K391" s="194"/>
      <c r="L391" s="194" t="s">
        <v>378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1"/>
        <v>0</v>
      </c>
      <c r="W391" s="121">
        <v>2548.61</v>
      </c>
      <c r="X391" s="121"/>
      <c r="Y391" s="121"/>
      <c r="Z391" s="121">
        <f t="shared" si="32"/>
        <v>2548.61</v>
      </c>
      <c r="AA391" s="180">
        <v>0</v>
      </c>
      <c r="AB391" s="195">
        <f t="shared" si="34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t="16.5" hidden="1" customHeight="1" x14ac:dyDescent="0.25">
      <c r="A392" s="352" t="s">
        <v>362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1"/>
        <v>15417.629999999997</v>
      </c>
      <c r="W392" s="123">
        <f>U392/(1+P392)</f>
        <v>44582.37</v>
      </c>
      <c r="X392" s="121"/>
      <c r="Y392" s="121"/>
      <c r="Z392" s="121">
        <f t="shared" si="32"/>
        <v>44582.37</v>
      </c>
      <c r="AA392" s="180">
        <v>0</v>
      </c>
      <c r="AB392" s="195">
        <f t="shared" si="34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t="16.5" hidden="1" customHeight="1" x14ac:dyDescent="0.25">
      <c r="A393" s="352" t="s">
        <v>362</v>
      </c>
      <c r="B393" s="194" t="s">
        <v>58</v>
      </c>
      <c r="C393" s="195" t="s">
        <v>174</v>
      </c>
      <c r="D393" s="195" t="s">
        <v>175</v>
      </c>
      <c r="E393" s="194" t="s">
        <v>379</v>
      </c>
      <c r="F393" s="194" t="s">
        <v>380</v>
      </c>
      <c r="G393" s="194" t="s">
        <v>381</v>
      </c>
      <c r="H393" s="289" t="s">
        <v>380</v>
      </c>
      <c r="I393" s="194" t="s">
        <v>49</v>
      </c>
      <c r="J393" s="224" t="s">
        <v>63</v>
      </c>
      <c r="K393" s="194"/>
      <c r="L393" s="194" t="s">
        <v>382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1"/>
        <v>-2.0000000000436557E-2</v>
      </c>
      <c r="W393" s="121">
        <v>0</v>
      </c>
      <c r="X393" s="121"/>
      <c r="Y393" s="121"/>
      <c r="Z393" s="121">
        <f t="shared" si="32"/>
        <v>0</v>
      </c>
      <c r="AA393" s="180">
        <v>0</v>
      </c>
      <c r="AB393" s="195">
        <f t="shared" si="34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t="16.5" hidden="1" customHeight="1" x14ac:dyDescent="0.25">
      <c r="A394" s="352" t="s">
        <v>362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383</v>
      </c>
      <c r="G394" s="194" t="s">
        <v>384</v>
      </c>
      <c r="H394" s="194" t="s">
        <v>48</v>
      </c>
      <c r="I394" s="194" t="s">
        <v>49</v>
      </c>
      <c r="J394" s="289" t="s">
        <v>50</v>
      </c>
      <c r="K394" s="194"/>
      <c r="L394" s="194" t="s">
        <v>385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1"/>
        <v>0</v>
      </c>
      <c r="W394" s="121">
        <v>90000</v>
      </c>
      <c r="X394" s="121"/>
      <c r="Y394" s="121"/>
      <c r="Z394" s="121">
        <f t="shared" si="32"/>
        <v>90000</v>
      </c>
      <c r="AA394" s="180">
        <v>0</v>
      </c>
      <c r="AB394" s="195">
        <f t="shared" si="34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t="16.5" hidden="1" customHeight="1" x14ac:dyDescent="0.25">
      <c r="A395" s="352" t="s">
        <v>362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383</v>
      </c>
      <c r="G395" s="194" t="s">
        <v>383</v>
      </c>
      <c r="H395" s="289" t="s">
        <v>383</v>
      </c>
      <c r="I395" s="194" t="s">
        <v>49</v>
      </c>
      <c r="J395" s="224" t="s">
        <v>63</v>
      </c>
      <c r="K395" s="194"/>
      <c r="L395" s="194" t="s">
        <v>385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1"/>
        <v>0</v>
      </c>
      <c r="W395" s="121">
        <v>145951.139310345</v>
      </c>
      <c r="X395" s="121"/>
      <c r="Y395" s="121"/>
      <c r="Z395" s="121">
        <f t="shared" si="32"/>
        <v>151163.68</v>
      </c>
      <c r="AA395" s="180">
        <v>0</v>
      </c>
      <c r="AB395" s="195">
        <f t="shared" si="34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t="16.5" hidden="1" customHeight="1" x14ac:dyDescent="0.25">
      <c r="A396" s="352" t="s">
        <v>362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1"/>
        <v>121114.43</v>
      </c>
      <c r="W396" s="121">
        <v>78885.570000000007</v>
      </c>
      <c r="X396" s="121"/>
      <c r="Y396" s="121"/>
      <c r="Z396" s="121">
        <f t="shared" si="32"/>
        <v>78885.570000000007</v>
      </c>
      <c r="AA396" s="180">
        <v>0</v>
      </c>
      <c r="AB396" s="195">
        <f t="shared" si="34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t="16.5" hidden="1" customHeight="1" x14ac:dyDescent="0.25">
      <c r="A397" s="352" t="s">
        <v>362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1"/>
        <v>270900.95000000007</v>
      </c>
      <c r="W397" s="121">
        <v>508321.09234234202</v>
      </c>
      <c r="X397" s="121"/>
      <c r="Y397" s="121"/>
      <c r="Z397" s="121">
        <f t="shared" si="32"/>
        <v>527323.75</v>
      </c>
      <c r="AA397" s="180">
        <v>0</v>
      </c>
      <c r="AB397" s="195">
        <f t="shared" si="34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t="16.5" hidden="1" customHeight="1" x14ac:dyDescent="0.25">
      <c r="A398" s="352" t="s">
        <v>362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386</v>
      </c>
      <c r="G398" s="194" t="s">
        <v>386</v>
      </c>
      <c r="H398" s="289" t="s">
        <v>386</v>
      </c>
      <c r="I398" s="194" t="s">
        <v>49</v>
      </c>
      <c r="J398" s="224" t="s">
        <v>63</v>
      </c>
      <c r="K398" s="194"/>
      <c r="L398" s="194" t="s">
        <v>387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1"/>
        <v>0</v>
      </c>
      <c r="W398" s="121">
        <v>76104.126181818196</v>
      </c>
      <c r="X398" s="121"/>
      <c r="Y398" s="121"/>
      <c r="Z398" s="121">
        <f t="shared" si="32"/>
        <v>78975.98</v>
      </c>
      <c r="AA398" s="180">
        <v>0</v>
      </c>
      <c r="AB398" s="195">
        <f t="shared" si="34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t="16.5" hidden="1" customHeight="1" x14ac:dyDescent="0.25">
      <c r="A399" s="352" t="s">
        <v>362</v>
      </c>
      <c r="B399" s="194" t="s">
        <v>58</v>
      </c>
      <c r="C399" s="195" t="s">
        <v>78</v>
      </c>
      <c r="D399" s="195" t="s">
        <v>79</v>
      </c>
      <c r="E399" s="194" t="s">
        <v>388</v>
      </c>
      <c r="F399" s="194" t="s">
        <v>198</v>
      </c>
      <c r="G399" s="194" t="s">
        <v>389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1"/>
        <v>0</v>
      </c>
      <c r="W399" s="121">
        <v>698919.56</v>
      </c>
      <c r="X399" s="121"/>
      <c r="Y399" s="121"/>
      <c r="Z399" s="121">
        <f t="shared" si="32"/>
        <v>698919.56</v>
      </c>
      <c r="AA399" s="180">
        <v>0</v>
      </c>
      <c r="AB399" s="195">
        <f t="shared" si="34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t="16.5" hidden="1" customHeight="1" x14ac:dyDescent="0.25">
      <c r="A400" s="352" t="s">
        <v>362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1"/>
        <v>1500.6599999999999</v>
      </c>
      <c r="W400" s="121">
        <v>11509.625</v>
      </c>
      <c r="X400" s="121"/>
      <c r="Y400" s="121"/>
      <c r="Z400" s="121">
        <f t="shared" si="32"/>
        <v>11970.01</v>
      </c>
      <c r="AA400" s="180">
        <v>0</v>
      </c>
      <c r="AB400" s="195">
        <f t="shared" si="34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t="16.5" hidden="1" customHeight="1" x14ac:dyDescent="0.25">
      <c r="A401" s="352" t="s">
        <v>362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1"/>
        <v>110781.95000000001</v>
      </c>
      <c r="W401" s="121">
        <v>492444.70873786398</v>
      </c>
      <c r="X401" s="121"/>
      <c r="Y401" s="121"/>
      <c r="Z401" s="121">
        <f t="shared" si="32"/>
        <v>507218.05</v>
      </c>
      <c r="AA401" s="180">
        <v>0</v>
      </c>
      <c r="AB401" s="195">
        <f t="shared" si="34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t="16.5" hidden="1" customHeight="1" x14ac:dyDescent="0.25">
      <c r="A402" s="352" t="s">
        <v>362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1"/>
        <v>-13710.280000000028</v>
      </c>
      <c r="W402" s="121">
        <v>713310.95145631104</v>
      </c>
      <c r="X402" s="121"/>
      <c r="Y402" s="121"/>
      <c r="Z402" s="121">
        <f t="shared" si="32"/>
        <v>734710.28</v>
      </c>
      <c r="AA402" s="180">
        <v>0</v>
      </c>
      <c r="AB402" s="195">
        <f t="shared" si="34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t="16.5" hidden="1" customHeight="1" x14ac:dyDescent="0.25">
      <c r="A403" s="352" t="s">
        <v>362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1"/>
        <v>0</v>
      </c>
      <c r="W403" s="121">
        <v>165860.94230769199</v>
      </c>
      <c r="X403" s="121"/>
      <c r="Y403" s="121"/>
      <c r="Z403" s="121">
        <f t="shared" si="32"/>
        <v>172495.38</v>
      </c>
      <c r="AA403" s="180">
        <v>0</v>
      </c>
      <c r="AB403" s="195">
        <f t="shared" si="34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t="16.5" hidden="1" customHeight="1" x14ac:dyDescent="0.25">
      <c r="A404" s="352" t="s">
        <v>362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1"/>
        <v>0</v>
      </c>
      <c r="W404" s="121">
        <v>54963.71</v>
      </c>
      <c r="X404" s="121"/>
      <c r="Y404" s="121"/>
      <c r="Z404" s="121">
        <f t="shared" si="32"/>
        <v>54963.71</v>
      </c>
      <c r="AA404" s="180">
        <v>0</v>
      </c>
      <c r="AB404" s="195">
        <f t="shared" si="34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t="16.5" hidden="1" customHeight="1" x14ac:dyDescent="0.25">
      <c r="A405" s="352" t="s">
        <v>362</v>
      </c>
      <c r="B405" s="194" t="s">
        <v>58</v>
      </c>
      <c r="C405" s="195" t="s">
        <v>43</v>
      </c>
      <c r="D405" s="195" t="s">
        <v>44</v>
      </c>
      <c r="E405" s="194"/>
      <c r="F405" s="194" t="s">
        <v>755</v>
      </c>
      <c r="G405" s="194" t="s">
        <v>756</v>
      </c>
      <c r="H405" s="289" t="s">
        <v>48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53</v>
      </c>
      <c r="P405" s="196">
        <v>0.04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1"/>
        <v>0</v>
      </c>
      <c r="W405" s="121">
        <f>U405*(1+AG405)/(1+P405+AG405)</f>
        <v>14515.23076923077</v>
      </c>
      <c r="X405" s="121"/>
      <c r="Y405" s="121"/>
      <c r="Z405" s="121"/>
      <c r="AA405" s="180">
        <v>0</v>
      </c>
      <c r="AB405" s="195">
        <f t="shared" si="34"/>
        <v>0</v>
      </c>
      <c r="AC405" s="195"/>
      <c r="AD405" s="194"/>
      <c r="AE405" s="194"/>
      <c r="AF405" s="194"/>
      <c r="AG405" s="226">
        <v>0</v>
      </c>
      <c r="AH405" s="194"/>
      <c r="AI405" s="194"/>
      <c r="AJ405" s="194"/>
      <c r="AK405" s="192"/>
    </row>
    <row r="406" spans="1:37" s="193" customFormat="1" ht="16.5" hidden="1" customHeight="1" x14ac:dyDescent="0.25">
      <c r="A406" s="352" t="s">
        <v>362</v>
      </c>
      <c r="B406" s="194" t="s">
        <v>42</v>
      </c>
      <c r="C406" s="195" t="s">
        <v>174</v>
      </c>
      <c r="D406" s="195" t="s">
        <v>175</v>
      </c>
      <c r="E406" s="194" t="s">
        <v>391</v>
      </c>
      <c r="F406" s="194" t="s">
        <v>392</v>
      </c>
      <c r="G406" s="194" t="s">
        <v>393</v>
      </c>
      <c r="H406" s="194" t="s">
        <v>48</v>
      </c>
      <c r="I406" s="194" t="s">
        <v>49</v>
      </c>
      <c r="J406" s="289" t="s">
        <v>50</v>
      </c>
      <c r="K406" s="194"/>
      <c r="L406" s="194" t="s">
        <v>394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1"/>
        <v>0</v>
      </c>
      <c r="W406" s="121">
        <v>486607.14285714302</v>
      </c>
      <c r="X406" s="121"/>
      <c r="Y406" s="121"/>
      <c r="Z406" s="121">
        <f t="shared" ref="Z406:Z425" si="35">U406</f>
        <v>500000</v>
      </c>
      <c r="AA406" s="180">
        <v>0</v>
      </c>
      <c r="AB406" s="195">
        <f t="shared" si="34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t="16.5" hidden="1" customHeight="1" x14ac:dyDescent="0.25">
      <c r="A407" s="352" t="s">
        <v>362</v>
      </c>
      <c r="B407" s="194" t="s">
        <v>58</v>
      </c>
      <c r="C407" s="195" t="s">
        <v>174</v>
      </c>
      <c r="D407" s="195" t="s">
        <v>175</v>
      </c>
      <c r="E407" s="194" t="s">
        <v>391</v>
      </c>
      <c r="F407" s="194" t="s">
        <v>392</v>
      </c>
      <c r="G407" s="194" t="s">
        <v>395</v>
      </c>
      <c r="H407" s="289" t="s">
        <v>392</v>
      </c>
      <c r="I407" s="194" t="s">
        <v>49</v>
      </c>
      <c r="J407" s="224" t="s">
        <v>63</v>
      </c>
      <c r="K407" s="194"/>
      <c r="L407" s="194" t="s">
        <v>394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1"/>
        <v>0</v>
      </c>
      <c r="W407" s="121">
        <v>244278.44549549601</v>
      </c>
      <c r="X407" s="121"/>
      <c r="Y407" s="121"/>
      <c r="Z407" s="121">
        <f t="shared" si="35"/>
        <v>253410.35</v>
      </c>
      <c r="AA407" s="180">
        <v>0</v>
      </c>
      <c r="AB407" s="195">
        <f t="shared" si="34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t="16.5" hidden="1" customHeight="1" x14ac:dyDescent="0.25">
      <c r="A408" s="352" t="s">
        <v>362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1"/>
        <v>6173.8300000000017</v>
      </c>
      <c r="W408" s="121">
        <v>38486.769999999997</v>
      </c>
      <c r="X408" s="121"/>
      <c r="Y408" s="121"/>
      <c r="Z408" s="121">
        <f t="shared" si="35"/>
        <v>38486.769999999997</v>
      </c>
      <c r="AA408" s="180">
        <v>0</v>
      </c>
      <c r="AB408" s="195">
        <f t="shared" si="34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t="16.5" hidden="1" customHeight="1" x14ac:dyDescent="0.25">
      <c r="A409" s="352" t="s">
        <v>362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1"/>
        <v>0</v>
      </c>
      <c r="W409" s="121">
        <v>54.1</v>
      </c>
      <c r="X409" s="121"/>
      <c r="Y409" s="121"/>
      <c r="Z409" s="121">
        <f t="shared" si="35"/>
        <v>54.1</v>
      </c>
      <c r="AA409" s="180">
        <v>0</v>
      </c>
      <c r="AB409" s="195">
        <f t="shared" si="34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t="16.5" hidden="1" customHeight="1" x14ac:dyDescent="0.25">
      <c r="A410" s="352" t="s">
        <v>362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1"/>
        <v>16112.27</v>
      </c>
      <c r="W410" s="121">
        <v>3887.73</v>
      </c>
      <c r="X410" s="121"/>
      <c r="Y410" s="121"/>
      <c r="Z410" s="121">
        <f t="shared" si="35"/>
        <v>3887.73</v>
      </c>
      <c r="AA410" s="180">
        <v>0</v>
      </c>
      <c r="AB410" s="195">
        <f t="shared" si="34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t="16.5" hidden="1" customHeight="1" x14ac:dyDescent="0.25">
      <c r="A411" s="352" t="s">
        <v>362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1"/>
        <v>0</v>
      </c>
      <c r="W411" s="121">
        <v>28087.7669902913</v>
      </c>
      <c r="X411" s="121"/>
      <c r="Y411" s="121"/>
      <c r="Z411" s="121">
        <f t="shared" si="35"/>
        <v>28930.400000000001</v>
      </c>
      <c r="AA411" s="180">
        <v>0</v>
      </c>
      <c r="AB411" s="195">
        <f t="shared" si="34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t="16.5" hidden="1" customHeight="1" x14ac:dyDescent="0.25">
      <c r="A412" s="352" t="s">
        <v>362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1"/>
        <v>50253.12999999999</v>
      </c>
      <c r="W412" s="121">
        <v>64020.288461538497</v>
      </c>
      <c r="X412" s="121"/>
      <c r="Y412" s="121"/>
      <c r="Z412" s="121">
        <f t="shared" si="35"/>
        <v>66581.100000000006</v>
      </c>
      <c r="AA412" s="180">
        <v>0</v>
      </c>
      <c r="AB412" s="195">
        <f t="shared" si="34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t="16.5" customHeight="1" x14ac:dyDescent="0.25">
      <c r="A413" s="352" t="s">
        <v>362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1"/>
        <v>0</v>
      </c>
      <c r="W413" s="121">
        <v>-5.56</v>
      </c>
      <c r="X413" s="121"/>
      <c r="Y413" s="121"/>
      <c r="Z413" s="121">
        <f t="shared" si="35"/>
        <v>31087.759999999998</v>
      </c>
      <c r="AA413" s="180">
        <v>0</v>
      </c>
      <c r="AB413" s="195">
        <f t="shared" si="34"/>
        <v>0</v>
      </c>
      <c r="AC413" s="195"/>
      <c r="AD413" s="194"/>
      <c r="AE413" s="194"/>
      <c r="AF413" s="194"/>
      <c r="AG413" s="231">
        <v>0</v>
      </c>
      <c r="AH413" s="194"/>
      <c r="AI413" s="194"/>
      <c r="AJ413" s="194"/>
      <c r="AK413" s="192"/>
    </row>
    <row r="414" spans="1:37" s="193" customFormat="1" ht="16.5" hidden="1" customHeight="1" x14ac:dyDescent="0.25">
      <c r="A414" s="352" t="s">
        <v>362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1"/>
        <v>0</v>
      </c>
      <c r="W414" s="121">
        <v>91576.5799999999</v>
      </c>
      <c r="X414" s="121"/>
      <c r="Y414" s="121"/>
      <c r="Z414" s="121">
        <f t="shared" si="35"/>
        <v>93304.4399999999</v>
      </c>
      <c r="AA414" s="180">
        <v>0</v>
      </c>
      <c r="AB414" s="195">
        <f t="shared" si="34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t="16.5" hidden="1" customHeight="1" x14ac:dyDescent="0.25">
      <c r="A415" s="352" t="s">
        <v>362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1"/>
        <v>0</v>
      </c>
      <c r="W415" s="121">
        <v>98039.215686274503</v>
      </c>
      <c r="X415" s="121"/>
      <c r="Y415" s="121"/>
      <c r="Z415" s="121">
        <f t="shared" si="35"/>
        <v>100000</v>
      </c>
      <c r="AA415" s="180">
        <v>0</v>
      </c>
      <c r="AB415" s="195">
        <f t="shared" si="34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t="16.5" hidden="1" customHeight="1" x14ac:dyDescent="0.25">
      <c r="A416" s="352" t="s">
        <v>362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215</v>
      </c>
      <c r="G416" s="194" t="s">
        <v>335</v>
      </c>
      <c r="H416" s="194" t="s">
        <v>48</v>
      </c>
      <c r="I416" s="194" t="s">
        <v>49</v>
      </c>
      <c r="J416" s="289" t="s">
        <v>50</v>
      </c>
      <c r="K416" s="194"/>
      <c r="L416" s="194" t="s">
        <v>396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1"/>
        <v>0</v>
      </c>
      <c r="W416" s="121">
        <f>U416*P416</f>
        <v>12140.680000000033</v>
      </c>
      <c r="X416" s="121"/>
      <c r="Y416" s="121"/>
      <c r="Z416" s="121">
        <f t="shared" si="35"/>
        <v>12646.541666666701</v>
      </c>
      <c r="AA416" s="180">
        <v>0</v>
      </c>
      <c r="AB416" s="195">
        <f t="shared" si="34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t="16.5" hidden="1" customHeight="1" x14ac:dyDescent="0.25">
      <c r="A417" s="352" t="s">
        <v>362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1"/>
        <v>0</v>
      </c>
      <c r="W417" s="121">
        <v>0</v>
      </c>
      <c r="X417" s="121"/>
      <c r="Y417" s="121"/>
      <c r="Z417" s="121">
        <f t="shared" si="35"/>
        <v>0</v>
      </c>
      <c r="AA417" s="180">
        <v>6.9000000000000006E-2</v>
      </c>
      <c r="AB417" s="195">
        <f t="shared" si="34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t="16.5" hidden="1" customHeight="1" x14ac:dyDescent="0.25">
      <c r="A418" s="352" t="s">
        <v>362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696</v>
      </c>
      <c r="G418" s="194" t="s">
        <v>697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1"/>
        <v>0</v>
      </c>
      <c r="W418" s="121">
        <f>U418/(1+P418)</f>
        <v>76190.476190476184</v>
      </c>
      <c r="X418" s="121"/>
      <c r="Y418" s="121"/>
      <c r="Z418" s="121">
        <f t="shared" si="35"/>
        <v>80000</v>
      </c>
      <c r="AA418" s="180">
        <v>5.2999999999999999E-2</v>
      </c>
      <c r="AB418" s="195">
        <f t="shared" si="34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t="16.5" hidden="1" customHeight="1" x14ac:dyDescent="0.25">
      <c r="A419" s="352" t="s">
        <v>362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613</v>
      </c>
      <c r="G419" s="194" t="s">
        <v>613</v>
      </c>
      <c r="H419" s="289" t="s">
        <v>613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-0.15</v>
      </c>
      <c r="Q419" s="197"/>
      <c r="R419" s="197"/>
      <c r="S419" s="121">
        <v>22023.8</v>
      </c>
      <c r="T419" s="121">
        <v>0</v>
      </c>
      <c r="U419" s="121">
        <v>21818.28</v>
      </c>
      <c r="V419" s="121">
        <f t="shared" si="31"/>
        <v>205.52000000000044</v>
      </c>
      <c r="W419" s="121">
        <f>U419*(1+AG419)/(1+P419+AG419)</f>
        <v>24766.696216216216</v>
      </c>
      <c r="X419" s="121"/>
      <c r="Y419" s="121"/>
      <c r="Z419" s="121">
        <f t="shared" si="35"/>
        <v>21818.28</v>
      </c>
      <c r="AA419" s="180">
        <v>5.2999999999999999E-2</v>
      </c>
      <c r="AB419" s="195">
        <f t="shared" si="34"/>
        <v>1156.3688399999999</v>
      </c>
      <c r="AC419" s="195"/>
      <c r="AD419" s="194"/>
      <c r="AE419" s="194"/>
      <c r="AF419" s="194"/>
      <c r="AG419" s="226">
        <v>0.26</v>
      </c>
      <c r="AH419" s="194"/>
      <c r="AI419" s="194"/>
      <c r="AJ419" s="194"/>
      <c r="AK419" s="192"/>
    </row>
    <row r="420" spans="1:37" s="193" customFormat="1" ht="16.5" hidden="1" customHeight="1" x14ac:dyDescent="0.25">
      <c r="A420" s="352" t="s">
        <v>362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1"/>
        <v>871.89</v>
      </c>
      <c r="W420" s="121">
        <v>0</v>
      </c>
      <c r="X420" s="121"/>
      <c r="Y420" s="121"/>
      <c r="Z420" s="121">
        <f t="shared" si="35"/>
        <v>0</v>
      </c>
      <c r="AA420" s="180">
        <v>8.5999999999999993E-2</v>
      </c>
      <c r="AB420" s="195">
        <f t="shared" si="34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t="16.5" hidden="1" customHeight="1" x14ac:dyDescent="0.25">
      <c r="A421" s="352" t="s">
        <v>362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1"/>
        <v>50000</v>
      </c>
      <c r="W421" s="121">
        <v>0</v>
      </c>
      <c r="X421" s="121"/>
      <c r="Y421" s="121"/>
      <c r="Z421" s="121">
        <f t="shared" si="35"/>
        <v>0</v>
      </c>
      <c r="AA421" s="180">
        <v>5.2999999999999999E-2</v>
      </c>
      <c r="AB421" s="195">
        <f t="shared" si="34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t="16.5" hidden="1" customHeight="1" x14ac:dyDescent="0.25">
      <c r="A422" s="352" t="s">
        <v>362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1"/>
        <v>10918.169999999998</v>
      </c>
      <c r="W422" s="121">
        <v>19903.86</v>
      </c>
      <c r="X422" s="121"/>
      <c r="Y422" s="121"/>
      <c r="Z422" s="121">
        <f t="shared" si="35"/>
        <v>19903.86</v>
      </c>
      <c r="AA422" s="180">
        <v>8.5999999999999993E-2</v>
      </c>
      <c r="AB422" s="195">
        <f t="shared" si="34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t="16.5" hidden="1" customHeight="1" x14ac:dyDescent="0.25">
      <c r="A423" s="352" t="s">
        <v>362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1"/>
        <v>49401.41</v>
      </c>
      <c r="W423" s="121">
        <v>31990.76</v>
      </c>
      <c r="X423" s="121"/>
      <c r="Y423" s="121"/>
      <c r="Z423" s="121">
        <f t="shared" si="35"/>
        <v>31990.76</v>
      </c>
      <c r="AA423" s="180">
        <v>5.2999999999999999E-2</v>
      </c>
      <c r="AB423" s="195">
        <f t="shared" si="34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t="16.5" hidden="1" customHeight="1" x14ac:dyDescent="0.25">
      <c r="A424" s="352" t="s">
        <v>362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397</v>
      </c>
      <c r="G424" s="194" t="s">
        <v>397</v>
      </c>
      <c r="H424" s="289" t="s">
        <v>397</v>
      </c>
      <c r="I424" s="194" t="s">
        <v>49</v>
      </c>
      <c r="J424" s="224" t="s">
        <v>63</v>
      </c>
      <c r="K424" s="194"/>
      <c r="L424" s="194" t="s">
        <v>397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1"/>
        <v>0</v>
      </c>
      <c r="W424" s="121">
        <v>19841.36</v>
      </c>
      <c r="X424" s="121"/>
      <c r="Y424" s="121"/>
      <c r="Z424" s="121">
        <f t="shared" si="35"/>
        <v>19841.36</v>
      </c>
      <c r="AA424" s="180">
        <v>5.2999999999999999E-2</v>
      </c>
      <c r="AB424" s="195">
        <f t="shared" si="34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t="16.5" hidden="1" customHeight="1" x14ac:dyDescent="0.25">
      <c r="A425" s="352" t="s">
        <v>362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1"/>
        <v>140.71000000000004</v>
      </c>
      <c r="W425" s="121">
        <v>1991.77</v>
      </c>
      <c r="X425" s="121"/>
      <c r="Y425" s="121"/>
      <c r="Z425" s="121">
        <f t="shared" si="35"/>
        <v>1991.77</v>
      </c>
      <c r="AA425" s="180">
        <v>0</v>
      </c>
      <c r="AB425" s="195">
        <f t="shared" si="34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t="16.5" hidden="1" customHeight="1" x14ac:dyDescent="0.25">
      <c r="A426" s="352" t="s">
        <v>362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1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4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t="16.5" hidden="1" customHeight="1" x14ac:dyDescent="0.25">
      <c r="A427" s="352" t="s">
        <v>362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320</v>
      </c>
      <c r="G427" s="194" t="s">
        <v>320</v>
      </c>
      <c r="H427" s="289" t="s">
        <v>320</v>
      </c>
      <c r="I427" s="194" t="s">
        <v>49</v>
      </c>
      <c r="J427" s="224" t="s">
        <v>63</v>
      </c>
      <c r="K427" s="194"/>
      <c r="L427" s="194" t="s">
        <v>321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1"/>
        <v>2.9132252166164108E-13</v>
      </c>
      <c r="W427" s="121">
        <v>29.274809160305299</v>
      </c>
      <c r="X427" s="121"/>
      <c r="Y427" s="121"/>
      <c r="Z427" s="121">
        <f t="shared" ref="Z427:Z467" si="36">U427</f>
        <v>30.68</v>
      </c>
      <c r="AA427" s="180">
        <v>6.9000000000000006E-2</v>
      </c>
      <c r="AB427" s="195">
        <f t="shared" si="34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t="16.5" hidden="1" customHeight="1" x14ac:dyDescent="0.25">
      <c r="A428" s="352" t="s">
        <v>362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1"/>
        <v>40424.630000000005</v>
      </c>
      <c r="W428" s="121">
        <f>U428*(1+P428)/(1+P428+R428)</f>
        <v>129575.37</v>
      </c>
      <c r="X428" s="121"/>
      <c r="Y428" s="121"/>
      <c r="Z428" s="121">
        <f t="shared" si="36"/>
        <v>129575.37</v>
      </c>
      <c r="AA428" s="180">
        <v>8.5999999999999993E-2</v>
      </c>
      <c r="AB428" s="195">
        <f t="shared" si="34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t="16.5" hidden="1" customHeight="1" x14ac:dyDescent="0.25">
      <c r="A429" s="352" t="s">
        <v>362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1"/>
        <v>0</v>
      </c>
      <c r="W429" s="121">
        <f>U429*(1+P429)/(1+P429+R429)</f>
        <v>0</v>
      </c>
      <c r="X429" s="121"/>
      <c r="Y429" s="121"/>
      <c r="Z429" s="121">
        <f t="shared" si="36"/>
        <v>0</v>
      </c>
      <c r="AA429" s="180">
        <v>8.5999999999999993E-2</v>
      </c>
      <c r="AB429" s="195">
        <f t="shared" si="34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t="16.5" hidden="1" customHeight="1" x14ac:dyDescent="0.25">
      <c r="A430" s="352" t="s">
        <v>362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215</v>
      </c>
      <c r="G430" s="194" t="s">
        <v>335</v>
      </c>
      <c r="H430" s="194" t="s">
        <v>48</v>
      </c>
      <c r="I430" s="194" t="s">
        <v>49</v>
      </c>
      <c r="J430" s="289" t="s">
        <v>50</v>
      </c>
      <c r="K430" s="194"/>
      <c r="L430" s="194" t="s">
        <v>398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7">S430+T430-U430</f>
        <v>0</v>
      </c>
      <c r="W430" s="121">
        <f>U430*P430</f>
        <v>136611.4656</v>
      </c>
      <c r="X430" s="121"/>
      <c r="Y430" s="121"/>
      <c r="Z430" s="121">
        <f t="shared" si="36"/>
        <v>142303.60999999999</v>
      </c>
      <c r="AA430" s="180">
        <v>0</v>
      </c>
      <c r="AB430" s="195">
        <f t="shared" si="34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t="16.5" hidden="1" customHeight="1" x14ac:dyDescent="0.25">
      <c r="A431" s="352" t="s">
        <v>362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7"/>
        <v>2956.6900000000005</v>
      </c>
      <c r="W431" s="121">
        <v>7107.74</v>
      </c>
      <c r="X431" s="121"/>
      <c r="Y431" s="121"/>
      <c r="Z431" s="121">
        <f t="shared" si="36"/>
        <v>7107.74</v>
      </c>
      <c r="AA431" s="180">
        <v>0</v>
      </c>
      <c r="AB431" s="195">
        <f t="shared" si="34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t="16.5" hidden="1" customHeight="1" x14ac:dyDescent="0.25">
      <c r="A432" s="352" t="s">
        <v>362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7"/>
        <v>75915.850000000006</v>
      </c>
      <c r="W432" s="121">
        <f>U432*(1+AG432)/(1+P432+AG432)</f>
        <v>46190.596861313861</v>
      </c>
      <c r="X432" s="121"/>
      <c r="Y432" s="121"/>
      <c r="Z432" s="121">
        <f t="shared" si="36"/>
        <v>49055.13</v>
      </c>
      <c r="AA432" s="180">
        <v>5.2999999999999999E-2</v>
      </c>
      <c r="AB432" s="195">
        <f t="shared" si="34"/>
        <v>2599.9218899999996</v>
      </c>
      <c r="AC432" s="195"/>
      <c r="AD432" s="194"/>
      <c r="AE432" s="194"/>
      <c r="AF432" s="194"/>
      <c r="AG432" s="231">
        <v>0.28999999999999998</v>
      </c>
      <c r="AH432" s="194"/>
      <c r="AI432" s="194"/>
      <c r="AJ432" s="194"/>
      <c r="AK432" s="192"/>
    </row>
    <row r="433" spans="1:37" s="193" customFormat="1" ht="16.5" hidden="1" customHeight="1" x14ac:dyDescent="0.25">
      <c r="A433" s="352" t="s">
        <v>362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7"/>
        <v>306421.93999999994</v>
      </c>
      <c r="W433" s="121">
        <v>1380336.59</v>
      </c>
      <c r="X433" s="121"/>
      <c r="Y433" s="121"/>
      <c r="Z433" s="121">
        <f t="shared" si="36"/>
        <v>1380336.59</v>
      </c>
      <c r="AA433" s="180">
        <v>5.2999999999999999E-2</v>
      </c>
      <c r="AB433" s="195">
        <f t="shared" si="34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t="16.5" hidden="1" customHeight="1" x14ac:dyDescent="0.25">
      <c r="A434" s="352" t="s">
        <v>362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7"/>
        <v>17178.819999999992</v>
      </c>
      <c r="W434" s="121">
        <v>122511.952380952</v>
      </c>
      <c r="X434" s="121"/>
      <c r="Y434" s="121"/>
      <c r="Z434" s="121">
        <f t="shared" si="36"/>
        <v>128637.55</v>
      </c>
      <c r="AA434" s="180">
        <v>6.9000000000000006E-2</v>
      </c>
      <c r="AB434" s="195">
        <f t="shared" si="34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t="16.5" hidden="1" customHeight="1" x14ac:dyDescent="0.25">
      <c r="A435" s="352" t="s">
        <v>362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7"/>
        <v>697310.0700000003</v>
      </c>
      <c r="W435" s="121">
        <v>3396954.8055714299</v>
      </c>
      <c r="X435" s="121"/>
      <c r="Y435" s="121"/>
      <c r="Z435" s="121">
        <f t="shared" si="36"/>
        <v>3630333.38</v>
      </c>
      <c r="AA435" s="180">
        <v>6.9000000000000006E-2</v>
      </c>
      <c r="AB435" s="195">
        <f t="shared" si="34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t="16.5" hidden="1" customHeight="1" x14ac:dyDescent="0.25">
      <c r="A436" s="352" t="s">
        <v>362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f>91752.96-7.97</f>
        <v>91744.99</v>
      </c>
      <c r="V436" s="121">
        <f t="shared" si="37"/>
        <v>11058.75</v>
      </c>
      <c r="W436" s="411">
        <f>U436*(1+AG436)/(1+P436+AG436)</f>
        <v>89242.853909090918</v>
      </c>
      <c r="X436" s="121"/>
      <c r="Y436" s="121"/>
      <c r="Z436" s="121">
        <f t="shared" si="36"/>
        <v>91744.99</v>
      </c>
      <c r="AA436" s="180">
        <v>6.9000000000000006E-2</v>
      </c>
      <c r="AB436" s="195">
        <f t="shared" si="34"/>
        <v>6330.4043100000008</v>
      </c>
      <c r="AC436" s="195"/>
      <c r="AD436" s="194"/>
      <c r="AE436" s="194"/>
      <c r="AF436" s="194"/>
      <c r="AG436" s="226">
        <v>7.0000000000000007E-2</v>
      </c>
      <c r="AH436" s="194"/>
      <c r="AI436" s="194"/>
      <c r="AJ436" s="194"/>
      <c r="AK436" s="192"/>
    </row>
    <row r="437" spans="1:37" s="193" customFormat="1" ht="16.5" hidden="1" customHeight="1" x14ac:dyDescent="0.25">
      <c r="A437" s="352" t="s">
        <v>362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365</v>
      </c>
      <c r="G437" s="194" t="s">
        <v>366</v>
      </c>
      <c r="H437" s="194" t="s">
        <v>48</v>
      </c>
      <c r="I437" s="194" t="s">
        <v>49</v>
      </c>
      <c r="J437" s="289" t="s">
        <v>50</v>
      </c>
      <c r="K437" s="194"/>
      <c r="L437" s="194" t="s">
        <v>367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7"/>
        <v>0</v>
      </c>
      <c r="W437" s="121">
        <v>385742.64374999999</v>
      </c>
      <c r="X437" s="121"/>
      <c r="Y437" s="121"/>
      <c r="Z437" s="121">
        <f t="shared" si="36"/>
        <v>411458.82</v>
      </c>
      <c r="AA437" s="180">
        <v>6.9000000000000006E-2</v>
      </c>
      <c r="AB437" s="195">
        <f t="shared" si="34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t="16.5" hidden="1" customHeight="1" x14ac:dyDescent="0.25">
      <c r="A438" s="352" t="s">
        <v>362</v>
      </c>
      <c r="B438" s="194" t="s">
        <v>42</v>
      </c>
      <c r="C438" s="195" t="s">
        <v>59</v>
      </c>
      <c r="D438" s="195" t="s">
        <v>290</v>
      </c>
      <c r="E438" s="194" t="s">
        <v>205</v>
      </c>
      <c r="F438" s="194" t="s">
        <v>399</v>
      </c>
      <c r="G438" s="194" t="s">
        <v>400</v>
      </c>
      <c r="H438" s="194" t="s">
        <v>48</v>
      </c>
      <c r="I438" s="194" t="s">
        <v>49</v>
      </c>
      <c r="J438" s="289" t="s">
        <v>50</v>
      </c>
      <c r="K438" s="194"/>
      <c r="L438" s="194" t="s">
        <v>399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7"/>
        <v>0</v>
      </c>
      <c r="W438" s="121">
        <v>10000</v>
      </c>
      <c r="X438" s="121"/>
      <c r="Y438" s="121"/>
      <c r="Z438" s="121">
        <f t="shared" si="36"/>
        <v>10000</v>
      </c>
      <c r="AA438" s="180">
        <v>8.5999999999999993E-2</v>
      </c>
      <c r="AB438" s="195">
        <f t="shared" si="34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t="16.5" hidden="1" customHeight="1" x14ac:dyDescent="0.25">
      <c r="A439" s="352" t="s">
        <v>362</v>
      </c>
      <c r="B439" s="194" t="s">
        <v>58</v>
      </c>
      <c r="C439" s="195" t="s">
        <v>174</v>
      </c>
      <c r="D439" s="195" t="s">
        <v>328</v>
      </c>
      <c r="E439" s="194" t="s">
        <v>401</v>
      </c>
      <c r="F439" s="194" t="s">
        <v>402</v>
      </c>
      <c r="G439" s="194" t="s">
        <v>402</v>
      </c>
      <c r="H439" s="289" t="s">
        <v>402</v>
      </c>
      <c r="I439" s="194" t="s">
        <v>49</v>
      </c>
      <c r="J439" s="224" t="s">
        <v>63</v>
      </c>
      <c r="K439" s="194"/>
      <c r="L439" s="194" t="s">
        <v>403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7"/>
        <v>0</v>
      </c>
      <c r="W439" s="121">
        <v>138151.83480000001</v>
      </c>
      <c r="X439" s="121"/>
      <c r="Y439" s="121"/>
      <c r="Z439" s="121">
        <f t="shared" si="36"/>
        <v>148550.35999999999</v>
      </c>
      <c r="AA439" s="180">
        <v>8.5999999999999993E-2</v>
      </c>
      <c r="AB439" s="195">
        <f t="shared" si="34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t="16.5" hidden="1" customHeight="1" x14ac:dyDescent="0.25">
      <c r="A440" s="352" t="s">
        <v>362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7"/>
        <v>3430.3900000000003</v>
      </c>
      <c r="W440" s="121">
        <v>1495.9523809523801</v>
      </c>
      <c r="X440" s="121"/>
      <c r="Y440" s="121"/>
      <c r="Z440" s="121">
        <f t="shared" si="36"/>
        <v>1570.75</v>
      </c>
      <c r="AA440" s="180">
        <v>8.5999999999999993E-2</v>
      </c>
      <c r="AB440" s="195">
        <f t="shared" si="34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t="16.5" hidden="1" customHeight="1" x14ac:dyDescent="0.25">
      <c r="A441" s="352" t="s">
        <v>362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408755.5</v>
      </c>
      <c r="V441" s="121">
        <f t="shared" si="37"/>
        <v>26120.260000000009</v>
      </c>
      <c r="W441" s="121">
        <f>U441*(1+AG441)/(1+P441+AG441)</f>
        <v>375935.71532846714</v>
      </c>
      <c r="X441" s="121"/>
      <c r="Y441" s="121"/>
      <c r="Z441" s="121">
        <f t="shared" si="36"/>
        <v>408755.5</v>
      </c>
      <c r="AA441" s="180">
        <v>8.5999999999999993E-2</v>
      </c>
      <c r="AB441" s="195">
        <f t="shared" si="34"/>
        <v>35152.972999999998</v>
      </c>
      <c r="AC441" s="195"/>
      <c r="AD441" s="194"/>
      <c r="AE441" s="194"/>
      <c r="AF441" s="194"/>
      <c r="AG441" s="226">
        <v>0.26</v>
      </c>
      <c r="AH441" s="194"/>
      <c r="AI441" s="194"/>
      <c r="AJ441" s="194"/>
      <c r="AK441" s="192"/>
    </row>
    <row r="442" spans="1:37" s="193" customFormat="1" ht="16.5" hidden="1" customHeight="1" x14ac:dyDescent="0.25">
      <c r="A442" s="352" t="s">
        <v>362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53</v>
      </c>
      <c r="P442" s="196">
        <v>0.03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7"/>
        <v>0</v>
      </c>
      <c r="W442" s="411">
        <f t="shared" ref="W442:W443" si="38">U442*(1+AG442)/(1+P442+AG442)</f>
        <v>982454.54545454541</v>
      </c>
      <c r="X442" s="121"/>
      <c r="Y442" s="121"/>
      <c r="Z442" s="121">
        <f t="shared" si="36"/>
        <v>1010000</v>
      </c>
      <c r="AA442" s="180">
        <v>8.5999999999999993E-2</v>
      </c>
      <c r="AB442" s="195">
        <f t="shared" si="34"/>
        <v>86860</v>
      </c>
      <c r="AC442" s="195"/>
      <c r="AD442" s="194"/>
      <c r="AE442" s="194"/>
      <c r="AF442" s="194"/>
      <c r="AG442" s="226">
        <v>7.0000000000000007E-2</v>
      </c>
      <c r="AH442" s="194"/>
      <c r="AI442" s="194"/>
      <c r="AJ442" s="194"/>
      <c r="AK442" s="192"/>
    </row>
    <row r="443" spans="1:37" s="193" customFormat="1" ht="16.5" hidden="1" customHeight="1" x14ac:dyDescent="0.25">
      <c r="A443" s="352" t="s">
        <v>362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761</v>
      </c>
      <c r="P443" s="196">
        <v>0.06</v>
      </c>
      <c r="Q443" s="197"/>
      <c r="R443" s="197"/>
      <c r="S443" s="121">
        <v>34420.01999999999</v>
      </c>
      <c r="T443" s="121">
        <v>0</v>
      </c>
      <c r="U443" s="121">
        <f>34412.05+7.97</f>
        <v>34420.020000000004</v>
      </c>
      <c r="V443" s="121">
        <f t="shared" si="37"/>
        <v>0</v>
      </c>
      <c r="W443" s="411">
        <f t="shared" si="38"/>
        <v>32471.716981132078</v>
      </c>
      <c r="X443" s="121"/>
      <c r="Y443" s="121"/>
      <c r="Z443" s="121">
        <f t="shared" si="36"/>
        <v>34420.020000000004</v>
      </c>
      <c r="AA443" s="180">
        <v>8.5999999999999993E-2</v>
      </c>
      <c r="AB443" s="195">
        <f t="shared" si="34"/>
        <v>2960.1217200000001</v>
      </c>
      <c r="AC443" s="195"/>
      <c r="AD443" s="194"/>
      <c r="AE443" s="194"/>
      <c r="AF443" s="194"/>
      <c r="AG443" s="194">
        <v>0</v>
      </c>
      <c r="AH443" s="194"/>
      <c r="AI443" s="194"/>
      <c r="AJ443" s="194"/>
      <c r="AK443" s="192"/>
    </row>
    <row r="444" spans="1:37" s="193" customFormat="1" ht="16.5" hidden="1" customHeight="1" x14ac:dyDescent="0.25">
      <c r="A444" s="352" t="s">
        <v>362</v>
      </c>
      <c r="B444" s="194" t="s">
        <v>42</v>
      </c>
      <c r="C444" s="195" t="s">
        <v>72</v>
      </c>
      <c r="D444" s="195" t="s">
        <v>131</v>
      </c>
      <c r="E444" s="194" t="s">
        <v>202</v>
      </c>
      <c r="F444" s="194" t="s">
        <v>203</v>
      </c>
      <c r="G444" s="194" t="s">
        <v>360</v>
      </c>
      <c r="H444" s="194" t="s">
        <v>48</v>
      </c>
      <c r="I444" s="194" t="s">
        <v>49</v>
      </c>
      <c r="J444" s="289" t="s">
        <v>50</v>
      </c>
      <c r="K444" s="194"/>
      <c r="L444" s="194" t="s">
        <v>404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7"/>
        <v>0</v>
      </c>
      <c r="W444" s="121">
        <v>0</v>
      </c>
      <c r="X444" s="121"/>
      <c r="Y444" s="121"/>
      <c r="Z444" s="121">
        <f t="shared" si="36"/>
        <v>0</v>
      </c>
      <c r="AA444" s="180">
        <v>8.5999999999999993E-2</v>
      </c>
      <c r="AB444" s="195">
        <f t="shared" si="34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t="16.5" hidden="1" customHeight="1" x14ac:dyDescent="0.25">
      <c r="A445" s="352" t="s">
        <v>362</v>
      </c>
      <c r="B445" s="194" t="s">
        <v>42</v>
      </c>
      <c r="C445" s="195" t="s">
        <v>59</v>
      </c>
      <c r="D445" s="195" t="s">
        <v>290</v>
      </c>
      <c r="E445" s="194" t="s">
        <v>61</v>
      </c>
      <c r="F445" s="194" t="s">
        <v>405</v>
      </c>
      <c r="G445" s="194" t="s">
        <v>406</v>
      </c>
      <c r="H445" s="194" t="s">
        <v>48</v>
      </c>
      <c r="I445" s="194" t="s">
        <v>49</v>
      </c>
      <c r="J445" s="289" t="s">
        <v>50</v>
      </c>
      <c r="K445" s="194"/>
      <c r="L445" s="194" t="s">
        <v>407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7"/>
        <v>0</v>
      </c>
      <c r="W445" s="121">
        <v>268240.26666666701</v>
      </c>
      <c r="X445" s="121"/>
      <c r="Y445" s="121"/>
      <c r="Z445" s="121">
        <f t="shared" si="36"/>
        <v>281652.28000000003</v>
      </c>
      <c r="AA445" s="180">
        <v>0</v>
      </c>
      <c r="AB445" s="195">
        <f t="shared" si="34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t="16.5" hidden="1" customHeight="1" x14ac:dyDescent="0.25">
      <c r="A446" s="352" t="s">
        <v>362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7"/>
        <v>38455.409999999974</v>
      </c>
      <c r="W446" s="121">
        <v>219445.89</v>
      </c>
      <c r="X446" s="121"/>
      <c r="Y446" s="121"/>
      <c r="Z446" s="121">
        <f t="shared" si="36"/>
        <v>219445.89</v>
      </c>
      <c r="AA446" s="180">
        <v>5.2999999999999999E-2</v>
      </c>
      <c r="AB446" s="195">
        <f t="shared" si="34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t="16.5" hidden="1" customHeight="1" x14ac:dyDescent="0.25">
      <c r="A447" s="352" t="s">
        <v>362</v>
      </c>
      <c r="B447" s="194" t="s">
        <v>42</v>
      </c>
      <c r="C447" s="195" t="s">
        <v>78</v>
      </c>
      <c r="D447" s="195" t="s">
        <v>408</v>
      </c>
      <c r="E447" s="194" t="s">
        <v>409</v>
      </c>
      <c r="F447" s="194" t="s">
        <v>410</v>
      </c>
      <c r="G447" s="194" t="s">
        <v>411</v>
      </c>
      <c r="H447" s="194" t="s">
        <v>48</v>
      </c>
      <c r="I447" s="194" t="s">
        <v>49</v>
      </c>
      <c r="J447" s="289" t="s">
        <v>50</v>
      </c>
      <c r="K447" s="194"/>
      <c r="L447" s="194" t="s">
        <v>412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7"/>
        <v>0</v>
      </c>
      <c r="W447" s="121">
        <v>20000</v>
      </c>
      <c r="X447" s="121"/>
      <c r="Y447" s="121"/>
      <c r="Z447" s="121">
        <f t="shared" si="36"/>
        <v>20000</v>
      </c>
      <c r="AA447" s="180">
        <v>5.2999999999999999E-2</v>
      </c>
      <c r="AB447" s="195">
        <f t="shared" si="34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t="16.5" hidden="1" customHeight="1" x14ac:dyDescent="0.25">
      <c r="A448" s="352" t="s">
        <v>362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7"/>
        <v>22998.489999999998</v>
      </c>
      <c r="W448" s="121">
        <v>32469.200000000001</v>
      </c>
      <c r="X448" s="121"/>
      <c r="Y448" s="121"/>
      <c r="Z448" s="121">
        <f t="shared" si="36"/>
        <v>34092.660000000003</v>
      </c>
      <c r="AA448" s="180">
        <v>6.9000000000000006E-2</v>
      </c>
      <c r="AB448" s="195">
        <f t="shared" si="34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t="16.5" hidden="1" customHeight="1" x14ac:dyDescent="0.25">
      <c r="A449" s="352" t="s">
        <v>362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7"/>
        <v>586931.28</v>
      </c>
      <c r="W449" s="121">
        <v>413068.72</v>
      </c>
      <c r="X449" s="121"/>
      <c r="Y449" s="121"/>
      <c r="Z449" s="121">
        <f t="shared" si="36"/>
        <v>413068.72</v>
      </c>
      <c r="AA449" s="180">
        <v>0</v>
      </c>
      <c r="AB449" s="195">
        <f t="shared" si="34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t="16.5" hidden="1" customHeight="1" x14ac:dyDescent="0.25">
      <c r="A450" s="352" t="s">
        <v>362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7"/>
        <v>0</v>
      </c>
      <c r="W450" s="121">
        <v>8217.9904761904709</v>
      </c>
      <c r="X450" s="121"/>
      <c r="Y450" s="121"/>
      <c r="Z450" s="121">
        <f t="shared" si="36"/>
        <v>8628.89</v>
      </c>
      <c r="AA450" s="180">
        <v>6.9000000000000006E-2</v>
      </c>
      <c r="AB450" s="195">
        <f t="shared" si="34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t="16.5" hidden="1" customHeight="1" x14ac:dyDescent="0.25">
      <c r="A451" s="352" t="s">
        <v>362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7"/>
        <v>0</v>
      </c>
      <c r="W451" s="123">
        <f>U451/(1+P451)</f>
        <v>20000</v>
      </c>
      <c r="X451" s="121"/>
      <c r="Y451" s="121"/>
      <c r="Z451" s="121">
        <f t="shared" si="36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t="16.5" hidden="1" customHeight="1" x14ac:dyDescent="0.25">
      <c r="A452" s="352" t="s">
        <v>362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7"/>
        <v>7741.65</v>
      </c>
      <c r="W452" s="121">
        <v>2258.35</v>
      </c>
      <c r="X452" s="121"/>
      <c r="Y452" s="121"/>
      <c r="Z452" s="121">
        <f t="shared" si="36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t="16.5" hidden="1" customHeight="1" x14ac:dyDescent="0.25">
      <c r="A453" s="352" t="s">
        <v>362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7"/>
        <v>116750.05000000005</v>
      </c>
      <c r="W453" s="121">
        <v>601752.98264317203</v>
      </c>
      <c r="X453" s="121"/>
      <c r="Y453" s="121"/>
      <c r="Z453" s="121">
        <f t="shared" si="36"/>
        <v>573940.87</v>
      </c>
      <c r="AA453" s="180">
        <v>0</v>
      </c>
      <c r="AB453" s="195">
        <f>Z453*AA453</f>
        <v>0</v>
      </c>
      <c r="AC453" s="120"/>
      <c r="AD453" s="201" t="s">
        <v>413</v>
      </c>
      <c r="AE453" s="201"/>
      <c r="AF453" s="201" t="s">
        <v>414</v>
      </c>
      <c r="AG453" s="201"/>
      <c r="AH453" s="201"/>
      <c r="AI453" s="201"/>
      <c r="AJ453" s="201"/>
      <c r="AK453" s="192"/>
    </row>
    <row r="454" spans="1:37" s="227" customFormat="1" ht="16.5" hidden="1" customHeight="1" x14ac:dyDescent="0.25">
      <c r="A454" s="352" t="s">
        <v>362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7"/>
        <v>41757.589999999997</v>
      </c>
      <c r="W454" s="121">
        <v>145271.309473684</v>
      </c>
      <c r="X454" s="121"/>
      <c r="Y454" s="121"/>
      <c r="Z454" s="121">
        <f t="shared" si="36"/>
        <v>154775.04000000001</v>
      </c>
      <c r="AA454" s="180">
        <v>0</v>
      </c>
      <c r="AB454" s="195">
        <f>Z454*AA454</f>
        <v>0</v>
      </c>
      <c r="AC454" s="120"/>
      <c r="AD454" s="201" t="s">
        <v>413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t="16.5" hidden="1" customHeight="1" x14ac:dyDescent="0.25">
      <c r="A455" s="352" t="s">
        <v>362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415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7"/>
        <v>0</v>
      </c>
      <c r="W455" s="121">
        <v>0</v>
      </c>
      <c r="X455" s="121"/>
      <c r="Y455" s="121"/>
      <c r="Z455" s="121">
        <f t="shared" si="36"/>
        <v>0</v>
      </c>
      <c r="AA455" s="180">
        <v>0</v>
      </c>
      <c r="AB455" s="195">
        <f t="shared" ref="AB455:AB493" si="39">Z455*AA455</f>
        <v>0</v>
      </c>
      <c r="AC455" s="120"/>
      <c r="AD455" s="201" t="s">
        <v>416</v>
      </c>
      <c r="AE455" s="201"/>
      <c r="AF455" s="201" t="s">
        <v>417</v>
      </c>
      <c r="AG455" s="92"/>
      <c r="AH455" s="92"/>
      <c r="AI455" s="92"/>
      <c r="AJ455" s="92"/>
      <c r="AK455" s="192"/>
    </row>
    <row r="456" spans="1:37" s="227" customFormat="1" ht="16.5" hidden="1" customHeight="1" x14ac:dyDescent="0.25">
      <c r="A456" s="352" t="s">
        <v>362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7"/>
        <v>826822.48000000045</v>
      </c>
      <c r="W456" s="121">
        <v>5933649.1171428598</v>
      </c>
      <c r="X456" s="121"/>
      <c r="Y456" s="121"/>
      <c r="Z456" s="121">
        <f t="shared" si="36"/>
        <v>6341304.4000000004</v>
      </c>
      <c r="AA456" s="180">
        <v>0</v>
      </c>
      <c r="AB456" s="195">
        <f t="shared" si="39"/>
        <v>0</v>
      </c>
      <c r="AC456" s="120"/>
      <c r="AD456" s="201" t="s">
        <v>416</v>
      </c>
      <c r="AE456" s="201"/>
      <c r="AF456" s="201" t="s">
        <v>414</v>
      </c>
      <c r="AG456" s="92"/>
      <c r="AH456" s="92"/>
      <c r="AI456" s="92"/>
      <c r="AJ456" s="92"/>
      <c r="AK456" s="192"/>
    </row>
    <row r="457" spans="1:37" s="227" customFormat="1" ht="16.5" hidden="1" customHeight="1" x14ac:dyDescent="0.25">
      <c r="A457" s="352" t="s">
        <v>362</v>
      </c>
      <c r="B457" s="194" t="s">
        <v>42</v>
      </c>
      <c r="C457" s="195" t="s">
        <v>174</v>
      </c>
      <c r="D457" s="195" t="s">
        <v>175</v>
      </c>
      <c r="E457" s="194" t="s">
        <v>391</v>
      </c>
      <c r="F457" s="194" t="s">
        <v>392</v>
      </c>
      <c r="G457" s="194" t="s">
        <v>393</v>
      </c>
      <c r="H457" s="194" t="s">
        <v>48</v>
      </c>
      <c r="I457" s="194" t="s">
        <v>49</v>
      </c>
      <c r="J457" s="289" t="s">
        <v>50</v>
      </c>
      <c r="K457" s="194"/>
      <c r="L457" s="194" t="s">
        <v>394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7"/>
        <v>0</v>
      </c>
      <c r="W457" s="121">
        <v>291964.28571428597</v>
      </c>
      <c r="X457" s="121"/>
      <c r="Y457" s="121"/>
      <c r="Z457" s="121">
        <f t="shared" si="36"/>
        <v>300000</v>
      </c>
      <c r="AA457" s="180">
        <v>0</v>
      </c>
      <c r="AB457" s="195">
        <f t="shared" si="39"/>
        <v>0</v>
      </c>
      <c r="AC457" s="120"/>
      <c r="AD457" s="201" t="s">
        <v>416</v>
      </c>
      <c r="AE457" s="201"/>
      <c r="AF457" s="201" t="s">
        <v>417</v>
      </c>
      <c r="AG457" s="92"/>
      <c r="AH457" s="92"/>
      <c r="AI457" s="92"/>
      <c r="AJ457" s="92"/>
      <c r="AK457" s="192"/>
    </row>
    <row r="458" spans="1:37" s="227" customFormat="1" ht="16.5" hidden="1" customHeight="1" x14ac:dyDescent="0.25">
      <c r="A458" s="352" t="s">
        <v>362</v>
      </c>
      <c r="B458" s="194" t="s">
        <v>58</v>
      </c>
      <c r="C458" s="195" t="s">
        <v>174</v>
      </c>
      <c r="D458" s="195" t="s">
        <v>175</v>
      </c>
      <c r="E458" s="194" t="s">
        <v>391</v>
      </c>
      <c r="F458" s="194" t="s">
        <v>392</v>
      </c>
      <c r="G458" s="194" t="s">
        <v>395</v>
      </c>
      <c r="H458" s="289" t="s">
        <v>392</v>
      </c>
      <c r="I458" s="194" t="s">
        <v>49</v>
      </c>
      <c r="J458" s="224" t="s">
        <v>63</v>
      </c>
      <c r="K458" s="194"/>
      <c r="L458" s="194" t="s">
        <v>394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7"/>
        <v>0</v>
      </c>
      <c r="W458" s="121">
        <v>79591.724736842094</v>
      </c>
      <c r="X458" s="121"/>
      <c r="Y458" s="121"/>
      <c r="Z458" s="121">
        <f t="shared" si="36"/>
        <v>84798.66</v>
      </c>
      <c r="AA458" s="180">
        <v>0</v>
      </c>
      <c r="AB458" s="195">
        <f t="shared" si="39"/>
        <v>0</v>
      </c>
      <c r="AC458" s="120"/>
      <c r="AD458" s="201" t="s">
        <v>416</v>
      </c>
      <c r="AE458" s="201"/>
      <c r="AF458" s="201" t="s">
        <v>414</v>
      </c>
      <c r="AG458" s="92"/>
      <c r="AH458" s="92"/>
      <c r="AI458" s="92"/>
      <c r="AJ458" s="92"/>
      <c r="AK458" s="192"/>
    </row>
    <row r="459" spans="1:37" s="227" customFormat="1" ht="16.5" hidden="1" customHeight="1" x14ac:dyDescent="0.25">
      <c r="A459" s="352" t="s">
        <v>362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7"/>
        <v>27745.239999999991</v>
      </c>
      <c r="W459" s="121">
        <v>571371.13</v>
      </c>
      <c r="X459" s="121"/>
      <c r="Y459" s="121"/>
      <c r="Z459" s="121">
        <f t="shared" si="36"/>
        <v>571371.13</v>
      </c>
      <c r="AA459" s="180">
        <v>0</v>
      </c>
      <c r="AB459" s="195">
        <f t="shared" si="39"/>
        <v>0</v>
      </c>
      <c r="AC459" s="120"/>
      <c r="AD459" s="201" t="s">
        <v>416</v>
      </c>
      <c r="AE459" s="201"/>
      <c r="AF459" s="201" t="s">
        <v>417</v>
      </c>
      <c r="AG459" s="92"/>
      <c r="AH459" s="92"/>
      <c r="AI459" s="92"/>
      <c r="AJ459" s="92"/>
      <c r="AK459" s="192"/>
    </row>
    <row r="460" spans="1:37" s="227" customFormat="1" ht="16.5" hidden="1" customHeight="1" x14ac:dyDescent="0.25">
      <c r="A460" s="352" t="s">
        <v>362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7"/>
        <v>20553.3</v>
      </c>
      <c r="W460" s="121">
        <v>21946.7</v>
      </c>
      <c r="X460" s="121"/>
      <c r="Y460" s="121"/>
      <c r="Z460" s="121">
        <f t="shared" si="36"/>
        <v>21946.7</v>
      </c>
      <c r="AA460" s="180">
        <v>0</v>
      </c>
      <c r="AB460" s="195">
        <f t="shared" si="39"/>
        <v>0</v>
      </c>
      <c r="AC460" s="120"/>
      <c r="AD460" s="201" t="s">
        <v>418</v>
      </c>
      <c r="AE460" s="201"/>
      <c r="AF460" s="201" t="s">
        <v>417</v>
      </c>
      <c r="AG460" s="92"/>
      <c r="AH460" s="92"/>
      <c r="AI460" s="92"/>
      <c r="AJ460" s="92"/>
      <c r="AK460" s="192"/>
    </row>
    <row r="461" spans="1:37" s="227" customFormat="1" ht="16.5" hidden="1" customHeight="1" x14ac:dyDescent="0.25">
      <c r="A461" s="352" t="s">
        <v>362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7"/>
        <v>4712.1999999999825</v>
      </c>
      <c r="W461" s="121">
        <v>224110.69687499999</v>
      </c>
      <c r="X461" s="121"/>
      <c r="Y461" s="121"/>
      <c r="Z461" s="121">
        <f t="shared" si="36"/>
        <v>239051.41</v>
      </c>
      <c r="AA461" s="180">
        <v>0</v>
      </c>
      <c r="AB461" s="195">
        <f t="shared" si="39"/>
        <v>0</v>
      </c>
      <c r="AC461" s="120"/>
      <c r="AD461" s="201" t="s">
        <v>416</v>
      </c>
      <c r="AE461" s="201"/>
      <c r="AF461" s="201" t="s">
        <v>417</v>
      </c>
      <c r="AG461" s="92"/>
      <c r="AH461" s="92"/>
      <c r="AI461" s="92"/>
      <c r="AJ461" s="92"/>
      <c r="AK461" s="192"/>
    </row>
    <row r="462" spans="1:37" s="227" customFormat="1" ht="16.5" hidden="1" customHeight="1" x14ac:dyDescent="0.25">
      <c r="A462" s="352" t="s">
        <v>362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7"/>
        <v>1544480.6799999997</v>
      </c>
      <c r="W462" s="121">
        <v>14458480.990291299</v>
      </c>
      <c r="X462" s="121"/>
      <c r="Y462" s="121"/>
      <c r="Z462" s="121">
        <f t="shared" si="36"/>
        <v>14892235.42</v>
      </c>
      <c r="AA462" s="180">
        <v>0</v>
      </c>
      <c r="AB462" s="195">
        <f t="shared" si="39"/>
        <v>0</v>
      </c>
      <c r="AC462" s="120"/>
      <c r="AD462" s="201" t="s">
        <v>416</v>
      </c>
      <c r="AE462" s="201"/>
      <c r="AF462" s="201" t="s">
        <v>417</v>
      </c>
      <c r="AG462" s="92"/>
      <c r="AH462" s="92"/>
      <c r="AI462" s="92"/>
      <c r="AJ462" s="92"/>
      <c r="AK462" s="192"/>
    </row>
    <row r="463" spans="1:37" s="227" customFormat="1" ht="16.5" hidden="1" customHeight="1" x14ac:dyDescent="0.4">
      <c r="A463" s="352" t="s">
        <v>362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7"/>
        <v>0</v>
      </c>
      <c r="W463" s="121">
        <v>29842.3461538462</v>
      </c>
      <c r="X463" s="121"/>
      <c r="Y463" s="121"/>
      <c r="Z463" s="121">
        <f t="shared" si="36"/>
        <v>31036.04</v>
      </c>
      <c r="AA463" s="180">
        <v>0</v>
      </c>
      <c r="AB463" s="195">
        <f t="shared" si="39"/>
        <v>0</v>
      </c>
      <c r="AC463" s="343"/>
      <c r="AD463" s="201"/>
      <c r="AE463" s="229" t="s">
        <v>416</v>
      </c>
      <c r="AF463" s="201" t="s">
        <v>414</v>
      </c>
      <c r="AG463" s="92"/>
      <c r="AH463" s="92"/>
      <c r="AI463" s="92"/>
      <c r="AJ463" s="92"/>
      <c r="AK463" s="192"/>
    </row>
    <row r="464" spans="1:37" s="227" customFormat="1" ht="16.5" hidden="1" customHeight="1" x14ac:dyDescent="0.25">
      <c r="A464" s="352" t="s">
        <v>362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7"/>
        <v>0</v>
      </c>
      <c r="W464" s="121">
        <v>18389.91</v>
      </c>
      <c r="X464" s="121"/>
      <c r="Y464" s="121"/>
      <c r="Z464" s="121">
        <f t="shared" si="36"/>
        <v>18389.91</v>
      </c>
      <c r="AA464" s="180">
        <v>0</v>
      </c>
      <c r="AB464" s="195">
        <f t="shared" si="39"/>
        <v>0</v>
      </c>
      <c r="AC464" s="120"/>
      <c r="AD464" s="201"/>
      <c r="AE464" s="201"/>
      <c r="AF464" s="201" t="s">
        <v>414</v>
      </c>
      <c r="AG464" s="92"/>
      <c r="AH464" s="92"/>
      <c r="AI464" s="92"/>
      <c r="AJ464" s="92"/>
      <c r="AK464" s="192"/>
    </row>
    <row r="465" spans="1:37" s="227" customFormat="1" ht="16.5" hidden="1" customHeight="1" x14ac:dyDescent="0.25">
      <c r="A465" s="352" t="s">
        <v>362</v>
      </c>
      <c r="B465" s="194" t="s">
        <v>759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758</v>
      </c>
      <c r="H465" s="289" t="s">
        <v>48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-0.02</v>
      </c>
      <c r="Q465" s="197"/>
      <c r="R465" s="197"/>
      <c r="S465" s="121">
        <v>0</v>
      </c>
      <c r="T465" s="121">
        <v>0</v>
      </c>
      <c r="U465" s="121">
        <v>26120.26</v>
      </c>
      <c r="V465" s="121">
        <f t="shared" si="37"/>
        <v>-26120.26</v>
      </c>
      <c r="W465" s="121">
        <f>U465*(1+AG465)/(1+P465+AG465)</f>
        <v>26541.554516129032</v>
      </c>
      <c r="X465" s="121"/>
      <c r="Y465" s="121"/>
      <c r="Z465" s="121">
        <f t="shared" si="36"/>
        <v>26120.26</v>
      </c>
      <c r="AA465" s="180">
        <v>0</v>
      </c>
      <c r="AB465" s="195">
        <f t="shared" si="39"/>
        <v>0</v>
      </c>
      <c r="AC465" s="120"/>
      <c r="AD465" s="201"/>
      <c r="AE465" s="201"/>
      <c r="AF465" s="201" t="s">
        <v>417</v>
      </c>
      <c r="AG465" s="226">
        <v>0.26</v>
      </c>
      <c r="AH465" s="92"/>
      <c r="AI465" s="92"/>
      <c r="AJ465" s="92"/>
      <c r="AK465" s="192"/>
    </row>
    <row r="466" spans="1:37" s="227" customFormat="1" ht="16.5" hidden="1" customHeight="1" x14ac:dyDescent="0.25">
      <c r="A466" s="352" t="s">
        <v>362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7"/>
        <v>16734.020000000004</v>
      </c>
      <c r="W466" s="121">
        <f>U466/(1+P466)</f>
        <v>69118.849056603765</v>
      </c>
      <c r="X466" s="121"/>
      <c r="Y466" s="121"/>
      <c r="Z466" s="121">
        <f t="shared" si="36"/>
        <v>73265.98</v>
      </c>
      <c r="AA466" s="180">
        <v>0</v>
      </c>
      <c r="AB466" s="195">
        <f t="shared" si="39"/>
        <v>0</v>
      </c>
      <c r="AC466" s="120"/>
      <c r="AD466" s="201"/>
      <c r="AE466" s="201"/>
      <c r="AF466" s="201" t="s">
        <v>414</v>
      </c>
      <c r="AG466" s="92"/>
      <c r="AH466" s="92"/>
      <c r="AI466" s="92"/>
      <c r="AJ466" s="92"/>
      <c r="AK466" s="192"/>
    </row>
    <row r="467" spans="1:37" s="227" customFormat="1" ht="16.5" hidden="1" customHeight="1" x14ac:dyDescent="0.25">
      <c r="A467" s="352" t="s">
        <v>362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432010</v>
      </c>
      <c r="T467" s="121">
        <v>108000</v>
      </c>
      <c r="U467" s="121">
        <v>216220</v>
      </c>
      <c r="V467" s="121">
        <f t="shared" si="37"/>
        <v>323790</v>
      </c>
      <c r="W467" s="121">
        <v>200203.703703704</v>
      </c>
      <c r="X467" s="121"/>
      <c r="Y467" s="121"/>
      <c r="Z467" s="121">
        <f t="shared" si="36"/>
        <v>216220</v>
      </c>
      <c r="AA467" s="180">
        <v>0</v>
      </c>
      <c r="AB467" s="195">
        <f t="shared" si="39"/>
        <v>0</v>
      </c>
      <c r="AC467" s="120"/>
      <c r="AD467" s="201"/>
      <c r="AE467" s="201"/>
      <c r="AF467" s="201" t="s">
        <v>414</v>
      </c>
      <c r="AG467" s="92"/>
      <c r="AH467" s="92"/>
      <c r="AI467" s="92"/>
      <c r="AJ467" s="92"/>
      <c r="AK467" s="192"/>
    </row>
    <row r="468" spans="1:37" s="227" customFormat="1" ht="16.5" hidden="1" customHeight="1" x14ac:dyDescent="0.25">
      <c r="A468" s="352" t="s">
        <v>362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7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9"/>
        <v>0</v>
      </c>
      <c r="AC468" s="120"/>
      <c r="AD468" s="201" t="s">
        <v>418</v>
      </c>
      <c r="AE468" s="201"/>
      <c r="AF468" s="201" t="s">
        <v>417</v>
      </c>
      <c r="AG468" s="92"/>
      <c r="AH468" s="92"/>
      <c r="AI468" s="92"/>
      <c r="AJ468" s="92"/>
      <c r="AK468" s="192"/>
    </row>
    <row r="469" spans="1:37" s="227" customFormat="1" ht="16.5" hidden="1" customHeight="1" x14ac:dyDescent="0.25">
      <c r="A469" s="352" t="s">
        <v>362</v>
      </c>
      <c r="B469" s="201" t="s">
        <v>42</v>
      </c>
      <c r="C469" s="201" t="s">
        <v>72</v>
      </c>
      <c r="D469" s="201" t="s">
        <v>98</v>
      </c>
      <c r="E469" s="201" t="s">
        <v>419</v>
      </c>
      <c r="F469" s="201" t="s">
        <v>420</v>
      </c>
      <c r="G469" s="201" t="s">
        <v>421</v>
      </c>
      <c r="H469" s="194" t="s">
        <v>48</v>
      </c>
      <c r="I469" s="194" t="s">
        <v>49</v>
      </c>
      <c r="J469" s="289" t="s">
        <v>50</v>
      </c>
      <c r="K469" s="201"/>
      <c r="L469" s="201" t="s">
        <v>420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7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9"/>
        <v>0</v>
      </c>
      <c r="AC469" s="120"/>
      <c r="AD469" s="201"/>
      <c r="AE469" s="201"/>
      <c r="AF469" s="201" t="s">
        <v>417</v>
      </c>
      <c r="AG469" s="92"/>
      <c r="AH469" s="92"/>
      <c r="AI469" s="92"/>
      <c r="AJ469" s="92"/>
      <c r="AK469" s="192"/>
    </row>
    <row r="470" spans="1:37" s="227" customFormat="1" ht="16.5" hidden="1" customHeight="1" x14ac:dyDescent="0.25">
      <c r="A470" s="352" t="s">
        <v>362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7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9"/>
        <v>0</v>
      </c>
      <c r="AC470" s="120"/>
      <c r="AD470" s="201"/>
      <c r="AE470" s="201"/>
      <c r="AF470" s="201" t="s">
        <v>417</v>
      </c>
      <c r="AG470" s="92"/>
      <c r="AH470" s="92"/>
      <c r="AI470" s="92"/>
      <c r="AJ470" s="92"/>
      <c r="AK470" s="192"/>
    </row>
    <row r="471" spans="1:37" s="227" customFormat="1" ht="16.5" hidden="1" customHeight="1" x14ac:dyDescent="0.25">
      <c r="A471" s="352" t="s">
        <v>362</v>
      </c>
      <c r="B471" s="201" t="s">
        <v>42</v>
      </c>
      <c r="C471" s="201" t="s">
        <v>78</v>
      </c>
      <c r="D471" s="201" t="s">
        <v>422</v>
      </c>
      <c r="E471" s="201" t="s">
        <v>388</v>
      </c>
      <c r="F471" s="201" t="s">
        <v>423</v>
      </c>
      <c r="G471" s="201" t="s">
        <v>424</v>
      </c>
      <c r="H471" s="194" t="s">
        <v>48</v>
      </c>
      <c r="I471" s="194" t="s">
        <v>49</v>
      </c>
      <c r="J471" s="289" t="s">
        <v>50</v>
      </c>
      <c r="K471" s="201"/>
      <c r="L471" s="201" t="s">
        <v>425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7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9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t="16.5" hidden="1" customHeight="1" x14ac:dyDescent="0.25">
      <c r="A472" s="352" t="s">
        <v>362</v>
      </c>
      <c r="B472" s="201" t="s">
        <v>42</v>
      </c>
      <c r="C472" s="201" t="s">
        <v>174</v>
      </c>
      <c r="D472" s="201" t="s">
        <v>328</v>
      </c>
      <c r="E472" s="201" t="s">
        <v>426</v>
      </c>
      <c r="F472" s="201" t="s">
        <v>427</v>
      </c>
      <c r="G472" s="201" t="s">
        <v>428</v>
      </c>
      <c r="H472" s="194" t="s">
        <v>48</v>
      </c>
      <c r="I472" s="194" t="s">
        <v>49</v>
      </c>
      <c r="J472" s="289" t="s">
        <v>50</v>
      </c>
      <c r="K472" s="201"/>
      <c r="L472" s="201" t="s">
        <v>429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7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9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t="16.5" hidden="1" customHeight="1" x14ac:dyDescent="0.25">
      <c r="A473" s="352" t="s">
        <v>362</v>
      </c>
      <c r="B473" s="201" t="s">
        <v>42</v>
      </c>
      <c r="C473" s="201" t="s">
        <v>72</v>
      </c>
      <c r="D473" s="201" t="s">
        <v>131</v>
      </c>
      <c r="E473" s="201" t="s">
        <v>430</v>
      </c>
      <c r="F473" s="201" t="s">
        <v>134</v>
      </c>
      <c r="G473" s="201" t="s">
        <v>201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7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9"/>
        <v>0</v>
      </c>
      <c r="AC473" s="120">
        <v>601006.49</v>
      </c>
      <c r="AD473" s="201" t="s">
        <v>416</v>
      </c>
      <c r="AE473" s="201"/>
      <c r="AF473" s="201" t="s">
        <v>431</v>
      </c>
      <c r="AG473" s="92"/>
      <c r="AH473" s="92"/>
      <c r="AI473" s="92"/>
      <c r="AJ473" s="92"/>
      <c r="AK473" s="192"/>
    </row>
    <row r="474" spans="1:37" s="227" customFormat="1" ht="16.5" hidden="1" customHeight="1" x14ac:dyDescent="0.25">
      <c r="A474" s="352" t="s">
        <v>362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40">T474</f>
        <v>395000</v>
      </c>
      <c r="V474" s="121">
        <f t="shared" si="37"/>
        <v>0</v>
      </c>
      <c r="W474" s="93">
        <f t="shared" ref="W474:W480" si="41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9"/>
        <v>0</v>
      </c>
      <c r="AC474" s="120">
        <v>108000</v>
      </c>
      <c r="AD474" s="201" t="s">
        <v>416</v>
      </c>
      <c r="AE474" s="201"/>
      <c r="AF474" s="201" t="s">
        <v>414</v>
      </c>
      <c r="AG474" s="92"/>
      <c r="AH474" s="92"/>
      <c r="AI474" s="92"/>
      <c r="AJ474" s="92"/>
      <c r="AK474" s="192"/>
    </row>
    <row r="475" spans="1:37" s="227" customFormat="1" ht="16.5" hidden="1" customHeight="1" x14ac:dyDescent="0.25">
      <c r="A475" s="352" t="s">
        <v>362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203</v>
      </c>
      <c r="G475" s="201" t="s">
        <v>204</v>
      </c>
      <c r="H475" s="194" t="s">
        <v>48</v>
      </c>
      <c r="I475" s="194" t="s">
        <v>49</v>
      </c>
      <c r="J475" s="289" t="s">
        <v>50</v>
      </c>
      <c r="K475" s="201"/>
      <c r="L475" s="201" t="s">
        <v>404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40"/>
        <v>0</v>
      </c>
      <c r="V475" s="121">
        <f t="shared" si="37"/>
        <v>0</v>
      </c>
      <c r="W475" s="93">
        <f t="shared" si="41"/>
        <v>0</v>
      </c>
      <c r="X475" s="93"/>
      <c r="Y475" s="93">
        <v>0</v>
      </c>
      <c r="Z475" s="93">
        <v>0</v>
      </c>
      <c r="AA475" s="180">
        <v>0</v>
      </c>
      <c r="AB475" s="195">
        <f t="shared" si="39"/>
        <v>0</v>
      </c>
      <c r="AC475" s="120">
        <v>202600</v>
      </c>
      <c r="AD475" s="201" t="s">
        <v>416</v>
      </c>
      <c r="AE475" s="201"/>
      <c r="AF475" s="201" t="s">
        <v>414</v>
      </c>
      <c r="AG475" s="92"/>
      <c r="AH475" s="92"/>
      <c r="AI475" s="92"/>
      <c r="AJ475" s="92"/>
      <c r="AK475" s="192"/>
    </row>
    <row r="476" spans="1:37" s="227" customFormat="1" ht="16.5" hidden="1" customHeight="1" x14ac:dyDescent="0.4">
      <c r="A476" s="352" t="s">
        <v>362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40"/>
        <v>395000</v>
      </c>
      <c r="V476" s="121">
        <f t="shared" si="37"/>
        <v>0</v>
      </c>
      <c r="W476" s="93">
        <f t="shared" si="41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9"/>
        <v>0</v>
      </c>
      <c r="AC476" s="120">
        <v>395000</v>
      </c>
      <c r="AD476" s="201" t="s">
        <v>416</v>
      </c>
      <c r="AE476" s="201"/>
      <c r="AF476" s="201" t="s">
        <v>431</v>
      </c>
      <c r="AG476" s="92"/>
      <c r="AH476" s="92"/>
      <c r="AI476" s="92"/>
      <c r="AJ476" s="92"/>
      <c r="AK476" s="192"/>
    </row>
    <row r="477" spans="1:37" s="227" customFormat="1" ht="16.5" hidden="1" customHeight="1" x14ac:dyDescent="0.25">
      <c r="A477" s="352" t="s">
        <v>362</v>
      </c>
      <c r="B477" s="201" t="s">
        <v>42</v>
      </c>
      <c r="C477" s="201" t="s">
        <v>78</v>
      </c>
      <c r="D477" s="201" t="s">
        <v>422</v>
      </c>
      <c r="E477" s="201" t="s">
        <v>388</v>
      </c>
      <c r="F477" s="201" t="s">
        <v>423</v>
      </c>
      <c r="G477" s="201" t="s">
        <v>424</v>
      </c>
      <c r="H477" s="194" t="s">
        <v>48</v>
      </c>
      <c r="I477" s="194" t="s">
        <v>49</v>
      </c>
      <c r="J477" s="289" t="s">
        <v>50</v>
      </c>
      <c r="K477" s="201"/>
      <c r="L477" s="201" t="s">
        <v>425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40"/>
        <v>108000</v>
      </c>
      <c r="V477" s="121">
        <f t="shared" si="37"/>
        <v>0</v>
      </c>
      <c r="W477" s="93">
        <f t="shared" si="41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9"/>
        <v>0</v>
      </c>
      <c r="AC477" s="120">
        <v>4485833.33</v>
      </c>
      <c r="AD477" s="201" t="s">
        <v>418</v>
      </c>
      <c r="AE477" s="201"/>
      <c r="AF477" s="201" t="s">
        <v>431</v>
      </c>
      <c r="AG477" s="92"/>
      <c r="AH477" s="92"/>
      <c r="AI477" s="92"/>
      <c r="AJ477" s="92"/>
      <c r="AK477" s="192"/>
    </row>
    <row r="478" spans="1:37" s="227" customFormat="1" ht="16.5" hidden="1" customHeight="1" x14ac:dyDescent="0.25">
      <c r="A478" s="352" t="s">
        <v>362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40"/>
        <v>202600</v>
      </c>
      <c r="V478" s="121">
        <f t="shared" si="37"/>
        <v>0</v>
      </c>
      <c r="W478" s="93">
        <f t="shared" si="41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9"/>
        <v>0</v>
      </c>
      <c r="AC478" s="120">
        <v>184000</v>
      </c>
      <c r="AD478" s="201" t="s">
        <v>416</v>
      </c>
      <c r="AE478" s="201"/>
      <c r="AF478" s="201" t="s">
        <v>417</v>
      </c>
      <c r="AG478" s="92"/>
      <c r="AH478" s="92"/>
      <c r="AI478" s="92"/>
      <c r="AJ478" s="92"/>
      <c r="AK478" s="192"/>
    </row>
    <row r="479" spans="1:37" s="227" customFormat="1" ht="16.5" hidden="1" customHeight="1" x14ac:dyDescent="0.25">
      <c r="A479" s="352" t="s">
        <v>362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40"/>
        <v>601006.49</v>
      </c>
      <c r="V479" s="121">
        <f t="shared" si="37"/>
        <v>0</v>
      </c>
      <c r="W479" s="93">
        <f t="shared" si="41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9"/>
        <v>0</v>
      </c>
      <c r="AC479" s="120"/>
      <c r="AD479" s="201" t="s">
        <v>416</v>
      </c>
      <c r="AE479" s="201"/>
      <c r="AF479" s="201" t="s">
        <v>417</v>
      </c>
      <c r="AG479" s="92"/>
      <c r="AH479" s="92"/>
      <c r="AI479" s="92"/>
      <c r="AJ479" s="92"/>
      <c r="AK479" s="192"/>
    </row>
    <row r="480" spans="1:37" s="227" customFormat="1" ht="16.5" hidden="1" customHeight="1" x14ac:dyDescent="0.25">
      <c r="A480" s="352" t="s">
        <v>362</v>
      </c>
      <c r="B480" s="201" t="s">
        <v>42</v>
      </c>
      <c r="C480" s="201" t="s">
        <v>72</v>
      </c>
      <c r="D480" s="201" t="s">
        <v>98</v>
      </c>
      <c r="E480" s="201" t="s">
        <v>419</v>
      </c>
      <c r="F480" s="201" t="s">
        <v>420</v>
      </c>
      <c r="G480" s="201" t="s">
        <v>421</v>
      </c>
      <c r="H480" s="194" t="s">
        <v>48</v>
      </c>
      <c r="I480" s="194" t="s">
        <v>49</v>
      </c>
      <c r="J480" s="289" t="s">
        <v>50</v>
      </c>
      <c r="K480" s="201"/>
      <c r="L480" s="201" t="s">
        <v>420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40"/>
        <v>121000</v>
      </c>
      <c r="V480" s="121">
        <f t="shared" si="37"/>
        <v>0</v>
      </c>
      <c r="W480" s="93">
        <f t="shared" si="41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9"/>
        <v>0</v>
      </c>
      <c r="AC480" s="120"/>
      <c r="AD480" s="201" t="s">
        <v>416</v>
      </c>
      <c r="AE480" s="201"/>
      <c r="AF480" s="201" t="s">
        <v>417</v>
      </c>
      <c r="AG480" s="92"/>
      <c r="AH480" s="92"/>
      <c r="AI480" s="92"/>
      <c r="AJ480" s="92"/>
      <c r="AK480" s="192"/>
    </row>
    <row r="481" spans="1:37" s="227" customFormat="1" ht="16.5" hidden="1" customHeight="1" x14ac:dyDescent="0.25">
      <c r="A481" s="352" t="s">
        <v>362</v>
      </c>
      <c r="B481" s="201" t="s">
        <v>42</v>
      </c>
      <c r="C481" s="201" t="s">
        <v>72</v>
      </c>
      <c r="D481" s="201" t="s">
        <v>131</v>
      </c>
      <c r="E481" s="201" t="s">
        <v>430</v>
      </c>
      <c r="F481" s="201" t="s">
        <v>134</v>
      </c>
      <c r="G481" s="201" t="s">
        <v>201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7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9"/>
        <v>237749.16649</v>
      </c>
      <c r="AC481" s="120"/>
      <c r="AD481" s="201"/>
      <c r="AE481" s="201"/>
      <c r="AF481" s="201" t="s">
        <v>414</v>
      </c>
      <c r="AG481" s="92"/>
      <c r="AH481" s="92"/>
      <c r="AI481" s="92"/>
      <c r="AJ481" s="92"/>
      <c r="AK481" s="192"/>
    </row>
    <row r="482" spans="1:37" s="227" customFormat="1" ht="16.5" hidden="1" customHeight="1" x14ac:dyDescent="0.25">
      <c r="A482" s="352" t="s">
        <v>362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203</v>
      </c>
      <c r="G482" s="201" t="s">
        <v>204</v>
      </c>
      <c r="H482" s="194" t="s">
        <v>48</v>
      </c>
      <c r="I482" s="194" t="s">
        <v>49</v>
      </c>
      <c r="J482" s="289" t="s">
        <v>50</v>
      </c>
      <c r="K482" s="201"/>
      <c r="L482" s="201" t="s">
        <v>404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42">T482</f>
        <v>184000</v>
      </c>
      <c r="V482" s="121">
        <f t="shared" si="37"/>
        <v>0</v>
      </c>
      <c r="W482" s="93">
        <f t="shared" ref="W482:W489" si="43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9"/>
        <v>9752</v>
      </c>
      <c r="AC482" s="120"/>
      <c r="AD482" s="201"/>
      <c r="AE482" s="201"/>
      <c r="AF482" s="201" t="s">
        <v>417</v>
      </c>
      <c r="AG482" s="92"/>
      <c r="AH482" s="92"/>
      <c r="AI482" s="92"/>
      <c r="AJ482" s="92"/>
      <c r="AK482" s="192"/>
    </row>
    <row r="483" spans="1:37" s="227" customFormat="1" ht="16.5" hidden="1" customHeight="1" x14ac:dyDescent="0.25">
      <c r="A483" s="352" t="s">
        <v>362</v>
      </c>
      <c r="B483" s="201" t="s">
        <v>42</v>
      </c>
      <c r="C483" s="201" t="s">
        <v>174</v>
      </c>
      <c r="D483" s="201" t="s">
        <v>328</v>
      </c>
      <c r="E483" s="201" t="s">
        <v>329</v>
      </c>
      <c r="F483" s="201" t="s">
        <v>427</v>
      </c>
      <c r="G483" s="201" t="s">
        <v>428</v>
      </c>
      <c r="H483" s="194" t="s">
        <v>48</v>
      </c>
      <c r="I483" s="194" t="s">
        <v>49</v>
      </c>
      <c r="J483" s="289" t="s">
        <v>50</v>
      </c>
      <c r="K483" s="201"/>
      <c r="L483" s="201" t="s">
        <v>429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42"/>
        <v>406280</v>
      </c>
      <c r="V483" s="121">
        <f t="shared" si="37"/>
        <v>0</v>
      </c>
      <c r="W483" s="93">
        <f t="shared" si="43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9"/>
        <v>21532.84</v>
      </c>
      <c r="AC483" s="120"/>
      <c r="AD483" s="201"/>
      <c r="AE483" s="201"/>
      <c r="AF483" s="201" t="s">
        <v>417</v>
      </c>
      <c r="AG483" s="92"/>
      <c r="AH483" s="92"/>
      <c r="AI483" s="92"/>
      <c r="AJ483" s="92"/>
      <c r="AK483" s="192"/>
    </row>
    <row r="484" spans="1:37" s="227" customFormat="1" ht="16.5" hidden="1" customHeight="1" x14ac:dyDescent="0.25">
      <c r="A484" s="352" t="s">
        <v>362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758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409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42"/>
        <v>107520</v>
      </c>
      <c r="V484" s="121">
        <f t="shared" si="37"/>
        <v>0</v>
      </c>
      <c r="W484" s="93">
        <f t="shared" si="43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9"/>
        <v>5698.5599999999995</v>
      </c>
      <c r="AC484" s="120"/>
      <c r="AD484" s="201"/>
      <c r="AE484" s="201" t="s">
        <v>432</v>
      </c>
      <c r="AF484" s="201" t="s">
        <v>417</v>
      </c>
      <c r="AG484" s="92"/>
      <c r="AH484" s="92"/>
      <c r="AI484" s="92"/>
      <c r="AJ484" s="92"/>
      <c r="AK484" s="192"/>
    </row>
    <row r="485" spans="1:37" s="227" customFormat="1" ht="16.5" hidden="1" customHeight="1" x14ac:dyDescent="0.25">
      <c r="A485" s="352" t="s">
        <v>362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758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409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42"/>
        <v>107520</v>
      </c>
      <c r="V485" s="121">
        <f t="shared" si="37"/>
        <v>0</v>
      </c>
      <c r="W485" s="93">
        <f t="shared" si="43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9"/>
        <v>5698.5599999999995</v>
      </c>
      <c r="AC485" s="120"/>
      <c r="AD485" s="201"/>
      <c r="AE485" s="201"/>
      <c r="AF485" s="201" t="s">
        <v>417</v>
      </c>
      <c r="AG485" s="92"/>
      <c r="AH485" s="92"/>
      <c r="AI485" s="92"/>
      <c r="AJ485" s="92"/>
      <c r="AK485" s="192"/>
    </row>
    <row r="486" spans="1:37" s="227" customFormat="1" ht="16.5" hidden="1" customHeight="1" x14ac:dyDescent="0.25">
      <c r="A486" s="352" t="s">
        <v>362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42"/>
        <v>601006.49</v>
      </c>
      <c r="V486" s="121">
        <f t="shared" si="37"/>
        <v>0</v>
      </c>
      <c r="W486" s="93">
        <f t="shared" si="43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9"/>
        <v>31853.343969999998</v>
      </c>
      <c r="AC486" s="120"/>
      <c r="AD486" s="201" t="s">
        <v>418</v>
      </c>
      <c r="AE486" s="201"/>
      <c r="AF486" s="201" t="s">
        <v>417</v>
      </c>
      <c r="AG486" s="92"/>
      <c r="AH486" s="92"/>
      <c r="AI486" s="92"/>
      <c r="AJ486" s="92"/>
      <c r="AK486" s="192"/>
    </row>
    <row r="487" spans="1:37" s="227" customFormat="1" ht="16.5" hidden="1" customHeight="1" x14ac:dyDescent="0.25">
      <c r="A487" s="352" t="s">
        <v>362</v>
      </c>
      <c r="B487" s="201" t="s">
        <v>42</v>
      </c>
      <c r="C487" s="201" t="s">
        <v>78</v>
      </c>
      <c r="D487" s="201" t="s">
        <v>422</v>
      </c>
      <c r="E487" s="201" t="s">
        <v>388</v>
      </c>
      <c r="F487" s="201" t="s">
        <v>423</v>
      </c>
      <c r="G487" s="201" t="s">
        <v>424</v>
      </c>
      <c r="H487" s="194" t="s">
        <v>48</v>
      </c>
      <c r="I487" s="194" t="s">
        <v>49</v>
      </c>
      <c r="J487" s="289" t="s">
        <v>50</v>
      </c>
      <c r="K487" s="201"/>
      <c r="L487" s="201" t="s">
        <v>423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42"/>
        <v>108000</v>
      </c>
      <c r="V487" s="121">
        <f t="shared" si="37"/>
        <v>0</v>
      </c>
      <c r="W487" s="93">
        <f t="shared" si="43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9"/>
        <v>5724</v>
      </c>
      <c r="AC487" s="120"/>
      <c r="AD487" s="201"/>
      <c r="AE487" s="201"/>
      <c r="AF487" s="201" t="s">
        <v>417</v>
      </c>
      <c r="AG487" s="92"/>
      <c r="AH487" s="92"/>
      <c r="AI487" s="92"/>
      <c r="AJ487" s="92"/>
      <c r="AK487" s="192"/>
    </row>
    <row r="488" spans="1:37" s="227" customFormat="1" ht="16.5" hidden="1" customHeight="1" x14ac:dyDescent="0.25">
      <c r="A488" s="352" t="s">
        <v>362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42"/>
        <v>202600</v>
      </c>
      <c r="V488" s="121">
        <f t="shared" si="37"/>
        <v>0</v>
      </c>
      <c r="W488" s="93">
        <f t="shared" si="43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9"/>
        <v>10737.8</v>
      </c>
      <c r="AC488" s="120"/>
      <c r="AD488" s="201"/>
      <c r="AE488" s="201"/>
      <c r="AF488" s="201" t="s">
        <v>417</v>
      </c>
      <c r="AG488" s="92"/>
      <c r="AH488" s="92"/>
      <c r="AI488" s="92"/>
      <c r="AJ488" s="92"/>
      <c r="AK488" s="192"/>
    </row>
    <row r="489" spans="1:37" s="227" customFormat="1" ht="16.5" hidden="1" customHeight="1" x14ac:dyDescent="0.25">
      <c r="A489" s="352" t="s">
        <v>362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42"/>
        <v>395000</v>
      </c>
      <c r="V489" s="121">
        <f t="shared" si="37"/>
        <v>0</v>
      </c>
      <c r="W489" s="93">
        <f t="shared" si="43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9"/>
        <v>20935</v>
      </c>
      <c r="AC489" s="120"/>
      <c r="AD489" s="201"/>
      <c r="AE489" s="201"/>
      <c r="AF489" s="201" t="s">
        <v>417</v>
      </c>
      <c r="AG489" s="92"/>
      <c r="AH489" s="92"/>
      <c r="AI489" s="92"/>
      <c r="AJ489" s="92"/>
      <c r="AK489" s="192"/>
    </row>
    <row r="490" spans="1:37" s="227" customFormat="1" ht="16.5" hidden="1" customHeight="1" x14ac:dyDescent="0.25">
      <c r="A490" s="352" t="s">
        <v>362</v>
      </c>
      <c r="B490" s="201" t="s">
        <v>42</v>
      </c>
      <c r="C490" s="201" t="s">
        <v>72</v>
      </c>
      <c r="D490" s="201" t="s">
        <v>131</v>
      </c>
      <c r="E490" s="201" t="s">
        <v>430</v>
      </c>
      <c r="F490" s="201" t="s">
        <v>134</v>
      </c>
      <c r="G490" s="201" t="s">
        <v>201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7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9"/>
        <v>237749.16649</v>
      </c>
      <c r="AC490" s="120"/>
      <c r="AD490" s="201"/>
      <c r="AE490" s="201"/>
      <c r="AF490" s="201" t="s">
        <v>417</v>
      </c>
      <c r="AG490" s="92"/>
      <c r="AH490" s="92"/>
      <c r="AI490" s="92"/>
      <c r="AJ490" s="92"/>
      <c r="AK490" s="192"/>
    </row>
    <row r="491" spans="1:37" s="227" customFormat="1" ht="16.5" hidden="1" customHeight="1" x14ac:dyDescent="0.25">
      <c r="A491" s="352" t="s">
        <v>362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203</v>
      </c>
      <c r="G491" s="201" t="s">
        <v>204</v>
      </c>
      <c r="H491" s="194" t="s">
        <v>48</v>
      </c>
      <c r="I491" s="194" t="s">
        <v>49</v>
      </c>
      <c r="J491" s="289" t="s">
        <v>50</v>
      </c>
      <c r="K491" s="201"/>
      <c r="L491" s="201" t="s">
        <v>203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7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9"/>
        <v>9752</v>
      </c>
      <c r="AC491" s="120"/>
      <c r="AD491" s="201"/>
      <c r="AE491" s="201"/>
      <c r="AF491" s="201" t="s">
        <v>414</v>
      </c>
      <c r="AG491" s="92"/>
      <c r="AH491" s="92"/>
      <c r="AI491" s="92"/>
      <c r="AJ491" s="92"/>
      <c r="AK491" s="192"/>
    </row>
    <row r="492" spans="1:37" s="227" customFormat="1" ht="16.5" hidden="1" customHeight="1" x14ac:dyDescent="0.25">
      <c r="A492" s="352" t="s">
        <v>362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433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7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9"/>
        <v>13608.279999999999</v>
      </c>
      <c r="AC492" s="120"/>
      <c r="AD492" s="201"/>
      <c r="AE492" s="201"/>
      <c r="AF492" s="201" t="s">
        <v>417</v>
      </c>
      <c r="AG492" s="92"/>
      <c r="AH492" s="92"/>
      <c r="AI492" s="92"/>
      <c r="AJ492" s="92"/>
      <c r="AK492" s="192"/>
    </row>
    <row r="493" spans="1:37" s="227" customFormat="1" ht="16.5" hidden="1" customHeight="1" x14ac:dyDescent="0.25">
      <c r="A493" s="352" t="s">
        <v>362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758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409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7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9"/>
        <v>5698.5599999999995</v>
      </c>
      <c r="AC493" s="120"/>
      <c r="AD493" s="201"/>
      <c r="AE493" s="201"/>
      <c r="AF493" s="201" t="s">
        <v>417</v>
      </c>
      <c r="AG493" s="92"/>
      <c r="AH493" s="92"/>
      <c r="AI493" s="92"/>
      <c r="AJ493" s="92"/>
      <c r="AK493" s="192"/>
    </row>
    <row r="494" spans="1:37" s="227" customFormat="1" ht="16.5" hidden="1" customHeight="1" x14ac:dyDescent="0.25">
      <c r="A494" s="352" t="s">
        <v>362</v>
      </c>
      <c r="B494" s="92" t="s">
        <v>58</v>
      </c>
      <c r="C494" s="194" t="s">
        <v>59</v>
      </c>
      <c r="D494" s="194" t="s">
        <v>60</v>
      </c>
      <c r="E494" s="194" t="s">
        <v>205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4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t="16.5" hidden="1" customHeight="1" x14ac:dyDescent="0.25">
      <c r="A495" s="352" t="s">
        <v>362</v>
      </c>
      <c r="B495" s="92" t="s">
        <v>58</v>
      </c>
      <c r="C495" s="194" t="s">
        <v>59</v>
      </c>
      <c r="D495" s="194" t="s">
        <v>60</v>
      </c>
      <c r="E495" s="194" t="s">
        <v>205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4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t="16.5" hidden="1" customHeight="1" x14ac:dyDescent="0.25">
      <c r="A496" s="352" t="s">
        <v>362</v>
      </c>
      <c r="B496" s="92" t="s">
        <v>58</v>
      </c>
      <c r="C496" s="194" t="s">
        <v>59</v>
      </c>
      <c r="D496" s="194" t="s">
        <v>60</v>
      </c>
      <c r="E496" s="194" t="s">
        <v>205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4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t="16.5" hidden="1" customHeight="1" x14ac:dyDescent="0.25">
      <c r="A497" s="352" t="s">
        <v>362</v>
      </c>
      <c r="B497" s="92" t="s">
        <v>58</v>
      </c>
      <c r="C497" s="194" t="s">
        <v>83</v>
      </c>
      <c r="D497" s="194" t="s">
        <v>88</v>
      </c>
      <c r="E497" s="194" t="s">
        <v>206</v>
      </c>
      <c r="F497" s="194" t="s">
        <v>207</v>
      </c>
      <c r="G497" s="194" t="s">
        <v>208</v>
      </c>
      <c r="H497" s="364" t="s">
        <v>207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4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t="16.5" hidden="1" customHeight="1" x14ac:dyDescent="0.25">
      <c r="A498" s="352" t="s">
        <v>362</v>
      </c>
      <c r="B498" s="92" t="s">
        <v>58</v>
      </c>
      <c r="C498" s="194" t="s">
        <v>59</v>
      </c>
      <c r="D498" s="194" t="s">
        <v>60</v>
      </c>
      <c r="E498" s="194" t="s">
        <v>205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5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4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t="16.5" hidden="1" customHeight="1" x14ac:dyDescent="0.25">
      <c r="A499" s="352" t="s">
        <v>362</v>
      </c>
      <c r="B499" s="92" t="s">
        <v>58</v>
      </c>
      <c r="C499" s="194" t="s">
        <v>59</v>
      </c>
      <c r="D499" s="194" t="s">
        <v>60</v>
      </c>
      <c r="E499" s="194" t="s">
        <v>205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5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4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t="16.5" hidden="1" customHeight="1" x14ac:dyDescent="0.25">
      <c r="A500" s="352" t="s">
        <v>362</v>
      </c>
      <c r="B500" s="92" t="s">
        <v>58</v>
      </c>
      <c r="C500" s="194" t="s">
        <v>59</v>
      </c>
      <c r="D500" s="194" t="s">
        <v>60</v>
      </c>
      <c r="E500" s="194" t="s">
        <v>205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5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4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t="16.5" hidden="1" customHeight="1" x14ac:dyDescent="0.25">
      <c r="A501" s="352" t="s">
        <v>362</v>
      </c>
      <c r="B501" s="92" t="s">
        <v>58</v>
      </c>
      <c r="C501" s="194" t="s">
        <v>59</v>
      </c>
      <c r="D501" s="194" t="s">
        <v>60</v>
      </c>
      <c r="E501" s="194" t="s">
        <v>205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5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4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t="16.5" hidden="1" customHeight="1" x14ac:dyDescent="0.25">
      <c r="A502" s="352" t="s">
        <v>362</v>
      </c>
      <c r="B502" s="92" t="s">
        <v>58</v>
      </c>
      <c r="C502" s="194" t="s">
        <v>59</v>
      </c>
      <c r="D502" s="194" t="s">
        <v>60</v>
      </c>
      <c r="E502" s="194" t="s">
        <v>205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5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4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t="16.5" hidden="1" customHeight="1" x14ac:dyDescent="0.25">
      <c r="A503" s="352" t="s">
        <v>362</v>
      </c>
      <c r="B503" s="92" t="s">
        <v>58</v>
      </c>
      <c r="C503" s="194" t="s">
        <v>59</v>
      </c>
      <c r="D503" s="194" t="s">
        <v>60</v>
      </c>
      <c r="E503" s="194" t="s">
        <v>205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5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4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t="16.5" hidden="1" customHeight="1" x14ac:dyDescent="0.25">
      <c r="A504" s="352" t="s">
        <v>362</v>
      </c>
      <c r="B504" s="92" t="s">
        <v>58</v>
      </c>
      <c r="C504" s="194" t="s">
        <v>59</v>
      </c>
      <c r="D504" s="194" t="s">
        <v>60</v>
      </c>
      <c r="E504" s="194" t="s">
        <v>205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5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4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t="16.5" hidden="1" customHeight="1" x14ac:dyDescent="0.25">
      <c r="A505" s="352" t="s">
        <v>362</v>
      </c>
      <c r="B505" s="92" t="s">
        <v>58</v>
      </c>
      <c r="C505" s="194" t="s">
        <v>59</v>
      </c>
      <c r="D505" s="194" t="s">
        <v>60</v>
      </c>
      <c r="E505" s="194" t="s">
        <v>205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5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4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t="16.5" hidden="1" customHeight="1" x14ac:dyDescent="0.25">
      <c r="A506" s="352" t="s">
        <v>362</v>
      </c>
      <c r="B506" s="92" t="s">
        <v>58</v>
      </c>
      <c r="C506" s="194" t="s">
        <v>59</v>
      </c>
      <c r="D506" s="194" t="s">
        <v>60</v>
      </c>
      <c r="E506" s="194" t="s">
        <v>205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5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4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t="16.5" hidden="1" customHeight="1" x14ac:dyDescent="0.25">
      <c r="A507" s="352" t="s">
        <v>362</v>
      </c>
      <c r="B507" s="92" t="s">
        <v>58</v>
      </c>
      <c r="C507" s="194" t="s">
        <v>59</v>
      </c>
      <c r="D507" s="194" t="s">
        <v>60</v>
      </c>
      <c r="E507" s="194" t="s">
        <v>205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5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4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t="16.5" hidden="1" customHeight="1" x14ac:dyDescent="0.25">
      <c r="A508" s="352" t="s">
        <v>362</v>
      </c>
      <c r="B508" s="92" t="s">
        <v>58</v>
      </c>
      <c r="C508" s="194" t="s">
        <v>59</v>
      </c>
      <c r="D508" s="194" t="s">
        <v>60</v>
      </c>
      <c r="E508" s="194" t="s">
        <v>205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5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4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t="16.5" hidden="1" customHeight="1" x14ac:dyDescent="0.25">
      <c r="A509" s="352" t="s">
        <v>362</v>
      </c>
      <c r="B509" s="92" t="s">
        <v>58</v>
      </c>
      <c r="C509" s="194" t="s">
        <v>59</v>
      </c>
      <c r="D509" s="194" t="s">
        <v>60</v>
      </c>
      <c r="E509" s="194" t="s">
        <v>205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5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4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t="16.5" hidden="1" customHeight="1" x14ac:dyDescent="0.25">
      <c r="A510" s="352" t="s">
        <v>362</v>
      </c>
      <c r="B510" s="92" t="s">
        <v>58</v>
      </c>
      <c r="C510" s="194" t="s">
        <v>83</v>
      </c>
      <c r="D510" s="194" t="s">
        <v>88</v>
      </c>
      <c r="E510" s="194" t="s">
        <v>206</v>
      </c>
      <c r="F510" s="194" t="s">
        <v>207</v>
      </c>
      <c r="G510" s="194" t="s">
        <v>208</v>
      </c>
      <c r="H510" s="364" t="s">
        <v>207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4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t="16.5" hidden="1" customHeight="1" x14ac:dyDescent="0.25">
      <c r="A511" s="352" t="s">
        <v>362</v>
      </c>
      <c r="B511" s="92" t="s">
        <v>58</v>
      </c>
      <c r="C511" s="194" t="s">
        <v>83</v>
      </c>
      <c r="D511" s="194" t="s">
        <v>88</v>
      </c>
      <c r="E511" s="194" t="s">
        <v>206</v>
      </c>
      <c r="F511" s="194" t="s">
        <v>207</v>
      </c>
      <c r="G511" s="194" t="s">
        <v>208</v>
      </c>
      <c r="H511" s="364" t="s">
        <v>207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4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t="16.5" hidden="1" customHeight="1" x14ac:dyDescent="0.25">
      <c r="A512" s="352" t="s">
        <v>362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389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4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t="16.5" hidden="1" customHeight="1" x14ac:dyDescent="0.25">
      <c r="A513" s="352" t="s">
        <v>362</v>
      </c>
      <c r="B513" s="92" t="s">
        <v>58</v>
      </c>
      <c r="C513" s="194" t="s">
        <v>59</v>
      </c>
      <c r="D513" s="194" t="s">
        <v>60</v>
      </c>
      <c r="E513" s="194" t="s">
        <v>205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4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t="16.5" hidden="1" customHeight="1" x14ac:dyDescent="0.25">
      <c r="A514" s="352" t="s">
        <v>362</v>
      </c>
      <c r="B514" s="92" t="s">
        <v>58</v>
      </c>
      <c r="C514" s="194" t="s">
        <v>59</v>
      </c>
      <c r="D514" s="194" t="s">
        <v>60</v>
      </c>
      <c r="E514" s="194" t="s">
        <v>205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4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t="16.5" hidden="1" customHeight="1" x14ac:dyDescent="0.25">
      <c r="A515" s="352" t="s">
        <v>362</v>
      </c>
      <c r="B515" s="92" t="s">
        <v>58</v>
      </c>
      <c r="C515" s="194" t="s">
        <v>83</v>
      </c>
      <c r="D515" s="194" t="s">
        <v>88</v>
      </c>
      <c r="E515" s="194" t="s">
        <v>206</v>
      </c>
      <c r="F515" s="194" t="s">
        <v>207</v>
      </c>
      <c r="G515" s="194" t="s">
        <v>208</v>
      </c>
      <c r="H515" s="364" t="s">
        <v>207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4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t="16.5" hidden="1" customHeight="1" x14ac:dyDescent="0.25">
      <c r="A516" s="352" t="s">
        <v>362</v>
      </c>
      <c r="B516" s="92" t="s">
        <v>58</v>
      </c>
      <c r="C516" s="194" t="s">
        <v>83</v>
      </c>
      <c r="D516" s="194" t="s">
        <v>88</v>
      </c>
      <c r="E516" s="194" t="s">
        <v>206</v>
      </c>
      <c r="F516" s="194" t="s">
        <v>207</v>
      </c>
      <c r="G516" s="194" t="s">
        <v>208</v>
      </c>
      <c r="H516" s="364" t="s">
        <v>207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4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t="16.5" hidden="1" customHeight="1" x14ac:dyDescent="0.25">
      <c r="A517" s="352" t="s">
        <v>362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383</v>
      </c>
      <c r="G517" s="194" t="s">
        <v>383</v>
      </c>
      <c r="H517" s="364" t="s">
        <v>383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4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t="16.5" hidden="1" customHeight="1" x14ac:dyDescent="0.25">
      <c r="A518" s="352" t="s">
        <v>362</v>
      </c>
      <c r="B518" s="92" t="s">
        <v>58</v>
      </c>
      <c r="C518" s="194" t="s">
        <v>83</v>
      </c>
      <c r="D518" s="194" t="s">
        <v>88</v>
      </c>
      <c r="E518" s="194" t="s">
        <v>206</v>
      </c>
      <c r="F518" s="194" t="s">
        <v>207</v>
      </c>
      <c r="G518" s="194" t="s">
        <v>208</v>
      </c>
      <c r="H518" s="364" t="s">
        <v>207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4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t="16.5" hidden="1" customHeight="1" x14ac:dyDescent="0.25">
      <c r="A519" s="352" t="s">
        <v>362</v>
      </c>
      <c r="B519" s="92" t="s">
        <v>58</v>
      </c>
      <c r="C519" s="194" t="s">
        <v>59</v>
      </c>
      <c r="D519" s="194" t="s">
        <v>290</v>
      </c>
      <c r="E519" s="194" t="s">
        <v>156</v>
      </c>
      <c r="F519" s="194" t="s">
        <v>372</v>
      </c>
      <c r="G519" s="194" t="s">
        <v>372</v>
      </c>
      <c r="H519" s="364" t="s">
        <v>372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4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t="16.5" hidden="1" customHeight="1" x14ac:dyDescent="0.25">
      <c r="A520" s="352" t="s">
        <v>362</v>
      </c>
      <c r="B520" s="92" t="s">
        <v>58</v>
      </c>
      <c r="C520" s="194" t="s">
        <v>59</v>
      </c>
      <c r="D520" s="194" t="s">
        <v>60</v>
      </c>
      <c r="E520" s="194" t="s">
        <v>205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6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4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t="16.5" hidden="1" customHeight="1" x14ac:dyDescent="0.25">
      <c r="A521" s="352" t="s">
        <v>362</v>
      </c>
      <c r="B521" s="92" t="s">
        <v>58</v>
      </c>
      <c r="C521" s="194" t="s">
        <v>59</v>
      </c>
      <c r="D521" s="194" t="s">
        <v>60</v>
      </c>
      <c r="E521" s="194" t="s">
        <v>205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6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4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t="16.5" hidden="1" customHeight="1" x14ac:dyDescent="0.25">
      <c r="A522" s="352" t="s">
        <v>362</v>
      </c>
      <c r="B522" s="92" t="s">
        <v>58</v>
      </c>
      <c r="C522" s="194" t="s">
        <v>59</v>
      </c>
      <c r="D522" s="194" t="s">
        <v>60</v>
      </c>
      <c r="E522" s="194" t="s">
        <v>205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6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4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t="16.5" hidden="1" customHeight="1" x14ac:dyDescent="0.25">
      <c r="A523" s="352" t="s">
        <v>362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209</v>
      </c>
      <c r="O523" s="301" t="s">
        <v>53</v>
      </c>
      <c r="P523" s="196">
        <v>0.05</v>
      </c>
      <c r="Q523" s="197"/>
      <c r="R523" s="197"/>
      <c r="S523" s="121">
        <v>0</v>
      </c>
      <c r="T523" s="121">
        <f>10500-3813.33</f>
        <v>6686.67</v>
      </c>
      <c r="U523" s="121">
        <v>6686.67</v>
      </c>
      <c r="V523" s="121">
        <f t="shared" si="46"/>
        <v>0</v>
      </c>
      <c r="W523" s="121">
        <v>6368.25714285714</v>
      </c>
      <c r="X523" s="121"/>
      <c r="Y523" s="121"/>
      <c r="Z523" s="121">
        <f t="shared" ref="Z523:Z586" si="47">U523</f>
        <v>6686.67</v>
      </c>
      <c r="AA523" s="180">
        <v>0</v>
      </c>
      <c r="AB523" s="195">
        <f t="shared" si="44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t="16.5" hidden="1" customHeight="1" x14ac:dyDescent="0.25">
      <c r="A524" s="352" t="s">
        <v>362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209</v>
      </c>
      <c r="O524" s="301" t="s">
        <v>53</v>
      </c>
      <c r="P524" s="196">
        <v>7.0000000000000007E-2</v>
      </c>
      <c r="Q524" s="197"/>
      <c r="R524" s="197"/>
      <c r="S524" s="121">
        <v>96806.51</v>
      </c>
      <c r="T524" s="121">
        <v>473507.46</v>
      </c>
      <c r="U524" s="121">
        <v>570313.97</v>
      </c>
      <c r="V524" s="121">
        <f t="shared" si="46"/>
        <v>0</v>
      </c>
      <c r="W524" s="121">
        <f>U524*1.34/1.41-0.11</f>
        <v>542000.40049645386</v>
      </c>
      <c r="X524" s="121"/>
      <c r="Y524" s="121"/>
      <c r="Z524" s="121">
        <f t="shared" si="47"/>
        <v>570313.97</v>
      </c>
      <c r="AA524" s="180">
        <v>0</v>
      </c>
      <c r="AB524" s="195">
        <f t="shared" si="44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t="16.5" hidden="1" customHeight="1" x14ac:dyDescent="0.25">
      <c r="A525" s="352" t="s">
        <v>362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209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6"/>
        <v>176641.25</v>
      </c>
      <c r="W525" s="121">
        <v>365958.25</v>
      </c>
      <c r="X525" s="121"/>
      <c r="Y525" s="121"/>
      <c r="Z525" s="121">
        <f t="shared" si="47"/>
        <v>365958.25</v>
      </c>
      <c r="AA525" s="180">
        <v>0</v>
      </c>
      <c r="AB525" s="195">
        <f t="shared" si="44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t="16.5" hidden="1" customHeight="1" x14ac:dyDescent="0.25">
      <c r="A526" s="352" t="s">
        <v>362</v>
      </c>
      <c r="B526" s="194" t="s">
        <v>42</v>
      </c>
      <c r="C526" s="195" t="s">
        <v>210</v>
      </c>
      <c r="D526" s="195" t="s">
        <v>211</v>
      </c>
      <c r="E526" s="194" t="s">
        <v>212</v>
      </c>
      <c r="F526" s="194" t="s">
        <v>213</v>
      </c>
      <c r="G526" s="194" t="s">
        <v>214</v>
      </c>
      <c r="H526" s="194" t="s">
        <v>48</v>
      </c>
      <c r="I526" s="194" t="s">
        <v>49</v>
      </c>
      <c r="J526" s="289" t="s">
        <v>50</v>
      </c>
      <c r="K526" s="194"/>
      <c r="L526" s="194" t="s">
        <v>213</v>
      </c>
      <c r="M526" s="194"/>
      <c r="N526" s="290" t="s">
        <v>209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6"/>
        <v>538620.62000000011</v>
      </c>
      <c r="W526" s="121">
        <v>5083553.0979746804</v>
      </c>
      <c r="X526" s="121"/>
      <c r="Y526" s="121"/>
      <c r="Z526" s="121">
        <f t="shared" si="47"/>
        <v>5501379.3799999999</v>
      </c>
      <c r="AA526" s="180">
        <v>0</v>
      </c>
      <c r="AB526" s="195">
        <f t="shared" si="44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t="16.5" hidden="1" customHeight="1" x14ac:dyDescent="0.25">
      <c r="A527" s="352" t="s">
        <v>362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215</v>
      </c>
      <c r="G527" s="194" t="s">
        <v>216</v>
      </c>
      <c r="H527" s="194" t="s">
        <v>48</v>
      </c>
      <c r="I527" s="194" t="s">
        <v>49</v>
      </c>
      <c r="J527" s="289" t="s">
        <v>50</v>
      </c>
      <c r="K527" s="194"/>
      <c r="L527" s="194" t="s">
        <v>217</v>
      </c>
      <c r="M527" s="194"/>
      <c r="N527" s="290" t="s">
        <v>209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6"/>
        <v>79675.859999999986</v>
      </c>
      <c r="W527" s="121">
        <f>U527*P527</f>
        <v>170943.462</v>
      </c>
      <c r="X527" s="121"/>
      <c r="Y527" s="121"/>
      <c r="Z527" s="121">
        <f t="shared" si="47"/>
        <v>189937.18</v>
      </c>
      <c r="AA527" s="180">
        <v>0</v>
      </c>
      <c r="AB527" s="195">
        <f t="shared" si="44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t="16.5" hidden="1" customHeight="1" x14ac:dyDescent="0.25">
      <c r="A528" s="352" t="s">
        <v>362</v>
      </c>
      <c r="B528" s="194" t="s">
        <v>42</v>
      </c>
      <c r="C528" s="195" t="s">
        <v>72</v>
      </c>
      <c r="D528" s="195" t="s">
        <v>131</v>
      </c>
      <c r="E528" s="194" t="s">
        <v>242</v>
      </c>
      <c r="F528" s="194" t="s">
        <v>243</v>
      </c>
      <c r="G528" s="194" t="s">
        <v>244</v>
      </c>
      <c r="H528" s="194" t="s">
        <v>48</v>
      </c>
      <c r="I528" s="194" t="s">
        <v>49</v>
      </c>
      <c r="J528" s="289" t="s">
        <v>50</v>
      </c>
      <c r="K528" s="194"/>
      <c r="L528" s="194" t="s">
        <v>245</v>
      </c>
      <c r="M528" s="194"/>
      <c r="N528" s="290" t="s">
        <v>209</v>
      </c>
      <c r="O528" s="301" t="s">
        <v>767</v>
      </c>
      <c r="P528" s="196">
        <v>0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6"/>
        <v>97530.1</v>
      </c>
      <c r="W528" s="121">
        <f>U528</f>
        <v>6469.9</v>
      </c>
      <c r="X528" s="121"/>
      <c r="Y528" s="121"/>
      <c r="Z528" s="121">
        <f t="shared" si="47"/>
        <v>6469.9</v>
      </c>
      <c r="AA528" s="180">
        <v>0</v>
      </c>
      <c r="AB528" s="195">
        <f t="shared" si="44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t="16.5" hidden="1" customHeight="1" x14ac:dyDescent="0.25">
      <c r="A529" s="352" t="s">
        <v>362</v>
      </c>
      <c r="B529" s="194" t="s">
        <v>42</v>
      </c>
      <c r="C529" s="195" t="s">
        <v>210</v>
      </c>
      <c r="D529" s="195" t="s">
        <v>211</v>
      </c>
      <c r="E529" s="194" t="s">
        <v>212</v>
      </c>
      <c r="F529" s="194" t="s">
        <v>256</v>
      </c>
      <c r="G529" s="194" t="s">
        <v>257</v>
      </c>
      <c r="H529" s="194" t="s">
        <v>48</v>
      </c>
      <c r="I529" s="194" t="s">
        <v>49</v>
      </c>
      <c r="J529" s="289" t="s">
        <v>50</v>
      </c>
      <c r="K529" s="194"/>
      <c r="L529" s="194" t="s">
        <v>220</v>
      </c>
      <c r="M529" s="194"/>
      <c r="N529" s="290" t="s">
        <v>209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6"/>
        <v>198955.96225352099</v>
      </c>
      <c r="W529" s="121">
        <v>255160.36799999999</v>
      </c>
      <c r="X529" s="121"/>
      <c r="Y529" s="121"/>
      <c r="Z529" s="121">
        <f t="shared" si="47"/>
        <v>260551.08</v>
      </c>
      <c r="AA529" s="180">
        <v>0</v>
      </c>
      <c r="AB529" s="195">
        <f t="shared" si="44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t="16.5" hidden="1" customHeight="1" x14ac:dyDescent="0.25">
      <c r="A530" s="352" t="s">
        <v>362</v>
      </c>
      <c r="B530" s="194" t="s">
        <v>42</v>
      </c>
      <c r="C530" s="195" t="s">
        <v>210</v>
      </c>
      <c r="D530" s="195" t="s">
        <v>221</v>
      </c>
      <c r="E530" s="194" t="s">
        <v>212</v>
      </c>
      <c r="F530" s="194" t="s">
        <v>258</v>
      </c>
      <c r="G530" s="194" t="s">
        <v>259</v>
      </c>
      <c r="H530" s="194" t="s">
        <v>48</v>
      </c>
      <c r="I530" s="194" t="s">
        <v>49</v>
      </c>
      <c r="J530" s="289" t="s">
        <v>50</v>
      </c>
      <c r="K530" s="194"/>
      <c r="L530" s="194" t="s">
        <v>220</v>
      </c>
      <c r="M530" s="194"/>
      <c r="N530" s="290" t="s">
        <v>209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6"/>
        <v>20847.090422535202</v>
      </c>
      <c r="W530" s="121">
        <v>19584.2286896552</v>
      </c>
      <c r="X530" s="121"/>
      <c r="Y530" s="121"/>
      <c r="Z530" s="121">
        <f t="shared" si="47"/>
        <v>19997.98</v>
      </c>
      <c r="AA530" s="180">
        <v>0</v>
      </c>
      <c r="AB530" s="195">
        <f t="shared" si="44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t="16.5" hidden="1" customHeight="1" x14ac:dyDescent="0.25">
      <c r="A531" s="352" t="s">
        <v>362</v>
      </c>
      <c r="B531" s="194" t="s">
        <v>42</v>
      </c>
      <c r="C531" s="195" t="s">
        <v>210</v>
      </c>
      <c r="D531" s="195" t="s">
        <v>221</v>
      </c>
      <c r="E531" s="194" t="s">
        <v>212</v>
      </c>
      <c r="F531" s="194" t="s">
        <v>316</v>
      </c>
      <c r="G531" s="194" t="s">
        <v>317</v>
      </c>
      <c r="H531" s="194" t="s">
        <v>48</v>
      </c>
      <c r="I531" s="194" t="s">
        <v>49</v>
      </c>
      <c r="J531" s="289" t="s">
        <v>50</v>
      </c>
      <c r="K531" s="194"/>
      <c r="L531" s="194" t="s">
        <v>220</v>
      </c>
      <c r="M531" s="194"/>
      <c r="N531" s="290" t="s">
        <v>209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6"/>
        <v>3.5301408450905001</v>
      </c>
      <c r="W531" s="121">
        <v>71199.936000000002</v>
      </c>
      <c r="X531" s="121"/>
      <c r="Y531" s="121"/>
      <c r="Z531" s="121">
        <f t="shared" si="47"/>
        <v>72704.160000000003</v>
      </c>
      <c r="AA531" s="180">
        <v>0</v>
      </c>
      <c r="AB531" s="195">
        <f t="shared" si="44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t="16.5" hidden="1" customHeight="1" x14ac:dyDescent="0.25">
      <c r="A532" s="352" t="s">
        <v>362</v>
      </c>
      <c r="B532" s="194" t="s">
        <v>42</v>
      </c>
      <c r="C532" s="195" t="s">
        <v>210</v>
      </c>
      <c r="D532" s="195" t="s">
        <v>221</v>
      </c>
      <c r="E532" s="194" t="s">
        <v>212</v>
      </c>
      <c r="F532" s="194" t="s">
        <v>260</v>
      </c>
      <c r="G532" s="194" t="s">
        <v>261</v>
      </c>
      <c r="H532" s="194" t="s">
        <v>48</v>
      </c>
      <c r="I532" s="194" t="s">
        <v>49</v>
      </c>
      <c r="J532" s="289" t="s">
        <v>50</v>
      </c>
      <c r="K532" s="194"/>
      <c r="L532" s="194" t="s">
        <v>220</v>
      </c>
      <c r="M532" s="194"/>
      <c r="N532" s="290" t="s">
        <v>209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6"/>
        <v>36119.03</v>
      </c>
      <c r="W532" s="121">
        <v>8884.7506666666704</v>
      </c>
      <c r="X532" s="121"/>
      <c r="Y532" s="121"/>
      <c r="Z532" s="121">
        <f t="shared" si="47"/>
        <v>10323.83</v>
      </c>
      <c r="AA532" s="180">
        <v>0</v>
      </c>
      <c r="AB532" s="195">
        <f t="shared" si="44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t="16.5" hidden="1" customHeight="1" x14ac:dyDescent="0.25">
      <c r="A533" s="352" t="s">
        <v>362</v>
      </c>
      <c r="B533" s="194" t="s">
        <v>42</v>
      </c>
      <c r="C533" s="195" t="s">
        <v>210</v>
      </c>
      <c r="D533" s="195" t="s">
        <v>211</v>
      </c>
      <c r="E533" s="194" t="s">
        <v>212</v>
      </c>
      <c r="F533" s="194" t="s">
        <v>218</v>
      </c>
      <c r="G533" s="194" t="s">
        <v>219</v>
      </c>
      <c r="H533" s="194" t="s">
        <v>48</v>
      </c>
      <c r="I533" s="194" t="s">
        <v>49</v>
      </c>
      <c r="J533" s="289" t="s">
        <v>50</v>
      </c>
      <c r="K533" s="194"/>
      <c r="L533" s="194" t="s">
        <v>220</v>
      </c>
      <c r="M533" s="194"/>
      <c r="N533" s="290" t="s">
        <v>209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6"/>
        <v>130318.45</v>
      </c>
      <c r="W533" s="121">
        <v>1490.5740000000001</v>
      </c>
      <c r="X533" s="121"/>
      <c r="Y533" s="121"/>
      <c r="Z533" s="121">
        <f t="shared" si="47"/>
        <v>1679.52</v>
      </c>
      <c r="AA533" s="180">
        <v>0</v>
      </c>
      <c r="AB533" s="195">
        <f t="shared" si="44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t="16.5" hidden="1" customHeight="1" x14ac:dyDescent="0.25">
      <c r="A534" s="352" t="s">
        <v>362</v>
      </c>
      <c r="B534" s="194" t="s">
        <v>42</v>
      </c>
      <c r="C534" s="195" t="s">
        <v>210</v>
      </c>
      <c r="D534" s="195" t="s">
        <v>211</v>
      </c>
      <c r="E534" s="194" t="s">
        <v>212</v>
      </c>
      <c r="F534" s="194" t="s">
        <v>220</v>
      </c>
      <c r="G534" s="194" t="s">
        <v>255</v>
      </c>
      <c r="H534" s="194" t="s">
        <v>48</v>
      </c>
      <c r="I534" s="194" t="s">
        <v>49</v>
      </c>
      <c r="J534" s="289" t="s">
        <v>50</v>
      </c>
      <c r="K534" s="194"/>
      <c r="L534" s="194" t="s">
        <v>220</v>
      </c>
      <c r="M534" s="194"/>
      <c r="N534" s="290" t="s">
        <v>209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6"/>
        <v>171515.28999999998</v>
      </c>
      <c r="W534" s="121">
        <v>154087.69320000001</v>
      </c>
      <c r="X534" s="121"/>
      <c r="Y534" s="121"/>
      <c r="Z534" s="121">
        <f t="shared" si="47"/>
        <v>162768.69</v>
      </c>
      <c r="AA534" s="180">
        <v>0</v>
      </c>
      <c r="AB534" s="195">
        <f t="shared" si="44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t="16.5" hidden="1" customHeight="1" x14ac:dyDescent="0.25">
      <c r="A535" s="352" t="s">
        <v>362</v>
      </c>
      <c r="B535" s="194" t="s">
        <v>42</v>
      </c>
      <c r="C535" s="195" t="s">
        <v>210</v>
      </c>
      <c r="D535" s="195" t="s">
        <v>211</v>
      </c>
      <c r="E535" s="194" t="s">
        <v>212</v>
      </c>
      <c r="F535" s="194" t="s">
        <v>246</v>
      </c>
      <c r="G535" s="194" t="s">
        <v>247</v>
      </c>
      <c r="H535" s="194" t="s">
        <v>48</v>
      </c>
      <c r="I535" s="194" t="s">
        <v>49</v>
      </c>
      <c r="J535" s="289" t="s">
        <v>50</v>
      </c>
      <c r="K535" s="194"/>
      <c r="L535" s="194" t="s">
        <v>220</v>
      </c>
      <c r="M535" s="194"/>
      <c r="N535" s="290" t="s">
        <v>209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6"/>
        <v>11055.15</v>
      </c>
      <c r="W535" s="121">
        <v>4134.8885333333301</v>
      </c>
      <c r="X535" s="121"/>
      <c r="Y535" s="121"/>
      <c r="Z535" s="121">
        <f t="shared" si="47"/>
        <v>4367.84</v>
      </c>
      <c r="AA535" s="180">
        <v>0</v>
      </c>
      <c r="AB535" s="195">
        <f t="shared" si="44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t="16.5" hidden="1" customHeight="1" x14ac:dyDescent="0.25">
      <c r="A536" s="352" t="s">
        <v>362</v>
      </c>
      <c r="B536" s="194" t="s">
        <v>42</v>
      </c>
      <c r="C536" s="195" t="s">
        <v>210</v>
      </c>
      <c r="D536" s="195" t="s">
        <v>221</v>
      </c>
      <c r="E536" s="194" t="s">
        <v>212</v>
      </c>
      <c r="F536" s="194" t="s">
        <v>266</v>
      </c>
      <c r="G536" s="194" t="s">
        <v>267</v>
      </c>
      <c r="H536" s="194" t="s">
        <v>48</v>
      </c>
      <c r="I536" s="194" t="s">
        <v>49</v>
      </c>
      <c r="J536" s="289" t="s">
        <v>50</v>
      </c>
      <c r="K536" s="194"/>
      <c r="L536" s="194" t="s">
        <v>220</v>
      </c>
      <c r="M536" s="194"/>
      <c r="N536" s="290" t="s">
        <v>209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6"/>
        <v>78126.746056337986</v>
      </c>
      <c r="W536" s="121">
        <v>23489.6693793103</v>
      </c>
      <c r="X536" s="121"/>
      <c r="Y536" s="121"/>
      <c r="Z536" s="121">
        <f t="shared" si="47"/>
        <v>23985.93</v>
      </c>
      <c r="AA536" s="180">
        <v>0</v>
      </c>
      <c r="AB536" s="195">
        <f t="shared" si="44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t="16.5" hidden="1" customHeight="1" x14ac:dyDescent="0.25">
      <c r="A537" s="352" t="s">
        <v>362</v>
      </c>
      <c r="B537" s="194" t="s">
        <v>42</v>
      </c>
      <c r="C537" s="195" t="s">
        <v>210</v>
      </c>
      <c r="D537" s="195" t="s">
        <v>221</v>
      </c>
      <c r="E537" s="194" t="s">
        <v>212</v>
      </c>
      <c r="F537" s="194" t="s">
        <v>282</v>
      </c>
      <c r="G537" s="194" t="s">
        <v>283</v>
      </c>
      <c r="H537" s="194" t="s">
        <v>48</v>
      </c>
      <c r="I537" s="194" t="s">
        <v>49</v>
      </c>
      <c r="J537" s="289" t="s">
        <v>50</v>
      </c>
      <c r="K537" s="194"/>
      <c r="L537" s="194" t="s">
        <v>220</v>
      </c>
      <c r="M537" s="194"/>
      <c r="N537" s="290" t="s">
        <v>209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6"/>
        <v>0</v>
      </c>
      <c r="W537" s="121">
        <v>53420.751463414701</v>
      </c>
      <c r="X537" s="121"/>
      <c r="Y537" s="121"/>
      <c r="Z537" s="121">
        <f t="shared" si="47"/>
        <v>61697.205915493003</v>
      </c>
      <c r="AA537" s="180">
        <v>5.2999999999999999E-2</v>
      </c>
      <c r="AB537" s="120">
        <f t="shared" si="44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t="16.5" hidden="1" customHeight="1" x14ac:dyDescent="0.25">
      <c r="A538" s="352" t="s">
        <v>362</v>
      </c>
      <c r="B538" s="194" t="s">
        <v>42</v>
      </c>
      <c r="C538" s="195" t="s">
        <v>210</v>
      </c>
      <c r="D538" s="195" t="s">
        <v>221</v>
      </c>
      <c r="E538" s="194" t="s">
        <v>248</v>
      </c>
      <c r="F538" s="194" t="s">
        <v>249</v>
      </c>
      <c r="G538" s="194" t="s">
        <v>250</v>
      </c>
      <c r="H538" s="194" t="s">
        <v>48</v>
      </c>
      <c r="I538" s="194" t="s">
        <v>49</v>
      </c>
      <c r="J538" s="289" t="s">
        <v>50</v>
      </c>
      <c r="K538" s="194"/>
      <c r="L538" s="194" t="s">
        <v>220</v>
      </c>
      <c r="M538" s="194"/>
      <c r="N538" s="290" t="s">
        <v>209</v>
      </c>
      <c r="O538" s="301" t="s">
        <v>53</v>
      </c>
      <c r="P538" s="196">
        <v>0.23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6"/>
        <v>2063.5353521120269</v>
      </c>
      <c r="W538" s="121">
        <f>U538*(1+AG538)/(1+P538+AG538)</f>
        <v>837848.16812121216</v>
      </c>
      <c r="X538" s="121"/>
      <c r="Y538" s="121"/>
      <c r="Z538" s="121">
        <f t="shared" si="47"/>
        <v>973555.97</v>
      </c>
      <c r="AA538" s="180">
        <v>5.2999999999999999E-2</v>
      </c>
      <c r="AB538" s="120">
        <f t="shared" si="44"/>
        <v>51598.466409999994</v>
      </c>
      <c r="AC538" s="120"/>
      <c r="AD538" s="92"/>
      <c r="AE538" s="92"/>
      <c r="AF538" s="92"/>
      <c r="AG538" s="231">
        <v>0.42</v>
      </c>
      <c r="AH538" s="92"/>
      <c r="AI538" s="92"/>
      <c r="AJ538" s="92"/>
      <c r="AK538" s="192"/>
    </row>
    <row r="539" spans="1:37" s="122" customFormat="1" ht="16.5" hidden="1" customHeight="1" x14ac:dyDescent="0.4">
      <c r="A539" s="352" t="s">
        <v>362</v>
      </c>
      <c r="B539" s="194" t="s">
        <v>42</v>
      </c>
      <c r="C539" s="195" t="s">
        <v>210</v>
      </c>
      <c r="D539" s="195" t="s">
        <v>221</v>
      </c>
      <c r="E539" s="194" t="s">
        <v>212</v>
      </c>
      <c r="F539" s="194" t="s">
        <v>284</v>
      </c>
      <c r="G539" s="194" t="s">
        <v>285</v>
      </c>
      <c r="H539" s="194" t="s">
        <v>48</v>
      </c>
      <c r="I539" s="194" t="s">
        <v>49</v>
      </c>
      <c r="J539" s="289" t="s">
        <v>50</v>
      </c>
      <c r="K539" s="194"/>
      <c r="L539" s="194" t="s">
        <v>220</v>
      </c>
      <c r="M539" s="194"/>
      <c r="N539" s="290" t="s">
        <v>209</v>
      </c>
      <c r="O539" s="301" t="s">
        <v>53</v>
      </c>
      <c r="P539" s="196">
        <v>0.18</v>
      </c>
      <c r="Q539" s="197"/>
      <c r="R539" s="197"/>
      <c r="S539" s="121">
        <v>0</v>
      </c>
      <c r="T539" s="121">
        <v>90140.845070422496</v>
      </c>
      <c r="U539" s="121">
        <v>90140.845070422802</v>
      </c>
      <c r="V539" s="121">
        <f t="shared" si="46"/>
        <v>-3.0559021979570389E-10</v>
      </c>
      <c r="W539" s="121">
        <f>U539*(1+AG539)/(1+P539+AG539)</f>
        <v>80000.000000000247</v>
      </c>
      <c r="X539" s="121"/>
      <c r="Y539" s="121"/>
      <c r="Z539" s="121">
        <f t="shared" si="47"/>
        <v>90140.845070422802</v>
      </c>
      <c r="AA539" s="232">
        <v>5.2999999999999999E-2</v>
      </c>
      <c r="AB539" s="339">
        <f t="shared" si="44"/>
        <v>4777.4647887324081</v>
      </c>
      <c r="AC539" s="339"/>
      <c r="AD539" s="210"/>
      <c r="AE539" s="210"/>
      <c r="AF539" s="210" t="s">
        <v>417</v>
      </c>
      <c r="AG539" s="232">
        <v>0.42</v>
      </c>
      <c r="AH539" s="344"/>
      <c r="AI539" s="344"/>
      <c r="AJ539" s="344"/>
      <c r="AK539" s="192"/>
    </row>
    <row r="540" spans="1:37" s="122" customFormat="1" ht="16.5" hidden="1" customHeight="1" x14ac:dyDescent="0.4">
      <c r="A540" s="352" t="s">
        <v>362</v>
      </c>
      <c r="B540" s="194" t="s">
        <v>42</v>
      </c>
      <c r="C540" s="195" t="s">
        <v>210</v>
      </c>
      <c r="D540" s="195" t="s">
        <v>211</v>
      </c>
      <c r="E540" s="194" t="s">
        <v>212</v>
      </c>
      <c r="F540" s="194" t="s">
        <v>251</v>
      </c>
      <c r="G540" s="194" t="s">
        <v>252</v>
      </c>
      <c r="H540" s="194" t="s">
        <v>48</v>
      </c>
      <c r="I540" s="194" t="s">
        <v>49</v>
      </c>
      <c r="J540" s="289" t="s">
        <v>50</v>
      </c>
      <c r="K540" s="194"/>
      <c r="L540" s="194" t="s">
        <v>220</v>
      </c>
      <c r="M540" s="194"/>
      <c r="N540" s="290" t="s">
        <v>209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6"/>
        <v>52625.615633802794</v>
      </c>
      <c r="W540" s="121">
        <v>32208.45</v>
      </c>
      <c r="X540" s="121"/>
      <c r="Y540" s="121"/>
      <c r="Z540" s="121">
        <f t="shared" si="47"/>
        <v>36750.550000000003</v>
      </c>
      <c r="AA540" s="232">
        <v>5.2999999999999999E-2</v>
      </c>
      <c r="AB540" s="339">
        <f t="shared" si="44"/>
        <v>1947.7791500000001</v>
      </c>
      <c r="AC540" s="339"/>
      <c r="AD540" s="210"/>
      <c r="AE540" s="210"/>
      <c r="AF540" s="210" t="s">
        <v>417</v>
      </c>
      <c r="AG540" s="232">
        <v>0.03</v>
      </c>
      <c r="AH540" s="344"/>
      <c r="AI540" s="344"/>
      <c r="AJ540" s="344"/>
      <c r="AK540" s="192"/>
    </row>
    <row r="541" spans="1:37" s="122" customFormat="1" ht="16.5" hidden="1" customHeight="1" x14ac:dyDescent="0.4">
      <c r="A541" s="352" t="s">
        <v>362</v>
      </c>
      <c r="B541" s="194" t="s">
        <v>42</v>
      </c>
      <c r="C541" s="195" t="s">
        <v>210</v>
      </c>
      <c r="D541" s="195" t="s">
        <v>221</v>
      </c>
      <c r="E541" s="194" t="s">
        <v>212</v>
      </c>
      <c r="F541" s="194" t="s">
        <v>222</v>
      </c>
      <c r="G541" s="194" t="s">
        <v>223</v>
      </c>
      <c r="H541" s="194" t="s">
        <v>48</v>
      </c>
      <c r="I541" s="194" t="s">
        <v>49</v>
      </c>
      <c r="J541" s="289" t="s">
        <v>50</v>
      </c>
      <c r="K541" s="194"/>
      <c r="L541" s="194" t="s">
        <v>220</v>
      </c>
      <c r="M541" s="194"/>
      <c r="N541" s="290" t="s">
        <v>209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6"/>
        <v>203.46521126759944</v>
      </c>
      <c r="W541" s="121">
        <v>14802.109178082201</v>
      </c>
      <c r="X541" s="121"/>
      <c r="Y541" s="121"/>
      <c r="Z541" s="121">
        <f t="shared" si="47"/>
        <v>15219.07</v>
      </c>
      <c r="AA541" s="232">
        <v>5.2999999999999999E-2</v>
      </c>
      <c r="AB541" s="339">
        <f t="shared" si="44"/>
        <v>806.61070999999993</v>
      </c>
      <c r="AC541" s="339"/>
      <c r="AD541" s="210"/>
      <c r="AE541" s="210"/>
      <c r="AF541" s="210" t="s">
        <v>417</v>
      </c>
      <c r="AG541" s="232">
        <v>0.31</v>
      </c>
      <c r="AH541" s="344"/>
      <c r="AI541" s="344"/>
      <c r="AJ541" s="344"/>
      <c r="AK541" s="192"/>
    </row>
    <row r="542" spans="1:37" s="122" customFormat="1" ht="16.5" hidden="1" customHeight="1" x14ac:dyDescent="0.4">
      <c r="A542" s="352" t="s">
        <v>362</v>
      </c>
      <c r="B542" s="194" t="s">
        <v>42</v>
      </c>
      <c r="C542" s="195" t="s">
        <v>210</v>
      </c>
      <c r="D542" s="195" t="s">
        <v>211</v>
      </c>
      <c r="E542" s="194" t="s">
        <v>212</v>
      </c>
      <c r="F542" s="194" t="s">
        <v>286</v>
      </c>
      <c r="G542" s="194" t="s">
        <v>287</v>
      </c>
      <c r="H542" s="194" t="s">
        <v>48</v>
      </c>
      <c r="I542" s="194" t="s">
        <v>49</v>
      </c>
      <c r="J542" s="289" t="s">
        <v>50</v>
      </c>
      <c r="K542" s="194"/>
      <c r="L542" s="194" t="s">
        <v>220</v>
      </c>
      <c r="M542" s="194"/>
      <c r="N542" s="290" t="s">
        <v>209</v>
      </c>
      <c r="O542" s="301" t="s">
        <v>53</v>
      </c>
      <c r="P542" s="196">
        <v>0.15</v>
      </c>
      <c r="Q542" s="197"/>
      <c r="R542" s="197"/>
      <c r="S542" s="121">
        <v>0</v>
      </c>
      <c r="T542" s="121">
        <v>873450.70422535203</v>
      </c>
      <c r="U542" s="121">
        <f>873450.704225356</f>
        <v>873450.70422535599</v>
      </c>
      <c r="V542" s="121">
        <f t="shared" si="46"/>
        <v>-3.9581209421157837E-9</v>
      </c>
      <c r="W542" s="121">
        <f t="shared" ref="W542:W543" si="48">U542*(1+AG542)/(1+P542+AG542)</f>
        <v>790000.00000000349</v>
      </c>
      <c r="X542" s="121"/>
      <c r="Y542" s="121"/>
      <c r="Z542" s="121">
        <f t="shared" si="47"/>
        <v>873450.70422535599</v>
      </c>
      <c r="AA542" s="232">
        <v>5.2999999999999999E-2</v>
      </c>
      <c r="AB542" s="339">
        <f t="shared" si="44"/>
        <v>46292.887323943869</v>
      </c>
      <c r="AC542" s="339"/>
      <c r="AD542" s="210"/>
      <c r="AE542" s="210"/>
      <c r="AF542" s="210" t="s">
        <v>417</v>
      </c>
      <c r="AG542" s="232">
        <v>0.42</v>
      </c>
      <c r="AH542" s="344"/>
      <c r="AI542" s="344"/>
      <c r="AJ542" s="344"/>
      <c r="AK542" s="192"/>
    </row>
    <row r="543" spans="1:37" s="122" customFormat="1" ht="16.5" hidden="1" customHeight="1" x14ac:dyDescent="0.4">
      <c r="A543" s="352" t="s">
        <v>362</v>
      </c>
      <c r="B543" s="194" t="s">
        <v>42</v>
      </c>
      <c r="C543" s="195" t="s">
        <v>210</v>
      </c>
      <c r="D543" s="195" t="s">
        <v>211</v>
      </c>
      <c r="E543" s="194" t="s">
        <v>212</v>
      </c>
      <c r="F543" s="194" t="s">
        <v>286</v>
      </c>
      <c r="G543" s="194" t="s">
        <v>287</v>
      </c>
      <c r="H543" s="194" t="s">
        <v>48</v>
      </c>
      <c r="I543" s="194" t="s">
        <v>49</v>
      </c>
      <c r="J543" s="289" t="s">
        <v>50</v>
      </c>
      <c r="K543" s="194"/>
      <c r="L543" s="194" t="s">
        <v>220</v>
      </c>
      <c r="M543" s="194"/>
      <c r="N543" s="290" t="s">
        <v>209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6"/>
        <v>72827.593943659915</v>
      </c>
      <c r="W543" s="121">
        <f t="shared" si="48"/>
        <v>1629167.6826027399</v>
      </c>
      <c r="X543" s="121"/>
      <c r="Y543" s="121"/>
      <c r="Z543" s="121">
        <f t="shared" si="47"/>
        <v>1675059.73</v>
      </c>
      <c r="AA543" s="232">
        <v>5.2999999999999999E-2</v>
      </c>
      <c r="AB543" s="339">
        <f t="shared" si="44"/>
        <v>88778.165689999994</v>
      </c>
      <c r="AC543" s="339"/>
      <c r="AD543" s="210"/>
      <c r="AE543" s="210"/>
      <c r="AF543" s="210" t="s">
        <v>417</v>
      </c>
      <c r="AG543" s="232">
        <v>0.42</v>
      </c>
      <c r="AH543" s="344"/>
      <c r="AI543" s="344"/>
      <c r="AJ543" s="344"/>
      <c r="AK543" s="192"/>
    </row>
    <row r="544" spans="1:37" s="122" customFormat="1" ht="16.5" hidden="1" customHeight="1" x14ac:dyDescent="0.4">
      <c r="A544" s="352" t="s">
        <v>362</v>
      </c>
      <c r="B544" s="194" t="s">
        <v>42</v>
      </c>
      <c r="C544" s="195" t="s">
        <v>210</v>
      </c>
      <c r="D544" s="195" t="s">
        <v>221</v>
      </c>
      <c r="E544" s="194" t="s">
        <v>212</v>
      </c>
      <c r="F544" s="194" t="s">
        <v>288</v>
      </c>
      <c r="G544" s="194" t="s">
        <v>289</v>
      </c>
      <c r="H544" s="194" t="s">
        <v>48</v>
      </c>
      <c r="I544" s="194" t="s">
        <v>49</v>
      </c>
      <c r="J544" s="289" t="s">
        <v>50</v>
      </c>
      <c r="K544" s="194"/>
      <c r="L544" s="194" t="s">
        <v>220</v>
      </c>
      <c r="M544" s="194"/>
      <c r="N544" s="290" t="s">
        <v>209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6"/>
        <v>1.9790604710578918E-9</v>
      </c>
      <c r="W544" s="121">
        <v>886719.65</v>
      </c>
      <c r="X544" s="121"/>
      <c r="Y544" s="121"/>
      <c r="Z544" s="121">
        <f t="shared" si="47"/>
        <v>1002174.2356338</v>
      </c>
      <c r="AA544" s="232">
        <v>5.2999999999999999E-2</v>
      </c>
      <c r="AB544" s="339">
        <f t="shared" si="44"/>
        <v>53115.234488591399</v>
      </c>
      <c r="AC544" s="339"/>
      <c r="AD544" s="210"/>
      <c r="AE544" s="210"/>
      <c r="AF544" s="210" t="s">
        <v>417</v>
      </c>
      <c r="AG544" s="232">
        <v>0.28999999999999998</v>
      </c>
      <c r="AH544" s="344"/>
      <c r="AI544" s="344"/>
      <c r="AJ544" s="344"/>
      <c r="AK544" s="192"/>
    </row>
    <row r="545" spans="1:37" s="122" customFormat="1" ht="16.5" hidden="1" customHeight="1" x14ac:dyDescent="0.4">
      <c r="A545" s="352" t="s">
        <v>362</v>
      </c>
      <c r="B545" s="194" t="s">
        <v>42</v>
      </c>
      <c r="C545" s="195" t="s">
        <v>210</v>
      </c>
      <c r="D545" s="195" t="s">
        <v>221</v>
      </c>
      <c r="E545" s="194" t="s">
        <v>212</v>
      </c>
      <c r="F545" s="194" t="s">
        <v>288</v>
      </c>
      <c r="G545" s="194" t="s">
        <v>289</v>
      </c>
      <c r="H545" s="194" t="s">
        <v>48</v>
      </c>
      <c r="I545" s="194" t="s">
        <v>49</v>
      </c>
      <c r="J545" s="289" t="s">
        <v>50</v>
      </c>
      <c r="K545" s="194"/>
      <c r="L545" s="194" t="s">
        <v>220</v>
      </c>
      <c r="M545" s="194"/>
      <c r="N545" s="290" t="s">
        <v>209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6"/>
        <v>227.30774647899671</v>
      </c>
      <c r="W545" s="121">
        <v>149778.919863013</v>
      </c>
      <c r="X545" s="121"/>
      <c r="Y545" s="121"/>
      <c r="Z545" s="121">
        <f t="shared" si="47"/>
        <v>153998.04436619699</v>
      </c>
      <c r="AA545" s="232">
        <v>5.2999999999999999E-2</v>
      </c>
      <c r="AB545" s="339">
        <f t="shared" si="44"/>
        <v>8161.8963514084408</v>
      </c>
      <c r="AC545" s="339"/>
      <c r="AD545" s="210"/>
      <c r="AE545" s="210"/>
      <c r="AF545" s="210" t="s">
        <v>417</v>
      </c>
      <c r="AG545" s="232">
        <v>0.28999999999999998</v>
      </c>
      <c r="AH545" s="344"/>
      <c r="AI545" s="344"/>
      <c r="AJ545" s="344"/>
      <c r="AK545" s="192"/>
    </row>
    <row r="546" spans="1:37" s="122" customFormat="1" ht="16.5" hidden="1" customHeight="1" x14ac:dyDescent="0.4">
      <c r="A546" s="352" t="s">
        <v>362</v>
      </c>
      <c r="B546" s="194" t="s">
        <v>42</v>
      </c>
      <c r="C546" s="195" t="s">
        <v>210</v>
      </c>
      <c r="D546" s="195" t="s">
        <v>221</v>
      </c>
      <c r="E546" s="194" t="s">
        <v>212</v>
      </c>
      <c r="F546" s="194" t="s">
        <v>270</v>
      </c>
      <c r="G546" s="194" t="s">
        <v>271</v>
      </c>
      <c r="H546" s="194" t="s">
        <v>48</v>
      </c>
      <c r="I546" s="194" t="s">
        <v>49</v>
      </c>
      <c r="J546" s="289" t="s">
        <v>50</v>
      </c>
      <c r="K546" s="194"/>
      <c r="L546" s="194" t="s">
        <v>220</v>
      </c>
      <c r="M546" s="194"/>
      <c r="N546" s="290" t="s">
        <v>209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6"/>
        <v>163991.50211267598</v>
      </c>
      <c r="W546" s="121">
        <v>39401.425517241398</v>
      </c>
      <c r="X546" s="121"/>
      <c r="Y546" s="121"/>
      <c r="Z546" s="121">
        <f t="shared" si="47"/>
        <v>40233.85</v>
      </c>
      <c r="AA546" s="232">
        <v>5.2999999999999999E-2</v>
      </c>
      <c r="AB546" s="339">
        <f t="shared" si="44"/>
        <v>2132.3940499999999</v>
      </c>
      <c r="AC546" s="339"/>
      <c r="AD546" s="210"/>
      <c r="AE546" s="210"/>
      <c r="AF546" s="210" t="s">
        <v>417</v>
      </c>
      <c r="AG546" s="232">
        <v>0.28999999999999998</v>
      </c>
      <c r="AH546" s="344"/>
      <c r="AI546" s="344"/>
      <c r="AJ546" s="344"/>
      <c r="AK546" s="192"/>
    </row>
    <row r="547" spans="1:37" s="122" customFormat="1" ht="16.5" hidden="1" customHeight="1" x14ac:dyDescent="0.4">
      <c r="A547" s="352" t="s">
        <v>362</v>
      </c>
      <c r="B547" s="194" t="s">
        <v>42</v>
      </c>
      <c r="C547" s="195" t="s">
        <v>210</v>
      </c>
      <c r="D547" s="195" t="s">
        <v>211</v>
      </c>
      <c r="E547" s="194" t="s">
        <v>212</v>
      </c>
      <c r="F547" s="194" t="s">
        <v>272</v>
      </c>
      <c r="G547" s="194" t="s">
        <v>273</v>
      </c>
      <c r="H547" s="194" t="s">
        <v>48</v>
      </c>
      <c r="I547" s="194" t="s">
        <v>49</v>
      </c>
      <c r="J547" s="289" t="s">
        <v>50</v>
      </c>
      <c r="K547" s="194"/>
      <c r="L547" s="194" t="s">
        <v>220</v>
      </c>
      <c r="M547" s="194"/>
      <c r="N547" s="290" t="s">
        <v>209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6"/>
        <v>166410.25211267601</v>
      </c>
      <c r="W547" s="121">
        <v>112894.79862069</v>
      </c>
      <c r="X547" s="121"/>
      <c r="Y547" s="121"/>
      <c r="Z547" s="121">
        <f t="shared" si="47"/>
        <v>115279.9</v>
      </c>
      <c r="AA547" s="232">
        <v>5.2999999999999999E-2</v>
      </c>
      <c r="AB547" s="339">
        <f t="shared" si="44"/>
        <v>6109.8346999999994</v>
      </c>
      <c r="AC547" s="339"/>
      <c r="AD547" s="210"/>
      <c r="AE547" s="210"/>
      <c r="AF547" s="210" t="s">
        <v>414</v>
      </c>
      <c r="AG547" s="232">
        <v>0</v>
      </c>
      <c r="AH547" s="344"/>
      <c r="AI547" s="344"/>
      <c r="AJ547" s="344"/>
      <c r="AK547" s="192"/>
    </row>
    <row r="548" spans="1:37" s="122" customFormat="1" ht="16.5" hidden="1" customHeight="1" x14ac:dyDescent="0.4">
      <c r="A548" s="352" t="s">
        <v>362</v>
      </c>
      <c r="B548" s="194" t="s">
        <v>42</v>
      </c>
      <c r="C548" s="195" t="s">
        <v>210</v>
      </c>
      <c r="D548" s="195" t="s">
        <v>211</v>
      </c>
      <c r="E548" s="194" t="s">
        <v>212</v>
      </c>
      <c r="F548" s="194" t="s">
        <v>272</v>
      </c>
      <c r="G548" s="194" t="s">
        <v>273</v>
      </c>
      <c r="H548" s="194" t="s">
        <v>48</v>
      </c>
      <c r="I548" s="194" t="s">
        <v>49</v>
      </c>
      <c r="J548" s="289" t="s">
        <v>50</v>
      </c>
      <c r="K548" s="194"/>
      <c r="L548" s="194" t="s">
        <v>220</v>
      </c>
      <c r="M548" s="194"/>
      <c r="N548" s="290" t="s">
        <v>209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6"/>
        <v>27403.341408450389</v>
      </c>
      <c r="W548" s="121">
        <v>335035.44</v>
      </c>
      <c r="X548" s="121"/>
      <c r="Y548" s="121"/>
      <c r="Z548" s="121">
        <f t="shared" si="47"/>
        <v>378494.37</v>
      </c>
      <c r="AA548" s="232">
        <v>5.2999999999999999E-2</v>
      </c>
      <c r="AB548" s="339">
        <f t="shared" si="44"/>
        <v>20060.20161</v>
      </c>
      <c r="AC548" s="339"/>
      <c r="AD548" s="210"/>
      <c r="AE548" s="210"/>
      <c r="AF548" s="210" t="s">
        <v>417</v>
      </c>
      <c r="AG548" s="232">
        <v>7.0000000000000007E-2</v>
      </c>
      <c r="AH548" s="344"/>
      <c r="AI548" s="344"/>
      <c r="AJ548" s="344"/>
      <c r="AK548" s="192"/>
    </row>
    <row r="549" spans="1:37" s="122" customFormat="1" ht="16.5" hidden="1" customHeight="1" x14ac:dyDescent="0.4">
      <c r="A549" s="352" t="s">
        <v>362</v>
      </c>
      <c r="B549" s="194" t="s">
        <v>42</v>
      </c>
      <c r="C549" s="195" t="s">
        <v>210</v>
      </c>
      <c r="D549" s="195" t="s">
        <v>221</v>
      </c>
      <c r="E549" s="194" t="s">
        <v>212</v>
      </c>
      <c r="F549" s="194" t="s">
        <v>292</v>
      </c>
      <c r="G549" s="194" t="s">
        <v>293</v>
      </c>
      <c r="H549" s="194" t="s">
        <v>48</v>
      </c>
      <c r="I549" s="194" t="s">
        <v>49</v>
      </c>
      <c r="J549" s="289" t="s">
        <v>50</v>
      </c>
      <c r="K549" s="194"/>
      <c r="L549" s="194" t="s">
        <v>220</v>
      </c>
      <c r="M549" s="194"/>
      <c r="N549" s="290" t="s">
        <v>209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6"/>
        <v>29.53422535212303</v>
      </c>
      <c r="W549" s="121">
        <v>22081.81</v>
      </c>
      <c r="X549" s="121"/>
      <c r="Y549" s="121"/>
      <c r="Z549" s="121">
        <f t="shared" si="47"/>
        <v>25208.43</v>
      </c>
      <c r="AA549" s="232">
        <v>5.2999999999999999E-2</v>
      </c>
      <c r="AB549" s="339">
        <f t="shared" si="44"/>
        <v>1336.0467899999999</v>
      </c>
      <c r="AC549" s="339"/>
      <c r="AD549" s="210"/>
      <c r="AE549" s="210"/>
      <c r="AF549" s="210" t="s">
        <v>417</v>
      </c>
      <c r="AG549" s="232">
        <v>7.0000000000000007E-2</v>
      </c>
      <c r="AH549" s="344"/>
      <c r="AI549" s="344"/>
      <c r="AJ549" s="344"/>
      <c r="AK549" s="192"/>
    </row>
    <row r="550" spans="1:37" s="122" customFormat="1" ht="16.5" hidden="1" customHeight="1" x14ac:dyDescent="0.4">
      <c r="A550" s="352" t="s">
        <v>362</v>
      </c>
      <c r="B550" s="194" t="s">
        <v>42</v>
      </c>
      <c r="C550" s="195" t="s">
        <v>210</v>
      </c>
      <c r="D550" s="195" t="s">
        <v>221</v>
      </c>
      <c r="E550" s="194" t="s">
        <v>212</v>
      </c>
      <c r="F550" s="194" t="s">
        <v>296</v>
      </c>
      <c r="G550" s="194" t="s">
        <v>297</v>
      </c>
      <c r="H550" s="194" t="s">
        <v>48</v>
      </c>
      <c r="I550" s="194" t="s">
        <v>49</v>
      </c>
      <c r="J550" s="289" t="s">
        <v>50</v>
      </c>
      <c r="K550" s="194"/>
      <c r="L550" s="194" t="s">
        <v>220</v>
      </c>
      <c r="M550" s="194"/>
      <c r="N550" s="290" t="s">
        <v>209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6"/>
        <v>1402.3869014095981</v>
      </c>
      <c r="W550" s="121">
        <v>1376010.5819512201</v>
      </c>
      <c r="X550" s="121"/>
      <c r="Y550" s="121"/>
      <c r="Z550" s="121">
        <f t="shared" si="47"/>
        <v>1589195.32</v>
      </c>
      <c r="AA550" s="232">
        <v>5.2999999999999999E-2</v>
      </c>
      <c r="AB550" s="339">
        <f t="shared" si="44"/>
        <v>84227.35196</v>
      </c>
      <c r="AC550" s="339"/>
      <c r="AD550" s="210"/>
      <c r="AE550" s="210"/>
      <c r="AF550" s="210" t="s">
        <v>414</v>
      </c>
      <c r="AG550" s="232">
        <v>0</v>
      </c>
      <c r="AH550" s="344"/>
      <c r="AI550" s="344"/>
      <c r="AJ550" s="344"/>
      <c r="AK550" s="192"/>
    </row>
    <row r="551" spans="1:37" s="122" customFormat="1" ht="16.5" hidden="1" customHeight="1" x14ac:dyDescent="0.4">
      <c r="A551" s="352" t="s">
        <v>362</v>
      </c>
      <c r="B551" s="194" t="s">
        <v>42</v>
      </c>
      <c r="C551" s="195" t="s">
        <v>210</v>
      </c>
      <c r="D551" s="195" t="s">
        <v>211</v>
      </c>
      <c r="E551" s="194" t="s">
        <v>212</v>
      </c>
      <c r="F551" s="194" t="s">
        <v>298</v>
      </c>
      <c r="G551" s="194" t="s">
        <v>299</v>
      </c>
      <c r="H551" s="194" t="s">
        <v>48</v>
      </c>
      <c r="I551" s="194" t="s">
        <v>49</v>
      </c>
      <c r="J551" s="289" t="s">
        <v>50</v>
      </c>
      <c r="K551" s="194"/>
      <c r="L551" s="194" t="s">
        <v>220</v>
      </c>
      <c r="M551" s="194"/>
      <c r="N551" s="290" t="s">
        <v>209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6"/>
        <v>-1.6901407998375362E-3</v>
      </c>
      <c r="W551" s="121">
        <v>10730.3628387097</v>
      </c>
      <c r="X551" s="121"/>
      <c r="Y551" s="121"/>
      <c r="Z551" s="121">
        <f t="shared" si="47"/>
        <v>11712.72</v>
      </c>
      <c r="AA551" s="232">
        <v>5.2999999999999999E-2</v>
      </c>
      <c r="AB551" s="339">
        <f t="shared" si="44"/>
        <v>620.77415999999994</v>
      </c>
      <c r="AC551" s="339"/>
      <c r="AD551" s="210"/>
      <c r="AE551" s="210"/>
      <c r="AF551" s="210" t="s">
        <v>414</v>
      </c>
      <c r="AG551" s="232">
        <v>0</v>
      </c>
      <c r="AH551" s="344"/>
      <c r="AI551" s="344"/>
      <c r="AJ551" s="344"/>
      <c r="AK551" s="192"/>
    </row>
    <row r="552" spans="1:37" s="122" customFormat="1" ht="16.5" hidden="1" customHeight="1" x14ac:dyDescent="0.4">
      <c r="A552" s="352" t="s">
        <v>362</v>
      </c>
      <c r="B552" s="194" t="s">
        <v>42</v>
      </c>
      <c r="C552" s="195" t="s">
        <v>210</v>
      </c>
      <c r="D552" s="195" t="s">
        <v>211</v>
      </c>
      <c r="E552" s="194" t="s">
        <v>212</v>
      </c>
      <c r="F552" s="194" t="s">
        <v>298</v>
      </c>
      <c r="G552" s="194" t="s">
        <v>299</v>
      </c>
      <c r="H552" s="194" t="s">
        <v>48</v>
      </c>
      <c r="I552" s="194" t="s">
        <v>49</v>
      </c>
      <c r="J552" s="289" t="s">
        <v>50</v>
      </c>
      <c r="K552" s="194"/>
      <c r="L552" s="194" t="s">
        <v>220</v>
      </c>
      <c r="M552" s="194"/>
      <c r="N552" s="290" t="s">
        <v>209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6"/>
        <v>-1.5492957987817135E-3</v>
      </c>
      <c r="W552" s="121">
        <v>267.94969696969702</v>
      </c>
      <c r="X552" s="121"/>
      <c r="Y552" s="121"/>
      <c r="Z552" s="121">
        <f t="shared" si="47"/>
        <v>311.35000000000002</v>
      </c>
      <c r="AA552" s="232">
        <v>5.2999999999999999E-2</v>
      </c>
      <c r="AB552" s="339">
        <f t="shared" si="44"/>
        <v>16.501550000000002</v>
      </c>
      <c r="AC552" s="339"/>
      <c r="AD552" s="210"/>
      <c r="AE552" s="210"/>
      <c r="AF552" s="210" t="s">
        <v>414</v>
      </c>
      <c r="AG552" s="232">
        <v>0</v>
      </c>
      <c r="AH552" s="344"/>
      <c r="AI552" s="344"/>
      <c r="AJ552" s="344"/>
      <c r="AK552" s="192"/>
    </row>
    <row r="553" spans="1:37" s="122" customFormat="1" ht="16.5" hidden="1" customHeight="1" x14ac:dyDescent="0.4">
      <c r="A553" s="352" t="s">
        <v>362</v>
      </c>
      <c r="B553" s="194" t="s">
        <v>42</v>
      </c>
      <c r="C553" s="195" t="s">
        <v>210</v>
      </c>
      <c r="D553" s="195" t="s">
        <v>211</v>
      </c>
      <c r="E553" s="194" t="s">
        <v>212</v>
      </c>
      <c r="F553" s="194" t="s">
        <v>434</v>
      </c>
      <c r="G553" s="194" t="s">
        <v>435</v>
      </c>
      <c r="H553" s="194" t="s">
        <v>48</v>
      </c>
      <c r="I553" s="194" t="s">
        <v>49</v>
      </c>
      <c r="J553" s="289" t="s">
        <v>50</v>
      </c>
      <c r="K553" s="194"/>
      <c r="L553" s="194" t="s">
        <v>220</v>
      </c>
      <c r="M553" s="194"/>
      <c r="N553" s="290" t="s">
        <v>209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6"/>
        <v>-79.928591548989061</v>
      </c>
      <c r="W553" s="121">
        <v>290043.67006451602</v>
      </c>
      <c r="X553" s="121"/>
      <c r="Y553" s="121"/>
      <c r="Z553" s="121">
        <f t="shared" si="47"/>
        <v>316596.96380281699</v>
      </c>
      <c r="AA553" s="232">
        <v>5.2999999999999999E-2</v>
      </c>
      <c r="AB553" s="339">
        <f t="shared" si="44"/>
        <v>16779.6390815493</v>
      </c>
      <c r="AC553" s="339"/>
      <c r="AD553" s="210"/>
      <c r="AE553" s="210"/>
      <c r="AF553" s="210" t="s">
        <v>417</v>
      </c>
      <c r="AG553" s="232">
        <v>0.32</v>
      </c>
      <c r="AH553" s="344"/>
      <c r="AI553" s="344"/>
      <c r="AJ553" s="344"/>
      <c r="AK553" s="192"/>
    </row>
    <row r="554" spans="1:37" s="122" customFormat="1" ht="16.5" hidden="1" customHeight="1" x14ac:dyDescent="0.4">
      <c r="A554" s="352" t="s">
        <v>362</v>
      </c>
      <c r="B554" s="194" t="s">
        <v>42</v>
      </c>
      <c r="C554" s="195" t="s">
        <v>210</v>
      </c>
      <c r="D554" s="195" t="s">
        <v>211</v>
      </c>
      <c r="E554" s="194" t="s">
        <v>212</v>
      </c>
      <c r="F554" s="194" t="s">
        <v>434</v>
      </c>
      <c r="G554" s="194" t="s">
        <v>435</v>
      </c>
      <c r="H554" s="194" t="s">
        <v>48</v>
      </c>
      <c r="I554" s="194" t="s">
        <v>49</v>
      </c>
      <c r="J554" s="289" t="s">
        <v>50</v>
      </c>
      <c r="K554" s="194"/>
      <c r="L554" s="194" t="s">
        <v>220</v>
      </c>
      <c r="M554" s="194"/>
      <c r="N554" s="290" t="s">
        <v>209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6"/>
        <v>1.8917489796876907E-10</v>
      </c>
      <c r="W554" s="121">
        <v>108747.176848485</v>
      </c>
      <c r="X554" s="121"/>
      <c r="Y554" s="121"/>
      <c r="Z554" s="121">
        <f t="shared" si="47"/>
        <v>126361.15619718299</v>
      </c>
      <c r="AA554" s="232">
        <v>5.2999999999999999E-2</v>
      </c>
      <c r="AB554" s="339">
        <f t="shared" si="44"/>
        <v>6697.1412784506983</v>
      </c>
      <c r="AC554" s="339"/>
      <c r="AD554" s="210"/>
      <c r="AE554" s="210"/>
      <c r="AF554" s="210" t="s">
        <v>417</v>
      </c>
      <c r="AG554" s="232">
        <v>0.32</v>
      </c>
      <c r="AH554" s="344"/>
      <c r="AI554" s="344"/>
      <c r="AJ554" s="344"/>
      <c r="AK554" s="192"/>
    </row>
    <row r="555" spans="1:37" s="122" customFormat="1" ht="16.5" hidden="1" customHeight="1" x14ac:dyDescent="0.4">
      <c r="A555" s="352" t="s">
        <v>362</v>
      </c>
      <c r="B555" s="194" t="s">
        <v>42</v>
      </c>
      <c r="C555" s="195" t="s">
        <v>210</v>
      </c>
      <c r="D555" s="195" t="s">
        <v>221</v>
      </c>
      <c r="E555" s="194" t="s">
        <v>212</v>
      </c>
      <c r="F555" s="194" t="s">
        <v>314</v>
      </c>
      <c r="G555" s="194" t="s">
        <v>315</v>
      </c>
      <c r="H555" s="194" t="s">
        <v>48</v>
      </c>
      <c r="I555" s="194" t="s">
        <v>49</v>
      </c>
      <c r="J555" s="289" t="s">
        <v>50</v>
      </c>
      <c r="K555" s="194"/>
      <c r="L555" s="194" t="s">
        <v>220</v>
      </c>
      <c r="M555" s="194"/>
      <c r="N555" s="290" t="s">
        <v>209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6"/>
        <v>0</v>
      </c>
      <c r="W555" s="121">
        <v>129327.33</v>
      </c>
      <c r="X555" s="121"/>
      <c r="Y555" s="121"/>
      <c r="Z555" s="121">
        <f t="shared" si="47"/>
        <v>146049.357183099</v>
      </c>
      <c r="AA555" s="232">
        <v>5.2999999999999999E-2</v>
      </c>
      <c r="AB555" s="339">
        <f t="shared" si="44"/>
        <v>7740.6159307042462</v>
      </c>
      <c r="AC555" s="339"/>
      <c r="AD555" s="210"/>
      <c r="AE555" s="210"/>
      <c r="AF555" s="210" t="s">
        <v>414</v>
      </c>
      <c r="AG555" s="232">
        <v>0</v>
      </c>
      <c r="AH555" s="344"/>
      <c r="AI555" s="344"/>
      <c r="AJ555" s="344"/>
      <c r="AK555" s="192"/>
    </row>
    <row r="556" spans="1:37" s="122" customFormat="1" ht="16.5" hidden="1" customHeight="1" x14ac:dyDescent="0.4">
      <c r="A556" s="352" t="s">
        <v>362</v>
      </c>
      <c r="B556" s="194" t="s">
        <v>42</v>
      </c>
      <c r="C556" s="195" t="s">
        <v>210</v>
      </c>
      <c r="D556" s="195" t="s">
        <v>221</v>
      </c>
      <c r="E556" s="194" t="s">
        <v>212</v>
      </c>
      <c r="F556" s="194" t="s">
        <v>314</v>
      </c>
      <c r="G556" s="194" t="s">
        <v>315</v>
      </c>
      <c r="H556" s="194" t="s">
        <v>48</v>
      </c>
      <c r="I556" s="194" t="s">
        <v>49</v>
      </c>
      <c r="J556" s="289" t="s">
        <v>50</v>
      </c>
      <c r="K556" s="194"/>
      <c r="L556" s="194" t="s">
        <v>220</v>
      </c>
      <c r="M556" s="194"/>
      <c r="N556" s="290" t="s">
        <v>209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6"/>
        <v>62.533943663001992</v>
      </c>
      <c r="W556" s="121">
        <v>639938.75986206904</v>
      </c>
      <c r="X556" s="121"/>
      <c r="Y556" s="121"/>
      <c r="Z556" s="121">
        <f t="shared" si="47"/>
        <v>653458.59281690104</v>
      </c>
      <c r="AA556" s="232">
        <v>5.2999999999999999E-2</v>
      </c>
      <c r="AB556" s="339">
        <f t="shared" si="44"/>
        <v>34633.305419295757</v>
      </c>
      <c r="AC556" s="339"/>
      <c r="AD556" s="210"/>
      <c r="AE556" s="210"/>
      <c r="AF556" s="210" t="s">
        <v>417</v>
      </c>
      <c r="AG556" s="232">
        <v>0.31</v>
      </c>
      <c r="AH556" s="344"/>
      <c r="AI556" s="344"/>
      <c r="AJ556" s="344"/>
      <c r="AK556" s="192"/>
    </row>
    <row r="557" spans="1:37" s="122" customFormat="1" ht="16.5" hidden="1" customHeight="1" x14ac:dyDescent="0.4">
      <c r="A557" s="352" t="s">
        <v>362</v>
      </c>
      <c r="B557" s="194" t="s">
        <v>42</v>
      </c>
      <c r="C557" s="195" t="s">
        <v>210</v>
      </c>
      <c r="D557" s="195" t="s">
        <v>211</v>
      </c>
      <c r="E557" s="194" t="s">
        <v>212</v>
      </c>
      <c r="F557" s="194" t="s">
        <v>436</v>
      </c>
      <c r="G557" s="194" t="s">
        <v>437</v>
      </c>
      <c r="H557" s="194" t="s">
        <v>48</v>
      </c>
      <c r="I557" s="194" t="s">
        <v>49</v>
      </c>
      <c r="J557" s="289" t="s">
        <v>50</v>
      </c>
      <c r="K557" s="194"/>
      <c r="L557" s="194" t="s">
        <v>220</v>
      </c>
      <c r="M557" s="194"/>
      <c r="N557" s="290" t="s">
        <v>209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6"/>
        <v>2.857323943702113</v>
      </c>
      <c r="W557" s="121">
        <v>560.51272727272703</v>
      </c>
      <c r="X557" s="121"/>
      <c r="Y557" s="121"/>
      <c r="Z557" s="121">
        <f t="shared" si="47"/>
        <v>651.29999999999995</v>
      </c>
      <c r="AA557" s="232">
        <v>5.2999999999999999E-2</v>
      </c>
      <c r="AB557" s="339">
        <f t="shared" si="44"/>
        <v>34.518899999999995</v>
      </c>
      <c r="AC557" s="339"/>
      <c r="AD557" s="210"/>
      <c r="AE557" s="210"/>
      <c r="AF557" s="210" t="s">
        <v>417</v>
      </c>
      <c r="AG557" s="232">
        <v>0.31</v>
      </c>
      <c r="AH557" s="344"/>
      <c r="AI557" s="344"/>
      <c r="AJ557" s="344"/>
      <c r="AK557" s="192"/>
    </row>
    <row r="558" spans="1:37" s="122" customFormat="1" ht="16.5" hidden="1" customHeight="1" x14ac:dyDescent="0.4">
      <c r="A558" s="352" t="s">
        <v>362</v>
      </c>
      <c r="B558" s="194" t="s">
        <v>42</v>
      </c>
      <c r="C558" s="195" t="s">
        <v>210</v>
      </c>
      <c r="D558" s="195" t="s">
        <v>211</v>
      </c>
      <c r="E558" s="194" t="s">
        <v>212</v>
      </c>
      <c r="F558" s="194" t="s">
        <v>226</v>
      </c>
      <c r="G558" s="194" t="s">
        <v>227</v>
      </c>
      <c r="H558" s="194" t="s">
        <v>48</v>
      </c>
      <c r="I558" s="194" t="s">
        <v>49</v>
      </c>
      <c r="J558" s="289" t="s">
        <v>50</v>
      </c>
      <c r="K558" s="194"/>
      <c r="L558" s="194" t="s">
        <v>220</v>
      </c>
      <c r="M558" s="194"/>
      <c r="N558" s="290" t="s">
        <v>209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6"/>
        <v>53416.799295773963</v>
      </c>
      <c r="W558" s="121">
        <v>537688.37586206896</v>
      </c>
      <c r="X558" s="121"/>
      <c r="Y558" s="121"/>
      <c r="Z558" s="121">
        <f t="shared" si="47"/>
        <v>549047.98943662003</v>
      </c>
      <c r="AA558" s="232">
        <v>5.2999999999999999E-2</v>
      </c>
      <c r="AB558" s="339">
        <f t="shared" ref="AB558:AB621" si="49">Z558*AA558</f>
        <v>29099.54344014086</v>
      </c>
      <c r="AC558" s="339"/>
      <c r="AD558" s="210"/>
      <c r="AE558" s="210"/>
      <c r="AF558" s="210" t="s">
        <v>414</v>
      </c>
      <c r="AG558" s="232">
        <v>0</v>
      </c>
      <c r="AH558" s="344"/>
      <c r="AI558" s="344"/>
      <c r="AJ558" s="344"/>
      <c r="AK558" s="192"/>
    </row>
    <row r="559" spans="1:37" s="122" customFormat="1" ht="16.5" hidden="1" customHeight="1" x14ac:dyDescent="0.4">
      <c r="A559" s="352" t="s">
        <v>362</v>
      </c>
      <c r="B559" s="194" t="s">
        <v>42</v>
      </c>
      <c r="C559" s="195" t="s">
        <v>210</v>
      </c>
      <c r="D559" s="195" t="s">
        <v>211</v>
      </c>
      <c r="E559" s="194" t="s">
        <v>212</v>
      </c>
      <c r="F559" s="194" t="s">
        <v>226</v>
      </c>
      <c r="G559" s="194" t="s">
        <v>227</v>
      </c>
      <c r="H559" s="194" t="s">
        <v>48</v>
      </c>
      <c r="I559" s="194" t="s">
        <v>49</v>
      </c>
      <c r="J559" s="289" t="s">
        <v>50</v>
      </c>
      <c r="K559" s="194"/>
      <c r="L559" s="194" t="s">
        <v>220</v>
      </c>
      <c r="M559" s="194"/>
      <c r="N559" s="290" t="s">
        <v>209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6"/>
        <v>0</v>
      </c>
      <c r="W559" s="121">
        <v>220740.47</v>
      </c>
      <c r="X559" s="121"/>
      <c r="Y559" s="121"/>
      <c r="Z559" s="121">
        <f t="shared" si="47"/>
        <v>245930.83056338</v>
      </c>
      <c r="AA559" s="232">
        <v>8.5999999999999993E-2</v>
      </c>
      <c r="AB559" s="339">
        <f t="shared" si="49"/>
        <v>21150.051428450679</v>
      </c>
      <c r="AC559" s="339"/>
      <c r="AD559" s="210"/>
      <c r="AE559" s="210"/>
      <c r="AF559" s="210" t="s">
        <v>417</v>
      </c>
      <c r="AG559" s="232">
        <v>0</v>
      </c>
      <c r="AH559" s="344"/>
      <c r="AI559" s="344"/>
      <c r="AJ559" s="344"/>
      <c r="AK559" s="192"/>
    </row>
    <row r="560" spans="1:37" s="122" customFormat="1" ht="16.5" hidden="1" customHeight="1" x14ac:dyDescent="0.4">
      <c r="A560" s="352" t="s">
        <v>362</v>
      </c>
      <c r="B560" s="194" t="s">
        <v>42</v>
      </c>
      <c r="C560" s="195" t="s">
        <v>210</v>
      </c>
      <c r="D560" s="195" t="s">
        <v>221</v>
      </c>
      <c r="E560" s="194" t="s">
        <v>212</v>
      </c>
      <c r="F560" s="194" t="s">
        <v>300</v>
      </c>
      <c r="G560" s="194" t="s">
        <v>301</v>
      </c>
      <c r="H560" s="194" t="s">
        <v>48</v>
      </c>
      <c r="I560" s="194" t="s">
        <v>49</v>
      </c>
      <c r="J560" s="289" t="s">
        <v>50</v>
      </c>
      <c r="K560" s="194"/>
      <c r="L560" s="194" t="s">
        <v>220</v>
      </c>
      <c r="M560" s="194"/>
      <c r="N560" s="290" t="s">
        <v>209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6"/>
        <v>143.46098591579357</v>
      </c>
      <c r="W560" s="121">
        <v>232750.22</v>
      </c>
      <c r="X560" s="121"/>
      <c r="Y560" s="121"/>
      <c r="Z560" s="121">
        <f t="shared" si="47"/>
        <v>255679.26</v>
      </c>
      <c r="AA560" s="232">
        <v>5.2999999999999999E-2</v>
      </c>
      <c r="AB560" s="339">
        <f t="shared" si="49"/>
        <v>13551.00078</v>
      </c>
      <c r="AC560" s="339"/>
      <c r="AD560" s="210"/>
      <c r="AE560" s="210"/>
      <c r="AF560" s="210" t="s">
        <v>417</v>
      </c>
      <c r="AG560" s="232">
        <v>0.11</v>
      </c>
      <c r="AH560" s="344"/>
      <c r="AI560" s="344"/>
      <c r="AJ560" s="344"/>
      <c r="AK560" s="192"/>
    </row>
    <row r="561" spans="1:37" s="122" customFormat="1" hidden="1" x14ac:dyDescent="0.4">
      <c r="A561" s="352" t="s">
        <v>362</v>
      </c>
      <c r="B561" s="194" t="s">
        <v>42</v>
      </c>
      <c r="C561" s="195" t="s">
        <v>210</v>
      </c>
      <c r="D561" s="195" t="s">
        <v>211</v>
      </c>
      <c r="E561" s="194" t="s">
        <v>212</v>
      </c>
      <c r="F561" s="194" t="s">
        <v>240</v>
      </c>
      <c r="G561" s="194" t="s">
        <v>241</v>
      </c>
      <c r="H561" s="194" t="s">
        <v>48</v>
      </c>
      <c r="I561" s="194" t="s">
        <v>49</v>
      </c>
      <c r="J561" s="289" t="s">
        <v>50</v>
      </c>
      <c r="K561" s="194"/>
      <c r="L561" s="194" t="s">
        <v>220</v>
      </c>
      <c r="M561" s="194"/>
      <c r="N561" s="290" t="s">
        <v>209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256869.59</v>
      </c>
      <c r="V561" s="121">
        <f t="shared" si="46"/>
        <v>172.66352112698951</v>
      </c>
      <c r="W561" s="121">
        <v>249832.07</v>
      </c>
      <c r="X561" s="121"/>
      <c r="Y561" s="121"/>
      <c r="Z561" s="121">
        <f t="shared" si="47"/>
        <v>256869.59</v>
      </c>
      <c r="AA561" s="232">
        <v>8.5999999999999993E-2</v>
      </c>
      <c r="AB561" s="339">
        <f t="shared" si="49"/>
        <v>22090.784739999999</v>
      </c>
      <c r="AC561" s="339"/>
      <c r="AD561" s="210"/>
      <c r="AE561" s="210"/>
      <c r="AF561" s="210" t="s">
        <v>417</v>
      </c>
      <c r="AG561" s="232">
        <v>0.36</v>
      </c>
      <c r="AH561" s="344"/>
      <c r="AI561" s="344"/>
      <c r="AJ561" s="344"/>
      <c r="AK561" s="192"/>
    </row>
    <row r="562" spans="1:37" s="122" customFormat="1" hidden="1" x14ac:dyDescent="0.4">
      <c r="A562" s="352" t="s">
        <v>362</v>
      </c>
      <c r="B562" s="194" t="s">
        <v>42</v>
      </c>
      <c r="C562" s="195" t="s">
        <v>210</v>
      </c>
      <c r="D562" s="195" t="s">
        <v>211</v>
      </c>
      <c r="E562" s="194" t="s">
        <v>212</v>
      </c>
      <c r="F562" s="194" t="s">
        <v>240</v>
      </c>
      <c r="G562" s="194" t="s">
        <v>241</v>
      </c>
      <c r="H562" s="194" t="s">
        <v>48</v>
      </c>
      <c r="I562" s="194" t="s">
        <v>49</v>
      </c>
      <c r="J562" s="289" t="s">
        <v>50</v>
      </c>
      <c r="K562" s="194"/>
      <c r="L562" s="194" t="s">
        <v>220</v>
      </c>
      <c r="M562" s="194"/>
      <c r="N562" s="290" t="s">
        <v>209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</v>
      </c>
      <c r="V562" s="121">
        <f t="shared" si="46"/>
        <v>1.690140925347805E-3</v>
      </c>
      <c r="W562" s="121">
        <v>500000</v>
      </c>
      <c r="X562" s="121"/>
      <c r="Y562" s="121"/>
      <c r="Z562" s="121">
        <f t="shared" si="47"/>
        <v>563380.28</v>
      </c>
      <c r="AA562" s="232">
        <v>5.2999999999999999E-2</v>
      </c>
      <c r="AB562" s="339">
        <f t="shared" si="49"/>
        <v>29859.154839999999</v>
      </c>
      <c r="AC562" s="339"/>
      <c r="AD562" s="210"/>
      <c r="AE562" s="210"/>
      <c r="AF562" s="210" t="s">
        <v>414</v>
      </c>
      <c r="AG562" s="232">
        <v>0</v>
      </c>
      <c r="AH562" s="344"/>
      <c r="AI562" s="344"/>
      <c r="AJ562" s="344"/>
      <c r="AK562" s="192"/>
    </row>
    <row r="563" spans="1:37" s="122" customFormat="1" hidden="1" x14ac:dyDescent="0.4">
      <c r="A563" s="352" t="s">
        <v>362</v>
      </c>
      <c r="B563" s="194" t="s">
        <v>42</v>
      </c>
      <c r="C563" s="195" t="s">
        <v>210</v>
      </c>
      <c r="D563" s="195" t="s">
        <v>211</v>
      </c>
      <c r="E563" s="194" t="s">
        <v>212</v>
      </c>
      <c r="F563" s="194" t="s">
        <v>240</v>
      </c>
      <c r="G563" s="194" t="s">
        <v>241</v>
      </c>
      <c r="H563" s="194" t="s">
        <v>48</v>
      </c>
      <c r="I563" s="194" t="s">
        <v>49</v>
      </c>
      <c r="J563" s="289" t="s">
        <v>50</v>
      </c>
      <c r="K563" s="194"/>
      <c r="L563" s="194" t="s">
        <v>220</v>
      </c>
      <c r="M563" s="194"/>
      <c r="N563" s="290" t="s">
        <v>209</v>
      </c>
      <c r="O563" s="301" t="s">
        <v>53</v>
      </c>
      <c r="P563" s="196">
        <v>0.23</v>
      </c>
      <c r="Q563" s="197"/>
      <c r="R563" s="197"/>
      <c r="S563" s="121">
        <v>174663.84</v>
      </c>
      <c r="T563" s="121">
        <v>232394.366197183</v>
      </c>
      <c r="U563" s="121">
        <v>407058.21</v>
      </c>
      <c r="V563" s="121">
        <f t="shared" si="46"/>
        <v>-3.8028170238249004E-3</v>
      </c>
      <c r="W563" s="121">
        <v>350316.76</v>
      </c>
      <c r="X563" s="121"/>
      <c r="Y563" s="121"/>
      <c r="Z563" s="121">
        <f t="shared" si="47"/>
        <v>407058.21</v>
      </c>
      <c r="AA563" s="232">
        <v>8.5999999999999993E-2</v>
      </c>
      <c r="AB563" s="339">
        <f t="shared" si="49"/>
        <v>35007.00606</v>
      </c>
      <c r="AC563" s="339"/>
      <c r="AD563" s="210"/>
      <c r="AE563" s="210"/>
      <c r="AF563" s="210" t="s">
        <v>417</v>
      </c>
      <c r="AG563" s="232">
        <v>0.34</v>
      </c>
      <c r="AH563" s="344"/>
      <c r="AI563" s="344"/>
      <c r="AJ563" s="344"/>
      <c r="AK563" s="192"/>
    </row>
    <row r="564" spans="1:37" s="122" customFormat="1" ht="16.5" hidden="1" customHeight="1" x14ac:dyDescent="0.4">
      <c r="A564" s="352" t="s">
        <v>362</v>
      </c>
      <c r="B564" s="194" t="s">
        <v>42</v>
      </c>
      <c r="C564" s="195" t="s">
        <v>210</v>
      </c>
      <c r="D564" s="195" t="s">
        <v>211</v>
      </c>
      <c r="E564" s="194" t="s">
        <v>212</v>
      </c>
      <c r="F564" s="194" t="s">
        <v>294</v>
      </c>
      <c r="G564" s="194" t="s">
        <v>295</v>
      </c>
      <c r="H564" s="194" t="s">
        <v>48</v>
      </c>
      <c r="I564" s="194" t="s">
        <v>49</v>
      </c>
      <c r="J564" s="289" t="s">
        <v>50</v>
      </c>
      <c r="K564" s="194"/>
      <c r="L564" s="194" t="s">
        <v>220</v>
      </c>
      <c r="M564" s="194"/>
      <c r="N564" s="290" t="s">
        <v>209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6"/>
        <v>196.54507042269688</v>
      </c>
      <c r="W564" s="121">
        <v>34260.030181818198</v>
      </c>
      <c r="X564" s="121"/>
      <c r="Y564" s="121"/>
      <c r="Z564" s="121">
        <f t="shared" si="47"/>
        <v>39809.19</v>
      </c>
      <c r="AA564" s="232">
        <v>5.2999999999999999E-2</v>
      </c>
      <c r="AB564" s="339">
        <f t="shared" si="49"/>
        <v>2109.8870700000002</v>
      </c>
      <c r="AC564" s="339"/>
      <c r="AD564" s="210"/>
      <c r="AE564" s="210"/>
      <c r="AF564" s="210" t="s">
        <v>417</v>
      </c>
      <c r="AG564" s="232">
        <v>7.0000000000000007E-2</v>
      </c>
      <c r="AH564" s="344"/>
      <c r="AI564" s="344"/>
      <c r="AJ564" s="344"/>
      <c r="AK564" s="192"/>
    </row>
    <row r="565" spans="1:37" s="122" customFormat="1" ht="16.5" hidden="1" customHeight="1" x14ac:dyDescent="0.4">
      <c r="A565" s="352" t="s">
        <v>362</v>
      </c>
      <c r="B565" s="194" t="s">
        <v>42</v>
      </c>
      <c r="C565" s="195" t="s">
        <v>210</v>
      </c>
      <c r="D565" s="195" t="s">
        <v>221</v>
      </c>
      <c r="E565" s="194" t="s">
        <v>212</v>
      </c>
      <c r="F565" s="194" t="s">
        <v>278</v>
      </c>
      <c r="G565" s="194" t="s">
        <v>279</v>
      </c>
      <c r="H565" s="194" t="s">
        <v>48</v>
      </c>
      <c r="I565" s="194" t="s">
        <v>49</v>
      </c>
      <c r="J565" s="289" t="s">
        <v>50</v>
      </c>
      <c r="K565" s="194"/>
      <c r="L565" s="194" t="s">
        <v>220</v>
      </c>
      <c r="M565" s="194"/>
      <c r="N565" s="290" t="s">
        <v>209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6"/>
        <v>69822.711690140975</v>
      </c>
      <c r="W565" s="121">
        <v>149687.48412121201</v>
      </c>
      <c r="X565" s="121"/>
      <c r="Y565" s="121"/>
      <c r="Z565" s="121">
        <f t="shared" si="47"/>
        <v>173932.64</v>
      </c>
      <c r="AA565" s="232">
        <v>5.2999999999999999E-2</v>
      </c>
      <c r="AB565" s="339">
        <f t="shared" si="49"/>
        <v>9218.4299200000005</v>
      </c>
      <c r="AC565" s="339"/>
      <c r="AD565" s="210"/>
      <c r="AE565" s="210"/>
      <c r="AF565" s="210" t="s">
        <v>417</v>
      </c>
      <c r="AG565" s="232">
        <v>0</v>
      </c>
      <c r="AH565" s="344"/>
      <c r="AI565" s="344"/>
      <c r="AJ565" s="344"/>
      <c r="AK565" s="192"/>
    </row>
    <row r="566" spans="1:37" s="122" customFormat="1" ht="16.5" hidden="1" customHeight="1" x14ac:dyDescent="0.4">
      <c r="A566" s="352" t="s">
        <v>362</v>
      </c>
      <c r="B566" s="194" t="s">
        <v>42</v>
      </c>
      <c r="C566" s="195" t="s">
        <v>210</v>
      </c>
      <c r="D566" s="195" t="s">
        <v>221</v>
      </c>
      <c r="E566" s="194" t="s">
        <v>212</v>
      </c>
      <c r="F566" s="194" t="s">
        <v>253</v>
      </c>
      <c r="G566" s="194" t="s">
        <v>254</v>
      </c>
      <c r="H566" s="194" t="s">
        <v>48</v>
      </c>
      <c r="I566" s="194" t="s">
        <v>49</v>
      </c>
      <c r="J566" s="289" t="s">
        <v>50</v>
      </c>
      <c r="K566" s="194"/>
      <c r="L566" s="194" t="s">
        <v>220</v>
      </c>
      <c r="M566" s="194"/>
      <c r="N566" s="290" t="s">
        <v>209</v>
      </c>
      <c r="O566" s="301" t="s">
        <v>53</v>
      </c>
      <c r="P566" s="196">
        <v>0.22</v>
      </c>
      <c r="Q566" s="197"/>
      <c r="R566" s="197"/>
      <c r="S566" s="121">
        <v>272940.77</v>
      </c>
      <c r="T566" s="121"/>
      <c r="U566" s="121">
        <v>272585.93</v>
      </c>
      <c r="V566" s="121">
        <f t="shared" si="46"/>
        <v>354.84000000002561</v>
      </c>
      <c r="W566" s="121">
        <v>236019.52475609799</v>
      </c>
      <c r="X566" s="121"/>
      <c r="Y566" s="121"/>
      <c r="Z566" s="121">
        <f t="shared" si="47"/>
        <v>272585.93</v>
      </c>
      <c r="AA566" s="232">
        <v>5.2999999999999999E-2</v>
      </c>
      <c r="AB566" s="339">
        <f t="shared" si="49"/>
        <v>14447.05429</v>
      </c>
      <c r="AC566" s="339"/>
      <c r="AD566" s="210"/>
      <c r="AE566" s="210"/>
      <c r="AF566" s="210" t="s">
        <v>417</v>
      </c>
      <c r="AG566" s="232"/>
      <c r="AH566" s="344"/>
      <c r="AI566" s="344"/>
      <c r="AJ566" s="344"/>
      <c r="AK566" s="192"/>
    </row>
    <row r="567" spans="1:37" s="122" customFormat="1" ht="16.5" hidden="1" customHeight="1" x14ac:dyDescent="0.4">
      <c r="A567" s="352" t="s">
        <v>362</v>
      </c>
      <c r="B567" s="194" t="s">
        <v>42</v>
      </c>
      <c r="C567" s="195" t="s">
        <v>59</v>
      </c>
      <c r="D567" s="195" t="s">
        <v>290</v>
      </c>
      <c r="E567" s="194" t="s">
        <v>156</v>
      </c>
      <c r="F567" s="194" t="s">
        <v>268</v>
      </c>
      <c r="G567" s="194" t="s">
        <v>291</v>
      </c>
      <c r="H567" s="194" t="s">
        <v>48</v>
      </c>
      <c r="I567" s="194" t="s">
        <v>49</v>
      </c>
      <c r="J567" s="289" t="s">
        <v>50</v>
      </c>
      <c r="K567" s="194"/>
      <c r="L567" s="194" t="s">
        <v>220</v>
      </c>
      <c r="M567" s="194"/>
      <c r="N567" s="290" t="s">
        <v>209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6"/>
        <v>136495.19</v>
      </c>
      <c r="W567" s="121">
        <f>U567*(1+AG567)/(1+AG567+P567)</f>
        <v>298588.93800000002</v>
      </c>
      <c r="X567" s="121"/>
      <c r="Y567" s="121"/>
      <c r="Z567" s="121">
        <f t="shared" si="47"/>
        <v>336438.24</v>
      </c>
      <c r="AA567" s="232">
        <v>5.2999999999999999E-2</v>
      </c>
      <c r="AB567" s="339">
        <f t="shared" si="49"/>
        <v>17831.226719999999</v>
      </c>
      <c r="AC567" s="339"/>
      <c r="AD567" s="210"/>
      <c r="AE567" s="210"/>
      <c r="AF567" s="210" t="s">
        <v>417</v>
      </c>
      <c r="AG567" s="226">
        <v>0.42</v>
      </c>
      <c r="AH567" s="344"/>
      <c r="AI567" s="344"/>
      <c r="AJ567" s="344"/>
      <c r="AK567" s="192"/>
    </row>
    <row r="568" spans="1:37" s="122" customFormat="1" ht="16.5" hidden="1" customHeight="1" x14ac:dyDescent="0.4">
      <c r="A568" s="352" t="s">
        <v>362</v>
      </c>
      <c r="B568" s="194" t="s">
        <v>42</v>
      </c>
      <c r="C568" s="195" t="s">
        <v>210</v>
      </c>
      <c r="D568" s="195" t="s">
        <v>221</v>
      </c>
      <c r="E568" s="194" t="s">
        <v>212</v>
      </c>
      <c r="F568" s="194" t="s">
        <v>268</v>
      </c>
      <c r="G568" s="194" t="s">
        <v>269</v>
      </c>
      <c r="H568" s="194" t="s">
        <v>48</v>
      </c>
      <c r="I568" s="194" t="s">
        <v>49</v>
      </c>
      <c r="J568" s="289" t="s">
        <v>50</v>
      </c>
      <c r="K568" s="194"/>
      <c r="L568" s="194" t="s">
        <v>220</v>
      </c>
      <c r="M568" s="194"/>
      <c r="N568" s="290" t="s">
        <v>209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6"/>
        <v>428891.11</v>
      </c>
      <c r="W568" s="121">
        <v>92110.589212121195</v>
      </c>
      <c r="X568" s="121"/>
      <c r="Y568" s="121"/>
      <c r="Z568" s="121">
        <f t="shared" si="47"/>
        <v>107029.91</v>
      </c>
      <c r="AA568" s="232">
        <v>5.2999999999999999E-2</v>
      </c>
      <c r="AB568" s="339">
        <f t="shared" si="49"/>
        <v>5672.5852299999997</v>
      </c>
      <c r="AC568" s="339"/>
      <c r="AD568" s="210"/>
      <c r="AE568" s="210"/>
      <c r="AF568" s="210" t="s">
        <v>417</v>
      </c>
      <c r="AG568" s="232"/>
      <c r="AH568" s="344"/>
      <c r="AI568" s="344"/>
      <c r="AJ568" s="344"/>
      <c r="AK568" s="192"/>
    </row>
    <row r="569" spans="1:37" s="122" customFormat="1" ht="16.5" hidden="1" customHeight="1" x14ac:dyDescent="0.4">
      <c r="A569" s="352" t="s">
        <v>362</v>
      </c>
      <c r="B569" s="194" t="s">
        <v>42</v>
      </c>
      <c r="C569" s="195" t="s">
        <v>210</v>
      </c>
      <c r="D569" s="195" t="s">
        <v>221</v>
      </c>
      <c r="E569" s="194" t="s">
        <v>212</v>
      </c>
      <c r="F569" s="194" t="s">
        <v>276</v>
      </c>
      <c r="G569" s="194" t="s">
        <v>277</v>
      </c>
      <c r="H569" s="194" t="s">
        <v>48</v>
      </c>
      <c r="I569" s="194" t="s">
        <v>49</v>
      </c>
      <c r="J569" s="289" t="s">
        <v>50</v>
      </c>
      <c r="K569" s="194"/>
      <c r="L569" s="194" t="s">
        <v>220</v>
      </c>
      <c r="M569" s="194"/>
      <c r="N569" s="290" t="s">
        <v>209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6"/>
        <v>9662.0428169013994</v>
      </c>
      <c r="W569" s="121">
        <v>834.25865853658502</v>
      </c>
      <c r="X569" s="121"/>
      <c r="Y569" s="121"/>
      <c r="Z569" s="121">
        <f t="shared" si="47"/>
        <v>963.51</v>
      </c>
      <c r="AA569" s="232">
        <v>5.2999999999999999E-2</v>
      </c>
      <c r="AB569" s="339">
        <f t="shared" si="49"/>
        <v>51.066029999999998</v>
      </c>
      <c r="AC569" s="339"/>
      <c r="AD569" s="210"/>
      <c r="AE569" s="210"/>
      <c r="AF569" s="210" t="s">
        <v>414</v>
      </c>
      <c r="AG569" s="232"/>
      <c r="AH569" s="344"/>
      <c r="AI569" s="344"/>
      <c r="AJ569" s="344"/>
      <c r="AK569" s="192"/>
    </row>
    <row r="570" spans="1:37" s="122" customFormat="1" ht="16.5" hidden="1" customHeight="1" x14ac:dyDescent="0.4">
      <c r="A570" s="352" t="s">
        <v>362</v>
      </c>
      <c r="B570" s="194" t="s">
        <v>42</v>
      </c>
      <c r="C570" s="195" t="s">
        <v>210</v>
      </c>
      <c r="D570" s="195" t="s">
        <v>211</v>
      </c>
      <c r="E570" s="194" t="s">
        <v>212</v>
      </c>
      <c r="F570" s="194" t="s">
        <v>224</v>
      </c>
      <c r="G570" s="194" t="s">
        <v>225</v>
      </c>
      <c r="H570" s="194" t="s">
        <v>48</v>
      </c>
      <c r="I570" s="194" t="s">
        <v>49</v>
      </c>
      <c r="J570" s="289" t="s">
        <v>50</v>
      </c>
      <c r="K570" s="194"/>
      <c r="L570" s="194" t="s">
        <v>220</v>
      </c>
      <c r="M570" s="194"/>
      <c r="N570" s="290" t="s">
        <v>209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6"/>
        <v>64464.899859154903</v>
      </c>
      <c r="W570" s="121">
        <v>449.17612121212102</v>
      </c>
      <c r="X570" s="121"/>
      <c r="Y570" s="121"/>
      <c r="Z570" s="121">
        <f t="shared" si="47"/>
        <v>521.92999999999995</v>
      </c>
      <c r="AA570" s="232">
        <v>5.2999999999999999E-2</v>
      </c>
      <c r="AB570" s="339">
        <f t="shared" si="49"/>
        <v>27.662289999999995</v>
      </c>
      <c r="AC570" s="339"/>
      <c r="AD570" s="210"/>
      <c r="AE570" s="210"/>
      <c r="AF570" s="210" t="s">
        <v>417</v>
      </c>
      <c r="AG570" s="232">
        <v>0.22</v>
      </c>
      <c r="AH570" s="344"/>
      <c r="AI570" s="344"/>
      <c r="AJ570" s="344"/>
      <c r="AK570" s="192"/>
    </row>
    <row r="571" spans="1:37" s="122" customFormat="1" ht="16.5" hidden="1" customHeight="1" x14ac:dyDescent="0.4">
      <c r="A571" s="352" t="s">
        <v>362</v>
      </c>
      <c r="B571" s="194" t="s">
        <v>42</v>
      </c>
      <c r="C571" s="195" t="s">
        <v>210</v>
      </c>
      <c r="D571" s="195" t="s">
        <v>221</v>
      </c>
      <c r="E571" s="194" t="s">
        <v>212</v>
      </c>
      <c r="F571" s="194" t="s">
        <v>282</v>
      </c>
      <c r="G571" s="194" t="s">
        <v>283</v>
      </c>
      <c r="H571" s="194" t="s">
        <v>48</v>
      </c>
      <c r="I571" s="194" t="s">
        <v>49</v>
      </c>
      <c r="J571" s="289" t="s">
        <v>50</v>
      </c>
      <c r="K571" s="194"/>
      <c r="L571" s="194" t="s">
        <v>220</v>
      </c>
      <c r="M571" s="194"/>
      <c r="N571" s="290" t="s">
        <v>209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6"/>
        <v>8102.9149295775005</v>
      </c>
      <c r="W571" s="121">
        <v>4073.4067499999601</v>
      </c>
      <c r="X571" s="121"/>
      <c r="Y571" s="121"/>
      <c r="Z571" s="121">
        <f t="shared" si="47"/>
        <v>4589.7540845069998</v>
      </c>
      <c r="AA571" s="232">
        <v>5.2999999999999999E-2</v>
      </c>
      <c r="AB571" s="339">
        <f t="shared" si="49"/>
        <v>243.25696647887099</v>
      </c>
      <c r="AC571" s="339"/>
      <c r="AD571" s="210"/>
      <c r="AE571" s="210"/>
      <c r="AF571" s="210" t="s">
        <v>417</v>
      </c>
      <c r="AG571" s="232">
        <v>0</v>
      </c>
      <c r="AH571" s="344"/>
      <c r="AI571" s="344"/>
      <c r="AJ571" s="344"/>
      <c r="AK571" s="192"/>
    </row>
    <row r="572" spans="1:37" s="122" customFormat="1" ht="16.5" hidden="1" customHeight="1" x14ac:dyDescent="0.4">
      <c r="A572" s="352" t="s">
        <v>362</v>
      </c>
      <c r="B572" s="194" t="s">
        <v>42</v>
      </c>
      <c r="C572" s="195" t="s">
        <v>210</v>
      </c>
      <c r="D572" s="195" t="s">
        <v>221</v>
      </c>
      <c r="E572" s="194" t="s">
        <v>212</v>
      </c>
      <c r="F572" s="194" t="s">
        <v>284</v>
      </c>
      <c r="G572" s="194" t="s">
        <v>285</v>
      </c>
      <c r="H572" s="194" t="s">
        <v>48</v>
      </c>
      <c r="I572" s="194" t="s">
        <v>49</v>
      </c>
      <c r="J572" s="289" t="s">
        <v>50</v>
      </c>
      <c r="K572" s="194"/>
      <c r="L572" s="194" t="s">
        <v>220</v>
      </c>
      <c r="M572" s="194"/>
      <c r="N572" s="290" t="s">
        <v>209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6"/>
        <v>655.37999999979365</v>
      </c>
      <c r="W572" s="121">
        <f>U572*(1+AG572)/(1+P572+AG572)</f>
        <v>49358.179586207079</v>
      </c>
      <c r="X572" s="121"/>
      <c r="Y572" s="121"/>
      <c r="Z572" s="121">
        <f t="shared" si="47"/>
        <v>50400.958028169203</v>
      </c>
      <c r="AA572" s="232">
        <v>8.5999999999999993E-2</v>
      </c>
      <c r="AB572" s="339">
        <f t="shared" si="49"/>
        <v>4334.4823904225514</v>
      </c>
      <c r="AC572" s="339"/>
      <c r="AD572" s="210"/>
      <c r="AE572" s="210"/>
      <c r="AF572" s="210" t="s">
        <v>417</v>
      </c>
      <c r="AG572" s="232">
        <v>0.42</v>
      </c>
      <c r="AH572" s="344"/>
      <c r="AI572" s="344"/>
      <c r="AJ572" s="344"/>
      <c r="AK572" s="192"/>
    </row>
    <row r="573" spans="1:37" s="122" customFormat="1" ht="16.5" hidden="1" customHeight="1" x14ac:dyDescent="0.4">
      <c r="A573" s="352" t="s">
        <v>362</v>
      </c>
      <c r="B573" s="194" t="s">
        <v>42</v>
      </c>
      <c r="C573" s="195" t="s">
        <v>210</v>
      </c>
      <c r="D573" s="195" t="s">
        <v>211</v>
      </c>
      <c r="E573" s="194" t="s">
        <v>212</v>
      </c>
      <c r="F573" s="194" t="s">
        <v>298</v>
      </c>
      <c r="G573" s="194" t="s">
        <v>299</v>
      </c>
      <c r="H573" s="194" t="s">
        <v>48</v>
      </c>
      <c r="I573" s="194" t="s">
        <v>49</v>
      </c>
      <c r="J573" s="289" t="s">
        <v>50</v>
      </c>
      <c r="K573" s="194"/>
      <c r="L573" s="194" t="s">
        <v>220</v>
      </c>
      <c r="M573" s="194"/>
      <c r="N573" s="290" t="s">
        <v>209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6"/>
        <v>1513.0032394365899</v>
      </c>
      <c r="W573" s="121">
        <v>8842.0657931034602</v>
      </c>
      <c r="X573" s="121"/>
      <c r="Y573" s="121"/>
      <c r="Z573" s="121">
        <f t="shared" si="47"/>
        <v>9028.8700000000099</v>
      </c>
      <c r="AA573" s="232">
        <v>8.5999999999999993E-2</v>
      </c>
      <c r="AB573" s="339">
        <f t="shared" si="49"/>
        <v>776.48282000000074</v>
      </c>
      <c r="AC573" s="339"/>
      <c r="AD573" s="210"/>
      <c r="AE573" s="210"/>
      <c r="AF573" s="210" t="s">
        <v>417</v>
      </c>
      <c r="AG573" s="232"/>
      <c r="AH573" s="344"/>
      <c r="AI573" s="344"/>
      <c r="AJ573" s="344"/>
      <c r="AK573" s="192"/>
    </row>
    <row r="574" spans="1:37" s="122" customFormat="1" ht="16.5" hidden="1" customHeight="1" x14ac:dyDescent="0.4">
      <c r="A574" s="352" t="s">
        <v>362</v>
      </c>
      <c r="B574" s="194" t="s">
        <v>42</v>
      </c>
      <c r="C574" s="195" t="s">
        <v>210</v>
      </c>
      <c r="D574" s="195" t="s">
        <v>211</v>
      </c>
      <c r="E574" s="194" t="s">
        <v>212</v>
      </c>
      <c r="F574" s="194" t="s">
        <v>318</v>
      </c>
      <c r="G574" s="194" t="s">
        <v>319</v>
      </c>
      <c r="H574" s="194" t="s">
        <v>48</v>
      </c>
      <c r="I574" s="194" t="s">
        <v>49</v>
      </c>
      <c r="J574" s="289" t="s">
        <v>50</v>
      </c>
      <c r="K574" s="194"/>
      <c r="L574" s="194" t="s">
        <v>220</v>
      </c>
      <c r="M574" s="194"/>
      <c r="N574" s="290" t="s">
        <v>209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6"/>
        <v>132154.61154929665</v>
      </c>
      <c r="W574" s="121">
        <v>273347.15139393898</v>
      </c>
      <c r="X574" s="121"/>
      <c r="Y574" s="121"/>
      <c r="Z574" s="121">
        <f t="shared" si="47"/>
        <v>317621.69</v>
      </c>
      <c r="AA574" s="232">
        <v>8.5999999999999993E-2</v>
      </c>
      <c r="AB574" s="339">
        <f t="shared" si="49"/>
        <v>27315.465339999999</v>
      </c>
      <c r="AC574" s="339"/>
      <c r="AD574" s="210"/>
      <c r="AE574" s="210"/>
      <c r="AF574" s="210" t="s">
        <v>417</v>
      </c>
      <c r="AG574" s="232"/>
      <c r="AH574" s="344"/>
      <c r="AI574" s="344"/>
      <c r="AJ574" s="344"/>
      <c r="AK574" s="192"/>
    </row>
    <row r="575" spans="1:37" s="122" customFormat="1" ht="16.5" hidden="1" customHeight="1" x14ac:dyDescent="0.4">
      <c r="A575" s="352" t="s">
        <v>362</v>
      </c>
      <c r="B575" s="194" t="s">
        <v>42</v>
      </c>
      <c r="C575" s="195" t="s">
        <v>210</v>
      </c>
      <c r="D575" s="195" t="s">
        <v>221</v>
      </c>
      <c r="E575" s="194" t="s">
        <v>212</v>
      </c>
      <c r="F575" s="194" t="s">
        <v>228</v>
      </c>
      <c r="G575" s="194" t="s">
        <v>229</v>
      </c>
      <c r="H575" s="194" t="s">
        <v>48</v>
      </c>
      <c r="I575" s="194" t="s">
        <v>49</v>
      </c>
      <c r="J575" s="289" t="s">
        <v>50</v>
      </c>
      <c r="K575" s="194"/>
      <c r="L575" s="194" t="s">
        <v>220</v>
      </c>
      <c r="M575" s="194"/>
      <c r="N575" s="290" t="s">
        <v>209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265704.96000000002</v>
      </c>
      <c r="V575" s="121">
        <f t="shared" si="46"/>
        <v>30421.800563380006</v>
      </c>
      <c r="W575" s="121">
        <v>260207.62</v>
      </c>
      <c r="X575" s="121"/>
      <c r="Y575" s="121"/>
      <c r="Z575" s="121">
        <f t="shared" si="47"/>
        <v>265704.96000000002</v>
      </c>
      <c r="AA575" s="232">
        <v>5.2999999999999999E-2</v>
      </c>
      <c r="AB575" s="339">
        <f t="shared" si="49"/>
        <v>14082.362880000001</v>
      </c>
      <c r="AC575" s="339"/>
      <c r="AD575" s="210"/>
      <c r="AE575" s="210"/>
      <c r="AF575" s="210" t="s">
        <v>417</v>
      </c>
      <c r="AG575" s="232"/>
      <c r="AH575" s="344"/>
      <c r="AI575" s="344"/>
      <c r="AJ575" s="344"/>
      <c r="AK575" s="192"/>
    </row>
    <row r="576" spans="1:37" s="122" customFormat="1" ht="16.5" hidden="1" customHeight="1" x14ac:dyDescent="0.4">
      <c r="A576" s="352" t="s">
        <v>362</v>
      </c>
      <c r="B576" s="194" t="s">
        <v>42</v>
      </c>
      <c r="C576" s="195" t="s">
        <v>210</v>
      </c>
      <c r="D576" s="195" t="s">
        <v>221</v>
      </c>
      <c r="E576" s="194" t="s">
        <v>212</v>
      </c>
      <c r="F576" s="194" t="s">
        <v>228</v>
      </c>
      <c r="G576" s="194" t="s">
        <v>229</v>
      </c>
      <c r="H576" s="194" t="s">
        <v>48</v>
      </c>
      <c r="I576" s="194" t="s">
        <v>49</v>
      </c>
      <c r="J576" s="289" t="s">
        <v>50</v>
      </c>
      <c r="K576" s="194"/>
      <c r="L576" s="194" t="s">
        <v>220</v>
      </c>
      <c r="M576" s="194"/>
      <c r="N576" s="290" t="s">
        <v>209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106699.58</v>
      </c>
      <c r="V576" s="121">
        <f t="shared" si="46"/>
        <v>189075.06788732397</v>
      </c>
      <c r="W576" s="121">
        <v>101008.94</v>
      </c>
      <c r="X576" s="121"/>
      <c r="Y576" s="121"/>
      <c r="Z576" s="121">
        <f t="shared" si="47"/>
        <v>106699.58</v>
      </c>
      <c r="AA576" s="232">
        <v>5.2999999999999999E-2</v>
      </c>
      <c r="AB576" s="339">
        <f t="shared" si="49"/>
        <v>5655.0777399999997</v>
      </c>
      <c r="AC576" s="339"/>
      <c r="AD576" s="210"/>
      <c r="AE576" s="210"/>
      <c r="AF576" s="210" t="s">
        <v>414</v>
      </c>
      <c r="AG576" s="232"/>
      <c r="AH576" s="344"/>
      <c r="AI576" s="344"/>
      <c r="AJ576" s="344"/>
      <c r="AK576" s="192"/>
    </row>
    <row r="577" spans="1:37" s="122" customFormat="1" ht="16.5" hidden="1" customHeight="1" x14ac:dyDescent="0.4">
      <c r="A577" s="352" t="s">
        <v>362</v>
      </c>
      <c r="B577" s="194" t="s">
        <v>42</v>
      </c>
      <c r="C577" s="195" t="s">
        <v>210</v>
      </c>
      <c r="D577" s="195" t="s">
        <v>221</v>
      </c>
      <c r="E577" s="194" t="s">
        <v>212</v>
      </c>
      <c r="F577" s="194" t="s">
        <v>228</v>
      </c>
      <c r="G577" s="194" t="s">
        <v>229</v>
      </c>
      <c r="H577" s="194" t="s">
        <v>48</v>
      </c>
      <c r="I577" s="194" t="s">
        <v>49</v>
      </c>
      <c r="J577" s="289" t="s">
        <v>50</v>
      </c>
      <c r="K577" s="194"/>
      <c r="L577" s="194" t="s">
        <v>220</v>
      </c>
      <c r="M577" s="194"/>
      <c r="N577" s="290" t="s">
        <v>209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6"/>
        <v>0</v>
      </c>
      <c r="W577" s="121">
        <v>760000.00000000105</v>
      </c>
      <c r="X577" s="121"/>
      <c r="Y577" s="121"/>
      <c r="Z577" s="121">
        <f t="shared" si="47"/>
        <v>829577.46478873305</v>
      </c>
      <c r="AA577" s="232">
        <v>5.2999999999999999E-2</v>
      </c>
      <c r="AB577" s="339">
        <f t="shared" si="49"/>
        <v>43967.60563380285</v>
      </c>
      <c r="AC577" s="339"/>
      <c r="AD577" s="210"/>
      <c r="AE577" s="210"/>
      <c r="AF577" s="210" t="s">
        <v>414</v>
      </c>
      <c r="AG577" s="232"/>
      <c r="AH577" s="344"/>
      <c r="AI577" s="344"/>
      <c r="AJ577" s="344"/>
      <c r="AK577" s="192"/>
    </row>
    <row r="578" spans="1:37" s="122" customFormat="1" ht="16.5" hidden="1" customHeight="1" x14ac:dyDescent="0.4">
      <c r="A578" s="352" t="s">
        <v>362</v>
      </c>
      <c r="B578" s="194" t="s">
        <v>42</v>
      </c>
      <c r="C578" s="195" t="s">
        <v>210</v>
      </c>
      <c r="D578" s="195" t="s">
        <v>211</v>
      </c>
      <c r="E578" s="194" t="s">
        <v>212</v>
      </c>
      <c r="F578" s="194" t="s">
        <v>230</v>
      </c>
      <c r="G578" s="194" t="s">
        <v>231</v>
      </c>
      <c r="H578" s="194" t="s">
        <v>48</v>
      </c>
      <c r="I578" s="194" t="s">
        <v>49</v>
      </c>
      <c r="J578" s="289" t="s">
        <v>50</v>
      </c>
      <c r="K578" s="194"/>
      <c r="L578" s="194" t="s">
        <v>220</v>
      </c>
      <c r="M578" s="194"/>
      <c r="N578" s="290" t="s">
        <v>209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6"/>
        <v>97065.479999999981</v>
      </c>
      <c r="W578" s="121">
        <v>804942.77131034504</v>
      </c>
      <c r="X578" s="121"/>
      <c r="Y578" s="121"/>
      <c r="Z578" s="121">
        <f t="shared" si="47"/>
        <v>821948.60450704198</v>
      </c>
      <c r="AA578" s="232">
        <v>5.2999999999999999E-2</v>
      </c>
      <c r="AB578" s="339">
        <f t="shared" si="49"/>
        <v>43563.27603887322</v>
      </c>
      <c r="AC578" s="339"/>
      <c r="AD578" s="210"/>
      <c r="AE578" s="210"/>
      <c r="AF578" s="210" t="s">
        <v>417</v>
      </c>
      <c r="AG578" s="232"/>
      <c r="AH578" s="344"/>
      <c r="AI578" s="344"/>
      <c r="AJ578" s="344"/>
      <c r="AK578" s="192"/>
    </row>
    <row r="579" spans="1:37" s="122" customFormat="1" ht="16.5" hidden="1" customHeight="1" x14ac:dyDescent="0.4">
      <c r="A579" s="352" t="s">
        <v>362</v>
      </c>
      <c r="B579" s="194" t="s">
        <v>42</v>
      </c>
      <c r="C579" s="195" t="s">
        <v>210</v>
      </c>
      <c r="D579" s="195" t="s">
        <v>211</v>
      </c>
      <c r="E579" s="194" t="s">
        <v>212</v>
      </c>
      <c r="F579" s="194" t="s">
        <v>230</v>
      </c>
      <c r="G579" s="194" t="s">
        <v>231</v>
      </c>
      <c r="H579" s="194" t="s">
        <v>48</v>
      </c>
      <c r="I579" s="194" t="s">
        <v>49</v>
      </c>
      <c r="J579" s="289" t="s">
        <v>50</v>
      </c>
      <c r="K579" s="194"/>
      <c r="L579" s="194" t="s">
        <v>220</v>
      </c>
      <c r="M579" s="194"/>
      <c r="N579" s="290" t="s">
        <v>209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6"/>
        <v>9640.3239436619915</v>
      </c>
      <c r="W579" s="121">
        <v>111168.21935483901</v>
      </c>
      <c r="X579" s="121"/>
      <c r="Y579" s="121"/>
      <c r="Z579" s="121">
        <f t="shared" si="47"/>
        <v>121345.591549296</v>
      </c>
      <c r="AA579" s="232">
        <v>8.5999999999999993E-2</v>
      </c>
      <c r="AB579" s="339">
        <f t="shared" si="49"/>
        <v>10435.720873239456</v>
      </c>
      <c r="AC579" s="339"/>
      <c r="AD579" s="210"/>
      <c r="AE579" s="210"/>
      <c r="AF579" s="210" t="s">
        <v>417</v>
      </c>
      <c r="AG579" s="232"/>
      <c r="AH579" s="344"/>
      <c r="AI579" s="344"/>
      <c r="AJ579" s="344"/>
      <c r="AK579" s="192"/>
    </row>
    <row r="580" spans="1:37" s="122" customFormat="1" ht="16.5" hidden="1" customHeight="1" x14ac:dyDescent="0.4">
      <c r="A580" s="352" t="s">
        <v>362</v>
      </c>
      <c r="B580" s="194" t="s">
        <v>42</v>
      </c>
      <c r="C580" s="195" t="s">
        <v>210</v>
      </c>
      <c r="D580" s="195" t="s">
        <v>211</v>
      </c>
      <c r="E580" s="194" t="s">
        <v>212</v>
      </c>
      <c r="F580" s="194" t="s">
        <v>230</v>
      </c>
      <c r="G580" s="194" t="s">
        <v>231</v>
      </c>
      <c r="H580" s="194" t="s">
        <v>48</v>
      </c>
      <c r="I580" s="194" t="s">
        <v>49</v>
      </c>
      <c r="J580" s="289" t="s">
        <v>50</v>
      </c>
      <c r="K580" s="194"/>
      <c r="L580" s="194" t="s">
        <v>220</v>
      </c>
      <c r="M580" s="194"/>
      <c r="N580" s="290" t="s">
        <v>209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6"/>
        <v>-5.2386894822120667E-10</v>
      </c>
      <c r="W580" s="121">
        <v>151266.90575000001</v>
      </c>
      <c r="X580" s="121"/>
      <c r="Y580" s="121"/>
      <c r="Z580" s="121">
        <f t="shared" si="47"/>
        <v>170441.583943662</v>
      </c>
      <c r="AA580" s="232">
        <v>8.5999999999999993E-2</v>
      </c>
      <c r="AB580" s="339">
        <f t="shared" si="49"/>
        <v>14657.976219154931</v>
      </c>
      <c r="AC580" s="339"/>
      <c r="AD580" s="210"/>
      <c r="AE580" s="210"/>
      <c r="AF580" s="210" t="s">
        <v>417</v>
      </c>
      <c r="AG580" s="232"/>
      <c r="AH580" s="344"/>
      <c r="AI580" s="344"/>
      <c r="AJ580" s="344"/>
      <c r="AK580" s="192"/>
    </row>
    <row r="581" spans="1:37" s="122" customFormat="1" ht="16.5" hidden="1" customHeight="1" x14ac:dyDescent="0.4">
      <c r="A581" s="352" t="s">
        <v>362</v>
      </c>
      <c r="B581" s="194" t="s">
        <v>42</v>
      </c>
      <c r="C581" s="195" t="s">
        <v>210</v>
      </c>
      <c r="D581" s="195" t="s">
        <v>211</v>
      </c>
      <c r="E581" s="194" t="s">
        <v>212</v>
      </c>
      <c r="F581" s="194" t="s">
        <v>232</v>
      </c>
      <c r="G581" s="194" t="s">
        <v>233</v>
      </c>
      <c r="H581" s="194" t="s">
        <v>48</v>
      </c>
      <c r="I581" s="194" t="s">
        <v>49</v>
      </c>
      <c r="J581" s="289" t="s">
        <v>50</v>
      </c>
      <c r="K581" s="194"/>
      <c r="L581" s="194" t="s">
        <v>220</v>
      </c>
      <c r="M581" s="194"/>
      <c r="N581" s="290" t="s">
        <v>209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6"/>
        <v>570852.19211267598</v>
      </c>
      <c r="W581" s="121">
        <v>190958.54289655201</v>
      </c>
      <c r="X581" s="121"/>
      <c r="Y581" s="121"/>
      <c r="Z581" s="121">
        <f t="shared" si="47"/>
        <v>194992.87830985899</v>
      </c>
      <c r="AA581" s="232">
        <v>8.5999999999999993E-2</v>
      </c>
      <c r="AB581" s="339">
        <f t="shared" si="49"/>
        <v>16769.387534647871</v>
      </c>
      <c r="AC581" s="339"/>
      <c r="AD581" s="210"/>
      <c r="AE581" s="210"/>
      <c r="AF581" s="210" t="s">
        <v>417</v>
      </c>
      <c r="AG581" s="232"/>
      <c r="AH581" s="344"/>
      <c r="AI581" s="344"/>
      <c r="AJ581" s="344"/>
      <c r="AK581" s="192"/>
    </row>
    <row r="582" spans="1:37" s="122" customFormat="1" ht="16.5" hidden="1" customHeight="1" x14ac:dyDescent="0.4">
      <c r="A582" s="352" t="s">
        <v>362</v>
      </c>
      <c r="B582" s="194" t="s">
        <v>42</v>
      </c>
      <c r="C582" s="195" t="s">
        <v>210</v>
      </c>
      <c r="D582" s="195" t="s">
        <v>211</v>
      </c>
      <c r="E582" s="194" t="s">
        <v>212</v>
      </c>
      <c r="F582" s="194" t="s">
        <v>232</v>
      </c>
      <c r="G582" s="194" t="s">
        <v>233</v>
      </c>
      <c r="H582" s="194" t="s">
        <v>48</v>
      </c>
      <c r="I582" s="194" t="s">
        <v>49</v>
      </c>
      <c r="J582" s="289" t="s">
        <v>50</v>
      </c>
      <c r="K582" s="194"/>
      <c r="L582" s="194" t="s">
        <v>220</v>
      </c>
      <c r="M582" s="194"/>
      <c r="N582" s="290" t="s">
        <v>209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6"/>
        <v>41939.845070422045</v>
      </c>
      <c r="W582" s="121">
        <v>288867.007125</v>
      </c>
      <c r="X582" s="121"/>
      <c r="Y582" s="121"/>
      <c r="Z582" s="121">
        <f t="shared" si="47"/>
        <v>325483.951690141</v>
      </c>
      <c r="AA582" s="232">
        <v>8.5999999999999993E-2</v>
      </c>
      <c r="AB582" s="339">
        <f t="shared" si="49"/>
        <v>27991.619845352125</v>
      </c>
      <c r="AC582" s="339"/>
      <c r="AD582" s="210"/>
      <c r="AE582" s="210"/>
      <c r="AF582" s="210" t="s">
        <v>417</v>
      </c>
      <c r="AG582" s="232"/>
      <c r="AH582" s="344"/>
      <c r="AI582" s="344"/>
      <c r="AJ582" s="344"/>
      <c r="AK582" s="192"/>
    </row>
    <row r="583" spans="1:37" s="122" customFormat="1" ht="16.5" hidden="1" customHeight="1" x14ac:dyDescent="0.4">
      <c r="A583" s="352" t="s">
        <v>362</v>
      </c>
      <c r="B583" s="194" t="s">
        <v>42</v>
      </c>
      <c r="C583" s="195" t="s">
        <v>210</v>
      </c>
      <c r="D583" s="195" t="s">
        <v>211</v>
      </c>
      <c r="E583" s="194" t="s">
        <v>212</v>
      </c>
      <c r="F583" s="194" t="s">
        <v>213</v>
      </c>
      <c r="G583" s="194" t="s">
        <v>214</v>
      </c>
      <c r="H583" s="194" t="s">
        <v>48</v>
      </c>
      <c r="I583" s="194" t="s">
        <v>49</v>
      </c>
      <c r="J583" s="289" t="s">
        <v>50</v>
      </c>
      <c r="K583" s="194"/>
      <c r="L583" s="194" t="s">
        <v>220</v>
      </c>
      <c r="M583" s="194"/>
      <c r="N583" s="290" t="s">
        <v>209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6"/>
        <v>147.29985915496945</v>
      </c>
      <c r="W583" s="121">
        <v>479869.27137500001</v>
      </c>
      <c r="X583" s="121"/>
      <c r="Y583" s="121"/>
      <c r="Z583" s="121">
        <f t="shared" si="47"/>
        <v>540697.77056337998</v>
      </c>
      <c r="AA583" s="232">
        <v>8.5999999999999993E-2</v>
      </c>
      <c r="AB583" s="339">
        <f t="shared" si="49"/>
        <v>46500.008268450678</v>
      </c>
      <c r="AC583" s="339"/>
      <c r="AD583" s="210"/>
      <c r="AE583" s="210"/>
      <c r="AF583" s="210" t="s">
        <v>417</v>
      </c>
      <c r="AG583" s="232"/>
      <c r="AH583" s="344"/>
      <c r="AI583" s="344"/>
      <c r="AJ583" s="344"/>
      <c r="AK583" s="192"/>
    </row>
    <row r="584" spans="1:37" s="122" customFormat="1" ht="16.5" hidden="1" customHeight="1" x14ac:dyDescent="0.4">
      <c r="A584" s="352" t="s">
        <v>362</v>
      </c>
      <c r="B584" s="194" t="s">
        <v>42</v>
      </c>
      <c r="C584" s="195" t="s">
        <v>210</v>
      </c>
      <c r="D584" s="195" t="s">
        <v>221</v>
      </c>
      <c r="E584" s="194" t="s">
        <v>212</v>
      </c>
      <c r="F584" s="194" t="s">
        <v>308</v>
      </c>
      <c r="G584" s="194" t="s">
        <v>309</v>
      </c>
      <c r="H584" s="194" t="s">
        <v>48</v>
      </c>
      <c r="I584" s="194" t="s">
        <v>49</v>
      </c>
      <c r="J584" s="289" t="s">
        <v>50</v>
      </c>
      <c r="K584" s="194"/>
      <c r="L584" s="194" t="s">
        <v>220</v>
      </c>
      <c r="M584" s="194"/>
      <c r="N584" s="290" t="s">
        <v>209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50">S584+T584-U584</f>
        <v>20.319577465000975</v>
      </c>
      <c r="W584" s="121">
        <v>1521.3966060606101</v>
      </c>
      <c r="X584" s="121"/>
      <c r="Y584" s="121"/>
      <c r="Z584" s="121">
        <f t="shared" si="47"/>
        <v>1767.82</v>
      </c>
      <c r="AA584" s="232">
        <v>8.5999999999999993E-2</v>
      </c>
      <c r="AB584" s="339">
        <f t="shared" si="49"/>
        <v>152.03251999999998</v>
      </c>
      <c r="AC584" s="339"/>
      <c r="AD584" s="210"/>
      <c r="AE584" s="210"/>
      <c r="AF584" s="210" t="s">
        <v>417</v>
      </c>
      <c r="AG584" s="232"/>
      <c r="AH584" s="344"/>
      <c r="AI584" s="344"/>
      <c r="AJ584" s="344"/>
      <c r="AK584" s="192"/>
    </row>
    <row r="585" spans="1:37" s="122" customFormat="1" ht="16.5" hidden="1" customHeight="1" x14ac:dyDescent="0.4">
      <c r="A585" s="352" t="s">
        <v>362</v>
      </c>
      <c r="B585" s="194" t="s">
        <v>42</v>
      </c>
      <c r="C585" s="195" t="s">
        <v>210</v>
      </c>
      <c r="D585" s="195" t="s">
        <v>221</v>
      </c>
      <c r="E585" s="194" t="s">
        <v>212</v>
      </c>
      <c r="F585" s="194" t="s">
        <v>228</v>
      </c>
      <c r="G585" s="194" t="s">
        <v>229</v>
      </c>
      <c r="H585" s="194" t="s">
        <v>48</v>
      </c>
      <c r="I585" s="194" t="s">
        <v>49</v>
      </c>
      <c r="J585" s="289" t="s">
        <v>50</v>
      </c>
      <c r="K585" s="194"/>
      <c r="L585" s="194" t="s">
        <v>220</v>
      </c>
      <c r="M585" s="194"/>
      <c r="N585" s="290" t="s">
        <v>209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50"/>
        <v>0</v>
      </c>
      <c r="W585" s="121">
        <v>533481.43521472404</v>
      </c>
      <c r="X585" s="121"/>
      <c r="Y585" s="121"/>
      <c r="Z585" s="121">
        <f t="shared" si="47"/>
        <v>612376.57704225404</v>
      </c>
      <c r="AA585" s="232">
        <v>8.5999999999999993E-2</v>
      </c>
      <c r="AB585" s="339">
        <f t="shared" si="49"/>
        <v>52664.38562563384</v>
      </c>
      <c r="AC585" s="339"/>
      <c r="AD585" s="210"/>
      <c r="AE585" s="210"/>
      <c r="AF585" s="210" t="s">
        <v>417</v>
      </c>
      <c r="AG585" s="232"/>
      <c r="AH585" s="344"/>
      <c r="AI585" s="344"/>
      <c r="AJ585" s="344"/>
      <c r="AK585" s="192"/>
    </row>
    <row r="586" spans="1:37" s="122" customFormat="1" ht="16.5" hidden="1" customHeight="1" x14ac:dyDescent="0.4">
      <c r="A586" s="352" t="s">
        <v>362</v>
      </c>
      <c r="B586" s="194" t="s">
        <v>42</v>
      </c>
      <c r="C586" s="195" t="s">
        <v>210</v>
      </c>
      <c r="D586" s="195" t="s">
        <v>221</v>
      </c>
      <c r="E586" s="194" t="s">
        <v>212</v>
      </c>
      <c r="F586" s="194" t="s">
        <v>260</v>
      </c>
      <c r="G586" s="194" t="s">
        <v>261</v>
      </c>
      <c r="H586" s="194" t="s">
        <v>48</v>
      </c>
      <c r="I586" s="194" t="s">
        <v>49</v>
      </c>
      <c r="J586" s="289" t="s">
        <v>50</v>
      </c>
      <c r="K586" s="194"/>
      <c r="L586" s="194" t="s">
        <v>220</v>
      </c>
      <c r="M586" s="194"/>
      <c r="N586" s="290" t="s">
        <v>209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50"/>
        <v>0</v>
      </c>
      <c r="W586" s="121">
        <v>0</v>
      </c>
      <c r="X586" s="121"/>
      <c r="Y586" s="121"/>
      <c r="Z586" s="121">
        <f t="shared" si="47"/>
        <v>0</v>
      </c>
      <c r="AA586" s="232">
        <v>8.5999999999999993E-2</v>
      </c>
      <c r="AB586" s="339">
        <f t="shared" si="49"/>
        <v>0</v>
      </c>
      <c r="AC586" s="339"/>
      <c r="AD586" s="210"/>
      <c r="AE586" s="210"/>
      <c r="AF586" s="210" t="s">
        <v>417</v>
      </c>
      <c r="AG586" s="232"/>
      <c r="AH586" s="344"/>
      <c r="AI586" s="344"/>
      <c r="AJ586" s="344"/>
      <c r="AK586" s="192"/>
    </row>
    <row r="587" spans="1:37" s="122" customFormat="1" ht="16.5" hidden="1" customHeight="1" x14ac:dyDescent="0.4">
      <c r="A587" s="352" t="s">
        <v>362</v>
      </c>
      <c r="B587" s="194" t="s">
        <v>42</v>
      </c>
      <c r="C587" s="195" t="s">
        <v>210</v>
      </c>
      <c r="D587" s="195" t="s">
        <v>221</v>
      </c>
      <c r="E587" s="194" t="s">
        <v>212</v>
      </c>
      <c r="F587" s="194" t="s">
        <v>304</v>
      </c>
      <c r="G587" s="194" t="s">
        <v>305</v>
      </c>
      <c r="H587" s="194" t="s">
        <v>48</v>
      </c>
      <c r="I587" s="194" t="s">
        <v>49</v>
      </c>
      <c r="J587" s="289" t="s">
        <v>50</v>
      </c>
      <c r="K587" s="194"/>
      <c r="L587" s="194" t="s">
        <v>220</v>
      </c>
      <c r="M587" s="194"/>
      <c r="N587" s="290" t="s">
        <v>209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50"/>
        <v>73.931408450007439</v>
      </c>
      <c r="W587" s="121">
        <v>101844.308125</v>
      </c>
      <c r="X587" s="121"/>
      <c r="Y587" s="121"/>
      <c r="Z587" s="121">
        <f t="shared" ref="Z587:Z603" si="51">U587</f>
        <v>114754.15</v>
      </c>
      <c r="AA587" s="232">
        <v>8.5999999999999993E-2</v>
      </c>
      <c r="AB587" s="339">
        <f t="shared" si="49"/>
        <v>9868.8568999999989</v>
      </c>
      <c r="AC587" s="339"/>
      <c r="AD587" s="210"/>
      <c r="AE587" s="210"/>
      <c r="AF587" s="210" t="s">
        <v>417</v>
      </c>
      <c r="AG587" s="232"/>
      <c r="AH587" s="344"/>
      <c r="AI587" s="344"/>
      <c r="AJ587" s="344"/>
      <c r="AK587" s="192"/>
    </row>
    <row r="588" spans="1:37" s="122" customFormat="1" ht="16.5" hidden="1" customHeight="1" x14ac:dyDescent="0.4">
      <c r="A588" s="352" t="s">
        <v>362</v>
      </c>
      <c r="B588" s="194" t="s">
        <v>42</v>
      </c>
      <c r="C588" s="195" t="s">
        <v>210</v>
      </c>
      <c r="D588" s="195" t="s">
        <v>211</v>
      </c>
      <c r="E588" s="194" t="s">
        <v>212</v>
      </c>
      <c r="F588" s="194" t="s">
        <v>312</v>
      </c>
      <c r="G588" s="194" t="s">
        <v>313</v>
      </c>
      <c r="H588" s="194" t="s">
        <v>48</v>
      </c>
      <c r="I588" s="194" t="s">
        <v>49</v>
      </c>
      <c r="J588" s="289" t="s">
        <v>50</v>
      </c>
      <c r="K588" s="194"/>
      <c r="L588" s="194" t="s">
        <v>220</v>
      </c>
      <c r="M588" s="194"/>
      <c r="N588" s="290" t="s">
        <v>209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50"/>
        <v>4215.2245070423014</v>
      </c>
      <c r="W588" s="121">
        <v>36528.825499999999</v>
      </c>
      <c r="X588" s="121"/>
      <c r="Y588" s="121"/>
      <c r="Z588" s="121">
        <f t="shared" si="51"/>
        <v>41159.24</v>
      </c>
      <c r="AA588" s="232">
        <v>8.5999999999999993E-2</v>
      </c>
      <c r="AB588" s="339">
        <f t="shared" si="49"/>
        <v>3539.6946399999997</v>
      </c>
      <c r="AC588" s="339"/>
      <c r="AD588" s="210"/>
      <c r="AE588" s="210"/>
      <c r="AF588" s="210" t="s">
        <v>417</v>
      </c>
      <c r="AG588" s="232"/>
      <c r="AH588" s="344"/>
      <c r="AI588" s="344"/>
      <c r="AJ588" s="344"/>
      <c r="AK588" s="192"/>
    </row>
    <row r="589" spans="1:37" s="122" customFormat="1" ht="16.5" hidden="1" customHeight="1" x14ac:dyDescent="0.4">
      <c r="A589" s="352" t="s">
        <v>362</v>
      </c>
      <c r="B589" s="194" t="s">
        <v>42</v>
      </c>
      <c r="C589" s="195" t="s">
        <v>210</v>
      </c>
      <c r="D589" s="195" t="s">
        <v>211</v>
      </c>
      <c r="E589" s="194" t="s">
        <v>212</v>
      </c>
      <c r="F589" s="194" t="s">
        <v>302</v>
      </c>
      <c r="G589" s="194" t="s">
        <v>303</v>
      </c>
      <c r="H589" s="194" t="s">
        <v>48</v>
      </c>
      <c r="I589" s="194" t="s">
        <v>49</v>
      </c>
      <c r="J589" s="289" t="s">
        <v>50</v>
      </c>
      <c r="K589" s="194"/>
      <c r="L589" s="194" t="s">
        <v>220</v>
      </c>
      <c r="M589" s="194"/>
      <c r="N589" s="290" t="s">
        <v>209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50"/>
        <v>52382.417042253408</v>
      </c>
      <c r="W589" s="121">
        <v>16703.580484848499</v>
      </c>
      <c r="X589" s="121"/>
      <c r="Y589" s="121"/>
      <c r="Z589" s="121">
        <f t="shared" si="51"/>
        <v>19409.09</v>
      </c>
      <c r="AA589" s="232">
        <v>5.2999999999999999E-2</v>
      </c>
      <c r="AB589" s="339">
        <f t="shared" si="49"/>
        <v>1028.6817699999999</v>
      </c>
      <c r="AC589" s="339"/>
      <c r="AD589" s="210"/>
      <c r="AE589" s="210"/>
      <c r="AF589" s="210" t="s">
        <v>414</v>
      </c>
      <c r="AG589" s="232"/>
      <c r="AH589" s="344"/>
      <c r="AI589" s="344"/>
      <c r="AJ589" s="344"/>
      <c r="AK589" s="192"/>
    </row>
    <row r="590" spans="1:37" s="122" customFormat="1" ht="16.5" hidden="1" customHeight="1" x14ac:dyDescent="0.4">
      <c r="A590" s="352" t="s">
        <v>362</v>
      </c>
      <c r="B590" s="194" t="s">
        <v>42</v>
      </c>
      <c r="C590" s="195" t="s">
        <v>210</v>
      </c>
      <c r="D590" s="195" t="s">
        <v>211</v>
      </c>
      <c r="E590" s="194" t="s">
        <v>212</v>
      </c>
      <c r="F590" s="194" t="s">
        <v>213</v>
      </c>
      <c r="G590" s="194" t="s">
        <v>214</v>
      </c>
      <c r="H590" s="194" t="s">
        <v>48</v>
      </c>
      <c r="I590" s="194" t="s">
        <v>49</v>
      </c>
      <c r="J590" s="289" t="s">
        <v>50</v>
      </c>
      <c r="K590" s="194"/>
      <c r="L590" s="194" t="s">
        <v>220</v>
      </c>
      <c r="M590" s="194"/>
      <c r="N590" s="290" t="s">
        <v>209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50"/>
        <v>0</v>
      </c>
      <c r="W590" s="121">
        <v>193185.663757576</v>
      </c>
      <c r="X590" s="121"/>
      <c r="Y590" s="121"/>
      <c r="Z590" s="121">
        <f t="shared" si="51"/>
        <v>224476.29943662</v>
      </c>
      <c r="AA590" s="232">
        <v>5.2999999999999999E-2</v>
      </c>
      <c r="AB590" s="339">
        <f t="shared" si="49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t="16.5" hidden="1" customHeight="1" x14ac:dyDescent="0.4">
      <c r="A591" s="352" t="s">
        <v>362</v>
      </c>
      <c r="B591" s="194" t="s">
        <v>42</v>
      </c>
      <c r="C591" s="195" t="s">
        <v>210</v>
      </c>
      <c r="D591" s="195" t="s">
        <v>211</v>
      </c>
      <c r="E591" s="194" t="s">
        <v>212</v>
      </c>
      <c r="F591" s="194" t="s">
        <v>234</v>
      </c>
      <c r="G591" s="194" t="s">
        <v>235</v>
      </c>
      <c r="H591" s="194" t="s">
        <v>48</v>
      </c>
      <c r="I591" s="194" t="s">
        <v>49</v>
      </c>
      <c r="J591" s="289" t="s">
        <v>50</v>
      </c>
      <c r="K591" s="194"/>
      <c r="L591" s="194" t="s">
        <v>220</v>
      </c>
      <c r="M591" s="194"/>
      <c r="N591" s="290" t="s">
        <v>209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93772.92</v>
      </c>
      <c r="V591" s="121">
        <f t="shared" si="50"/>
        <v>36497.58</v>
      </c>
      <c r="W591" s="121">
        <f t="shared" ref="W591:W592" si="52">U591*1.42/(1+42%+P591)</f>
        <v>80701.543272727271</v>
      </c>
      <c r="X591" s="121"/>
      <c r="Y591" s="121"/>
      <c r="Z591" s="121">
        <f t="shared" si="51"/>
        <v>93772.92</v>
      </c>
      <c r="AA591" s="232">
        <v>8.5999999999999993E-2</v>
      </c>
      <c r="AB591" s="339">
        <f t="shared" si="49"/>
        <v>8064.4711199999992</v>
      </c>
      <c r="AC591" s="339"/>
      <c r="AD591" s="210"/>
      <c r="AE591" s="210"/>
      <c r="AF591" s="210" t="s">
        <v>417</v>
      </c>
      <c r="AG591" s="232"/>
      <c r="AH591" s="344"/>
      <c r="AI591" s="344"/>
      <c r="AJ591" s="344"/>
      <c r="AK591" s="192"/>
    </row>
    <row r="592" spans="1:37" s="122" customFormat="1" ht="16.5" hidden="1" customHeight="1" x14ac:dyDescent="0.4">
      <c r="A592" s="352" t="s">
        <v>362</v>
      </c>
      <c r="B592" s="194" t="s">
        <v>42</v>
      </c>
      <c r="C592" s="195" t="s">
        <v>210</v>
      </c>
      <c r="D592" s="195" t="s">
        <v>211</v>
      </c>
      <c r="E592" s="194" t="s">
        <v>212</v>
      </c>
      <c r="F592" s="194" t="s">
        <v>234</v>
      </c>
      <c r="G592" s="194" t="s">
        <v>235</v>
      </c>
      <c r="H592" s="194" t="s">
        <v>48</v>
      </c>
      <c r="I592" s="194" t="s">
        <v>49</v>
      </c>
      <c r="J592" s="289" t="s">
        <v>50</v>
      </c>
      <c r="K592" s="194"/>
      <c r="L592" s="194" t="s">
        <v>220</v>
      </c>
      <c r="M592" s="194"/>
      <c r="N592" s="290" t="s">
        <v>209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83959.19</v>
      </c>
      <c r="V592" s="121">
        <f t="shared" si="50"/>
        <v>36111.229999999996</v>
      </c>
      <c r="W592" s="121">
        <f t="shared" si="52"/>
        <v>76917.451483870973</v>
      </c>
      <c r="X592" s="121"/>
      <c r="Y592" s="121"/>
      <c r="Z592" s="121">
        <f t="shared" si="51"/>
        <v>83959.19</v>
      </c>
      <c r="AA592" s="232">
        <v>8.5999999999999993E-2</v>
      </c>
      <c r="AB592" s="339">
        <f t="shared" si="49"/>
        <v>7220.4903399999994</v>
      </c>
      <c r="AC592" s="339"/>
      <c r="AD592" s="210"/>
      <c r="AE592" s="210"/>
      <c r="AF592" s="210" t="s">
        <v>417</v>
      </c>
      <c r="AG592" s="232"/>
      <c r="AH592" s="344"/>
      <c r="AI592" s="344"/>
      <c r="AJ592" s="344"/>
      <c r="AK592" s="192"/>
    </row>
    <row r="593" spans="1:37" s="122" customFormat="1" ht="16.5" hidden="1" customHeight="1" x14ac:dyDescent="0.4">
      <c r="A593" s="352" t="s">
        <v>362</v>
      </c>
      <c r="B593" s="194" t="s">
        <v>42</v>
      </c>
      <c r="C593" s="195" t="s">
        <v>72</v>
      </c>
      <c r="D593" s="195" t="s">
        <v>98</v>
      </c>
      <c r="E593" s="194" t="s">
        <v>438</v>
      </c>
      <c r="F593" s="194" t="s">
        <v>439</v>
      </c>
      <c r="G593" s="194" t="s">
        <v>440</v>
      </c>
      <c r="H593" s="194" t="s">
        <v>48</v>
      </c>
      <c r="I593" s="194" t="s">
        <v>49</v>
      </c>
      <c r="J593" s="289" t="s">
        <v>50</v>
      </c>
      <c r="K593" s="194"/>
      <c r="L593" s="194" t="s">
        <v>441</v>
      </c>
      <c r="M593" s="194"/>
      <c r="N593" s="290" t="s">
        <v>209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50"/>
        <v>0</v>
      </c>
      <c r="W593" s="121">
        <v>10000</v>
      </c>
      <c r="X593" s="121"/>
      <c r="Y593" s="121"/>
      <c r="Z593" s="121">
        <f t="shared" si="51"/>
        <v>10000</v>
      </c>
      <c r="AA593" s="232">
        <v>8.5999999999999993E-2</v>
      </c>
      <c r="AB593" s="339">
        <f t="shared" si="49"/>
        <v>859.99999999999989</v>
      </c>
      <c r="AC593" s="339"/>
      <c r="AD593" s="210"/>
      <c r="AE593" s="210"/>
      <c r="AF593" s="210" t="s">
        <v>417</v>
      </c>
      <c r="AG593" s="232"/>
      <c r="AH593" s="344"/>
      <c r="AI593" s="344"/>
      <c r="AJ593" s="344"/>
      <c r="AK593" s="192"/>
    </row>
    <row r="594" spans="1:37" s="122" customFormat="1" ht="16.5" hidden="1" customHeight="1" x14ac:dyDescent="0.4">
      <c r="A594" s="352" t="s">
        <v>362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209</v>
      </c>
      <c r="O594" s="301" t="s">
        <v>53</v>
      </c>
      <c r="P594" s="196">
        <v>7.0000000000000007E-2</v>
      </c>
      <c r="Q594" s="197"/>
      <c r="R594" s="197" t="s">
        <v>760</v>
      </c>
      <c r="S594" s="121">
        <v>40254.980000000003</v>
      </c>
      <c r="T594" s="121">
        <v>0</v>
      </c>
      <c r="U594" s="121">
        <v>0</v>
      </c>
      <c r="V594" s="121">
        <f t="shared" si="50"/>
        <v>40254.980000000003</v>
      </c>
      <c r="W594" s="121">
        <v>0</v>
      </c>
      <c r="X594" s="121"/>
      <c r="Y594" s="121"/>
      <c r="Z594" s="121">
        <f t="shared" si="51"/>
        <v>0</v>
      </c>
      <c r="AA594" s="232">
        <v>8.5999999999999993E-2</v>
      </c>
      <c r="AB594" s="339">
        <f t="shared" si="49"/>
        <v>0</v>
      </c>
      <c r="AC594" s="339"/>
      <c r="AD594" s="210"/>
      <c r="AE594" s="210"/>
      <c r="AF594" s="210" t="s">
        <v>417</v>
      </c>
      <c r="AG594" s="232"/>
      <c r="AH594" s="344"/>
      <c r="AI594" s="344"/>
      <c r="AJ594" s="344"/>
      <c r="AK594" s="192"/>
    </row>
    <row r="595" spans="1:37" s="122" customFormat="1" ht="16.5" hidden="1" customHeight="1" x14ac:dyDescent="0.4">
      <c r="A595" s="352" t="s">
        <v>362</v>
      </c>
      <c r="B595" s="194" t="s">
        <v>42</v>
      </c>
      <c r="C595" s="194" t="s">
        <v>210</v>
      </c>
      <c r="D595" s="194" t="s">
        <v>211</v>
      </c>
      <c r="E595" s="194" t="s">
        <v>212</v>
      </c>
      <c r="F595" s="194" t="s">
        <v>236</v>
      </c>
      <c r="G595" s="194" t="s">
        <v>237</v>
      </c>
      <c r="H595" s="194" t="s">
        <v>48</v>
      </c>
      <c r="I595" s="194" t="s">
        <v>49</v>
      </c>
      <c r="J595" s="289" t="s">
        <v>50</v>
      </c>
      <c r="K595" s="194"/>
      <c r="L595" s="194" t="s">
        <v>220</v>
      </c>
      <c r="M595" s="194"/>
      <c r="N595" s="290" t="s">
        <v>209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50"/>
        <v>24306.011126760601</v>
      </c>
      <c r="W595" s="121">
        <v>0</v>
      </c>
      <c r="X595" s="121"/>
      <c r="Y595" s="121"/>
      <c r="Z595" s="121">
        <f t="shared" si="51"/>
        <v>0</v>
      </c>
      <c r="AA595" s="232">
        <v>8.5999999999999993E-2</v>
      </c>
      <c r="AB595" s="339">
        <f t="shared" si="49"/>
        <v>0</v>
      </c>
      <c r="AC595" s="339"/>
      <c r="AD595" s="210"/>
      <c r="AE595" s="210"/>
      <c r="AF595" s="210" t="s">
        <v>417</v>
      </c>
      <c r="AG595" s="232"/>
      <c r="AH595" s="344"/>
      <c r="AI595" s="344"/>
      <c r="AJ595" s="344"/>
      <c r="AK595" s="192"/>
    </row>
    <row r="596" spans="1:37" s="122" customFormat="1" ht="16.5" hidden="1" customHeight="1" x14ac:dyDescent="0.4">
      <c r="A596" s="352" t="s">
        <v>362</v>
      </c>
      <c r="B596" s="194" t="s">
        <v>42</v>
      </c>
      <c r="C596" s="194" t="s">
        <v>210</v>
      </c>
      <c r="D596" s="194" t="s">
        <v>211</v>
      </c>
      <c r="E596" s="194" t="s">
        <v>212</v>
      </c>
      <c r="F596" s="194" t="s">
        <v>238</v>
      </c>
      <c r="G596" s="194" t="s">
        <v>239</v>
      </c>
      <c r="H596" s="194" t="s">
        <v>48</v>
      </c>
      <c r="I596" s="194" t="s">
        <v>49</v>
      </c>
      <c r="J596" s="289" t="s">
        <v>50</v>
      </c>
      <c r="K596" s="194"/>
      <c r="L596" s="194" t="s">
        <v>220</v>
      </c>
      <c r="M596" s="194"/>
      <c r="N596" s="290" t="s">
        <v>209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50"/>
        <v>0.28802816901588801</v>
      </c>
      <c r="W596" s="121">
        <v>0</v>
      </c>
      <c r="X596" s="121"/>
      <c r="Y596" s="121"/>
      <c r="Z596" s="121">
        <f t="shared" si="51"/>
        <v>0</v>
      </c>
      <c r="AA596" s="232">
        <v>8.5999999999999993E-2</v>
      </c>
      <c r="AB596" s="339">
        <f t="shared" si="49"/>
        <v>0</v>
      </c>
      <c r="AC596" s="339"/>
      <c r="AD596" s="210"/>
      <c r="AE596" s="210"/>
      <c r="AF596" s="210" t="s">
        <v>417</v>
      </c>
      <c r="AG596" s="232"/>
      <c r="AH596" s="344"/>
      <c r="AI596" s="344"/>
      <c r="AJ596" s="344"/>
      <c r="AK596" s="192"/>
    </row>
    <row r="597" spans="1:37" s="122" customFormat="1" ht="16.5" hidden="1" customHeight="1" x14ac:dyDescent="0.4">
      <c r="A597" s="352" t="s">
        <v>362</v>
      </c>
      <c r="B597" s="194" t="s">
        <v>42</v>
      </c>
      <c r="C597" s="194" t="s">
        <v>210</v>
      </c>
      <c r="D597" s="194" t="s">
        <v>221</v>
      </c>
      <c r="E597" s="194" t="s">
        <v>212</v>
      </c>
      <c r="F597" s="194" t="s">
        <v>270</v>
      </c>
      <c r="G597" s="194" t="s">
        <v>271</v>
      </c>
      <c r="H597" s="194" t="s">
        <v>48</v>
      </c>
      <c r="I597" s="194" t="s">
        <v>49</v>
      </c>
      <c r="J597" s="289" t="s">
        <v>50</v>
      </c>
      <c r="K597" s="194"/>
      <c r="L597" s="194" t="s">
        <v>220</v>
      </c>
      <c r="M597" s="194"/>
      <c r="N597" s="290" t="s">
        <v>209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50"/>
        <v>5.0391549295964069</v>
      </c>
      <c r="W597" s="121">
        <v>0</v>
      </c>
      <c r="X597" s="121"/>
      <c r="Y597" s="121"/>
      <c r="Z597" s="121">
        <f t="shared" si="51"/>
        <v>0</v>
      </c>
      <c r="AA597" s="232">
        <v>8.5999999999999993E-2</v>
      </c>
      <c r="AB597" s="339">
        <f t="shared" si="49"/>
        <v>0</v>
      </c>
      <c r="AC597" s="339"/>
      <c r="AD597" s="210"/>
      <c r="AE597" s="210"/>
      <c r="AF597" s="210" t="s">
        <v>417</v>
      </c>
      <c r="AG597" s="232"/>
      <c r="AH597" s="344"/>
      <c r="AI597" s="344"/>
      <c r="AJ597" s="344"/>
      <c r="AK597" s="192"/>
    </row>
    <row r="598" spans="1:37" s="122" customFormat="1" ht="16.5" hidden="1" customHeight="1" x14ac:dyDescent="0.4">
      <c r="A598" s="352" t="s">
        <v>362</v>
      </c>
      <c r="B598" s="194" t="s">
        <v>42</v>
      </c>
      <c r="C598" s="194" t="s">
        <v>210</v>
      </c>
      <c r="D598" s="194" t="s">
        <v>221</v>
      </c>
      <c r="E598" s="194" t="s">
        <v>212</v>
      </c>
      <c r="F598" s="194" t="s">
        <v>274</v>
      </c>
      <c r="G598" s="194" t="s">
        <v>275</v>
      </c>
      <c r="H598" s="194" t="s">
        <v>48</v>
      </c>
      <c r="I598" s="194" t="s">
        <v>49</v>
      </c>
      <c r="J598" s="289" t="s">
        <v>50</v>
      </c>
      <c r="K598" s="194"/>
      <c r="L598" s="194" t="s">
        <v>220</v>
      </c>
      <c r="M598" s="194"/>
      <c r="N598" s="290" t="s">
        <v>209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-21842.93</v>
      </c>
      <c r="U598" s="121"/>
      <c r="V598" s="121">
        <f t="shared" si="50"/>
        <v>4603.5961971830984</v>
      </c>
      <c r="W598" s="121">
        <v>0</v>
      </c>
      <c r="X598" s="121"/>
      <c r="Y598" s="121"/>
      <c r="Z598" s="121">
        <f t="shared" si="51"/>
        <v>0</v>
      </c>
      <c r="AA598" s="232">
        <v>8.5999999999999993E-2</v>
      </c>
      <c r="AB598" s="339">
        <f t="shared" si="49"/>
        <v>0</v>
      </c>
      <c r="AC598" s="339"/>
      <c r="AD598" s="210"/>
      <c r="AE598" s="210"/>
      <c r="AF598" s="210" t="s">
        <v>417</v>
      </c>
      <c r="AG598" s="232"/>
      <c r="AH598" s="344"/>
      <c r="AI598" s="344"/>
      <c r="AJ598" s="344"/>
      <c r="AK598" s="192"/>
    </row>
    <row r="599" spans="1:37" s="122" customFormat="1" ht="16.5" hidden="1" customHeight="1" x14ac:dyDescent="0.4">
      <c r="A599" s="352" t="s">
        <v>362</v>
      </c>
      <c r="B599" s="194" t="s">
        <v>42</v>
      </c>
      <c r="C599" s="194" t="s">
        <v>210</v>
      </c>
      <c r="D599" s="194" t="s">
        <v>211</v>
      </c>
      <c r="E599" s="194" t="s">
        <v>212</v>
      </c>
      <c r="F599" s="194" t="s">
        <v>264</v>
      </c>
      <c r="G599" s="194" t="s">
        <v>265</v>
      </c>
      <c r="H599" s="194" t="s">
        <v>48</v>
      </c>
      <c r="I599" s="194" t="s">
        <v>49</v>
      </c>
      <c r="J599" s="289" t="s">
        <v>50</v>
      </c>
      <c r="K599" s="194"/>
      <c r="L599" s="194" t="s">
        <v>220</v>
      </c>
      <c r="M599" s="194"/>
      <c r="N599" s="290" t="s">
        <v>209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50"/>
        <v>37492.770000000099</v>
      </c>
      <c r="W599" s="121">
        <v>0</v>
      </c>
      <c r="X599" s="121"/>
      <c r="Y599" s="121"/>
      <c r="Z599" s="121">
        <f t="shared" si="51"/>
        <v>0</v>
      </c>
      <c r="AA599" s="232">
        <v>8.5999999999999993E-2</v>
      </c>
      <c r="AB599" s="339">
        <f t="shared" si="49"/>
        <v>0</v>
      </c>
      <c r="AC599" s="339"/>
      <c r="AD599" s="210"/>
      <c r="AE599" s="210"/>
      <c r="AF599" s="210" t="s">
        <v>417</v>
      </c>
      <c r="AG599" s="232"/>
      <c r="AH599" s="344"/>
      <c r="AI599" s="344"/>
      <c r="AJ599" s="344"/>
      <c r="AK599" s="192"/>
    </row>
    <row r="600" spans="1:37" s="122" customFormat="1" ht="16.5" hidden="1" customHeight="1" x14ac:dyDescent="0.4">
      <c r="A600" s="352" t="s">
        <v>362</v>
      </c>
      <c r="B600" s="194" t="s">
        <v>42</v>
      </c>
      <c r="C600" s="194" t="s">
        <v>210</v>
      </c>
      <c r="D600" s="194" t="s">
        <v>211</v>
      </c>
      <c r="E600" s="194" t="s">
        <v>212</v>
      </c>
      <c r="F600" s="194" t="s">
        <v>280</v>
      </c>
      <c r="G600" s="194" t="s">
        <v>281</v>
      </c>
      <c r="H600" s="194" t="s">
        <v>48</v>
      </c>
      <c r="I600" s="194" t="s">
        <v>49</v>
      </c>
      <c r="J600" s="289" t="s">
        <v>50</v>
      </c>
      <c r="K600" s="194"/>
      <c r="L600" s="194" t="s">
        <v>220</v>
      </c>
      <c r="M600" s="194"/>
      <c r="N600" s="290" t="s">
        <v>209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50"/>
        <v>51085.381689031296</v>
      </c>
      <c r="W600" s="121">
        <v>0</v>
      </c>
      <c r="X600" s="121"/>
      <c r="Y600" s="121"/>
      <c r="Z600" s="121">
        <f t="shared" si="51"/>
        <v>0</v>
      </c>
      <c r="AA600" s="232">
        <v>8.5999999999999993E-2</v>
      </c>
      <c r="AB600" s="339">
        <f t="shared" si="49"/>
        <v>0</v>
      </c>
      <c r="AC600" s="339"/>
      <c r="AD600" s="210"/>
      <c r="AE600" s="210"/>
      <c r="AF600" s="210" t="s">
        <v>417</v>
      </c>
      <c r="AG600" s="232"/>
      <c r="AH600" s="344"/>
      <c r="AI600" s="344"/>
      <c r="AJ600" s="344"/>
      <c r="AK600" s="192"/>
    </row>
    <row r="601" spans="1:37" s="122" customFormat="1" ht="16.5" hidden="1" customHeight="1" x14ac:dyDescent="0.4">
      <c r="A601" s="352" t="s">
        <v>362</v>
      </c>
      <c r="B601" s="194" t="s">
        <v>42</v>
      </c>
      <c r="C601" s="194" t="s">
        <v>210</v>
      </c>
      <c r="D601" s="194" t="s">
        <v>211</v>
      </c>
      <c r="E601" s="194" t="s">
        <v>212</v>
      </c>
      <c r="F601" s="194" t="s">
        <v>262</v>
      </c>
      <c r="G601" s="194" t="s">
        <v>263</v>
      </c>
      <c r="H601" s="194" t="s">
        <v>48</v>
      </c>
      <c r="I601" s="194" t="s">
        <v>49</v>
      </c>
      <c r="J601" s="289" t="s">
        <v>50</v>
      </c>
      <c r="K601" s="194"/>
      <c r="L601" s="194" t="s">
        <v>220</v>
      </c>
      <c r="M601" s="194"/>
      <c r="N601" s="290" t="s">
        <v>209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50"/>
        <v>18.30436619719012</v>
      </c>
      <c r="W601" s="121">
        <v>0</v>
      </c>
      <c r="X601" s="121"/>
      <c r="Y601" s="121"/>
      <c r="Z601" s="121">
        <f t="shared" si="51"/>
        <v>0</v>
      </c>
      <c r="AA601" s="232">
        <v>8.5999999999999993E-2</v>
      </c>
      <c r="AB601" s="339">
        <f t="shared" si="49"/>
        <v>0</v>
      </c>
      <c r="AC601" s="339"/>
      <c r="AD601" s="210"/>
      <c r="AE601" s="210"/>
      <c r="AF601" s="210" t="s">
        <v>417</v>
      </c>
      <c r="AG601" s="232"/>
      <c r="AH601" s="344"/>
      <c r="AI601" s="344"/>
      <c r="AJ601" s="344"/>
      <c r="AK601" s="192"/>
    </row>
    <row r="602" spans="1:37" s="122" customFormat="1" ht="16.5" hidden="1" customHeight="1" x14ac:dyDescent="0.4">
      <c r="A602" s="352" t="s">
        <v>362</v>
      </c>
      <c r="B602" s="194" t="s">
        <v>42</v>
      </c>
      <c r="C602" s="194" t="s">
        <v>210</v>
      </c>
      <c r="D602" s="194" t="s">
        <v>211</v>
      </c>
      <c r="E602" s="194" t="s">
        <v>212</v>
      </c>
      <c r="F602" s="194" t="s">
        <v>310</v>
      </c>
      <c r="G602" s="194" t="s">
        <v>311</v>
      </c>
      <c r="H602" s="194" t="s">
        <v>48</v>
      </c>
      <c r="I602" s="194" t="s">
        <v>49</v>
      </c>
      <c r="J602" s="289" t="s">
        <v>50</v>
      </c>
      <c r="K602" s="194"/>
      <c r="L602" s="194" t="s">
        <v>220</v>
      </c>
      <c r="M602" s="194"/>
      <c r="N602" s="290" t="s">
        <v>209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50"/>
        <v>3.2084507042018231</v>
      </c>
      <c r="W602" s="121">
        <v>0</v>
      </c>
      <c r="X602" s="121"/>
      <c r="Y602" s="121"/>
      <c r="Z602" s="121">
        <f t="shared" si="51"/>
        <v>0</v>
      </c>
      <c r="AA602" s="232">
        <v>8.5999999999999993E-2</v>
      </c>
      <c r="AB602" s="339">
        <f t="shared" si="49"/>
        <v>0</v>
      </c>
      <c r="AC602" s="339"/>
      <c r="AD602" s="210"/>
      <c r="AE602" s="210"/>
      <c r="AF602" s="210" t="s">
        <v>417</v>
      </c>
      <c r="AG602" s="232"/>
      <c r="AH602" s="344"/>
      <c r="AI602" s="344"/>
      <c r="AJ602" s="344"/>
      <c r="AK602" s="192"/>
    </row>
    <row r="603" spans="1:37" s="122" customFormat="1" ht="16.5" hidden="1" customHeight="1" x14ac:dyDescent="0.4">
      <c r="A603" s="352" t="s">
        <v>362</v>
      </c>
      <c r="B603" s="194" t="s">
        <v>42</v>
      </c>
      <c r="C603" s="194" t="s">
        <v>210</v>
      </c>
      <c r="D603" s="194" t="s">
        <v>211</v>
      </c>
      <c r="E603" s="194" t="s">
        <v>212</v>
      </c>
      <c r="F603" s="194" t="s">
        <v>306</v>
      </c>
      <c r="G603" s="194" t="s">
        <v>307</v>
      </c>
      <c r="H603" s="194" t="s">
        <v>48</v>
      </c>
      <c r="I603" s="194" t="s">
        <v>49</v>
      </c>
      <c r="J603" s="289" t="s">
        <v>50</v>
      </c>
      <c r="K603" s="194"/>
      <c r="L603" s="194" t="s">
        <v>220</v>
      </c>
      <c r="M603" s="194"/>
      <c r="N603" s="290" t="s">
        <v>209</v>
      </c>
      <c r="O603" s="301" t="s">
        <v>53</v>
      </c>
      <c r="P603" s="196">
        <v>0.23</v>
      </c>
      <c r="Q603" s="197"/>
      <c r="R603" s="197"/>
      <c r="S603" s="121">
        <v>88.72</v>
      </c>
      <c r="T603" s="121"/>
      <c r="U603" s="121"/>
      <c r="V603" s="121">
        <f t="shared" si="50"/>
        <v>88.72</v>
      </c>
      <c r="W603" s="121">
        <v>0</v>
      </c>
      <c r="X603" s="121"/>
      <c r="Y603" s="121"/>
      <c r="Z603" s="121">
        <f t="shared" si="51"/>
        <v>0</v>
      </c>
      <c r="AA603" s="232">
        <v>8.5999999999999993E-2</v>
      </c>
      <c r="AB603" s="339">
        <f t="shared" si="49"/>
        <v>0</v>
      </c>
      <c r="AC603" s="339"/>
      <c r="AD603" s="210"/>
      <c r="AE603" s="210"/>
      <c r="AF603" s="210" t="s">
        <v>417</v>
      </c>
      <c r="AG603" s="232"/>
      <c r="AH603" s="344"/>
      <c r="AI603" s="344"/>
      <c r="AJ603" s="344"/>
      <c r="AK603" s="192"/>
    </row>
    <row r="604" spans="1:37" s="122" customFormat="1" ht="16.5" hidden="1" customHeight="1" x14ac:dyDescent="0.4">
      <c r="A604" s="352" t="s">
        <v>362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209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50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9"/>
        <v>62487.6</v>
      </c>
      <c r="AC604" s="339"/>
      <c r="AD604" s="210"/>
      <c r="AE604" s="210"/>
      <c r="AF604" s="210" t="s">
        <v>417</v>
      </c>
      <c r="AG604" s="232"/>
      <c r="AH604" s="344"/>
      <c r="AI604" s="344"/>
      <c r="AJ604" s="344"/>
      <c r="AK604" s="192"/>
    </row>
    <row r="605" spans="1:37" s="122" customFormat="1" ht="16.5" hidden="1" customHeight="1" x14ac:dyDescent="0.4">
      <c r="A605" s="352" t="s">
        <v>362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320</v>
      </c>
      <c r="G605" s="194" t="s">
        <v>320</v>
      </c>
      <c r="H605" s="289" t="s">
        <v>320</v>
      </c>
      <c r="I605" s="194" t="s">
        <v>49</v>
      </c>
      <c r="J605" s="224" t="s">
        <v>63</v>
      </c>
      <c r="K605" s="194"/>
      <c r="L605" s="194" t="s">
        <v>321</v>
      </c>
      <c r="M605" s="194"/>
      <c r="N605" s="290" t="s">
        <v>209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50"/>
        <v>200000</v>
      </c>
      <c r="W605" s="121">
        <v>855271.71333333303</v>
      </c>
      <c r="X605" s="121"/>
      <c r="Y605" s="121"/>
      <c r="Z605" s="121">
        <f t="shared" ref="Z605:Z634" si="53">U605</f>
        <v>948236.03</v>
      </c>
      <c r="AA605" s="232">
        <v>8.5999999999999993E-2</v>
      </c>
      <c r="AB605" s="339">
        <f t="shared" si="49"/>
        <v>81548.298580000002</v>
      </c>
      <c r="AC605" s="339"/>
      <c r="AD605" s="210"/>
      <c r="AE605" s="210"/>
      <c r="AF605" s="210" t="s">
        <v>417</v>
      </c>
      <c r="AG605" s="232"/>
      <c r="AH605" s="344"/>
      <c r="AI605" s="344"/>
      <c r="AJ605" s="344"/>
      <c r="AK605" s="192"/>
    </row>
    <row r="606" spans="1:37" s="122" customFormat="1" ht="16.5" hidden="1" customHeight="1" x14ac:dyDescent="0.4">
      <c r="A606" s="352" t="s">
        <v>362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320</v>
      </c>
      <c r="G606" s="194" t="s">
        <v>442</v>
      </c>
      <c r="H606" s="194" t="s">
        <v>48</v>
      </c>
      <c r="I606" s="194" t="s">
        <v>49</v>
      </c>
      <c r="J606" s="289" t="s">
        <v>50</v>
      </c>
      <c r="K606" s="194"/>
      <c r="L606" s="194" t="s">
        <v>321</v>
      </c>
      <c r="M606" s="194"/>
      <c r="N606" s="290" t="s">
        <v>209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50"/>
        <v>0</v>
      </c>
      <c r="W606" s="121">
        <v>200000</v>
      </c>
      <c r="X606" s="121"/>
      <c r="Y606" s="121"/>
      <c r="Z606" s="121">
        <f t="shared" si="53"/>
        <v>200000</v>
      </c>
      <c r="AA606" s="232">
        <v>8.5999999999999993E-2</v>
      </c>
      <c r="AB606" s="339">
        <f t="shared" si="49"/>
        <v>17200</v>
      </c>
      <c r="AC606" s="339"/>
      <c r="AD606" s="210"/>
      <c r="AE606" s="210"/>
      <c r="AF606" s="210" t="s">
        <v>417</v>
      </c>
      <c r="AG606" s="232"/>
      <c r="AH606" s="344"/>
      <c r="AI606" s="344"/>
      <c r="AJ606" s="344"/>
      <c r="AK606" s="192"/>
    </row>
    <row r="607" spans="1:37" s="122" customFormat="1" ht="16.5" hidden="1" customHeight="1" x14ac:dyDescent="0.4">
      <c r="A607" s="352" t="s">
        <v>362</v>
      </c>
      <c r="B607" s="194" t="s">
        <v>42</v>
      </c>
      <c r="C607" s="194" t="s">
        <v>210</v>
      </c>
      <c r="D607" s="194" t="s">
        <v>221</v>
      </c>
      <c r="E607" s="194" t="s">
        <v>212</v>
      </c>
      <c r="F607" s="194" t="s">
        <v>322</v>
      </c>
      <c r="G607" s="194" t="s">
        <v>323</v>
      </c>
      <c r="H607" s="194" t="s">
        <v>48</v>
      </c>
      <c r="I607" s="194" t="s">
        <v>49</v>
      </c>
      <c r="J607" s="289" t="s">
        <v>50</v>
      </c>
      <c r="K607" s="194"/>
      <c r="L607" s="194" t="s">
        <v>220</v>
      </c>
      <c r="M607" s="194"/>
      <c r="N607" s="290" t="s">
        <v>209</v>
      </c>
      <c r="O607" s="301" t="s">
        <v>53</v>
      </c>
      <c r="P607" s="196">
        <v>0.06</v>
      </c>
      <c r="Q607" s="197"/>
      <c r="R607" s="197"/>
      <c r="S607" s="121"/>
      <c r="T607" s="121">
        <v>729577.46</v>
      </c>
      <c r="U607" s="121">
        <v>0</v>
      </c>
      <c r="V607" s="121">
        <f t="shared" si="50"/>
        <v>729577.46</v>
      </c>
      <c r="W607" s="121">
        <v>0</v>
      </c>
      <c r="X607" s="121"/>
      <c r="Y607" s="121"/>
      <c r="Z607" s="121">
        <f t="shared" si="53"/>
        <v>0</v>
      </c>
      <c r="AA607" s="232">
        <v>8.5999999999999993E-2</v>
      </c>
      <c r="AB607" s="339">
        <f t="shared" si="49"/>
        <v>0</v>
      </c>
      <c r="AC607" s="339"/>
      <c r="AD607" s="210"/>
      <c r="AE607" s="210"/>
      <c r="AF607" s="210" t="s">
        <v>417</v>
      </c>
      <c r="AG607" s="232"/>
      <c r="AH607" s="344"/>
      <c r="AI607" s="344"/>
      <c r="AJ607" s="344"/>
      <c r="AK607" s="192"/>
    </row>
    <row r="608" spans="1:37" s="122" customFormat="1" ht="16.5" hidden="1" customHeight="1" x14ac:dyDescent="0.4">
      <c r="A608" s="352" t="s">
        <v>362</v>
      </c>
      <c r="B608" s="194" t="s">
        <v>42</v>
      </c>
      <c r="C608" s="194" t="s">
        <v>210</v>
      </c>
      <c r="D608" s="194" t="s">
        <v>221</v>
      </c>
      <c r="E608" s="194" t="s">
        <v>212</v>
      </c>
      <c r="F608" s="194" t="s">
        <v>322</v>
      </c>
      <c r="G608" s="194" t="s">
        <v>323</v>
      </c>
      <c r="H608" s="194" t="s">
        <v>48</v>
      </c>
      <c r="I608" s="194" t="s">
        <v>49</v>
      </c>
      <c r="J608" s="289" t="s">
        <v>50</v>
      </c>
      <c r="K608" s="194"/>
      <c r="L608" s="194" t="s">
        <v>220</v>
      </c>
      <c r="M608" s="194"/>
      <c r="N608" s="290" t="s">
        <v>209</v>
      </c>
      <c r="O608" s="301" t="s">
        <v>53</v>
      </c>
      <c r="P608" s="196">
        <v>0.13</v>
      </c>
      <c r="Q608" s="197"/>
      <c r="R608" s="197"/>
      <c r="S608" s="121"/>
      <c r="T608" s="121">
        <v>3056338.03</v>
      </c>
      <c r="U608" s="121">
        <v>677759.7</v>
      </c>
      <c r="V608" s="121">
        <f t="shared" si="50"/>
        <v>2378578.33</v>
      </c>
      <c r="W608" s="121">
        <v>620915.34</v>
      </c>
      <c r="X608" s="121"/>
      <c r="Y608" s="121"/>
      <c r="Z608" s="121">
        <f t="shared" si="53"/>
        <v>677759.7</v>
      </c>
      <c r="AA608" s="232">
        <v>8.5999999999999993E-2</v>
      </c>
      <c r="AB608" s="339">
        <f t="shared" si="49"/>
        <v>58287.33419999999</v>
      </c>
      <c r="AC608" s="339"/>
      <c r="AD608" s="210"/>
      <c r="AE608" s="210"/>
      <c r="AF608" s="210" t="s">
        <v>417</v>
      </c>
      <c r="AG608" s="232"/>
      <c r="AH608" s="344"/>
      <c r="AI608" s="344"/>
      <c r="AJ608" s="344"/>
      <c r="AK608" s="192"/>
    </row>
    <row r="609" spans="1:37" s="122" customFormat="1" ht="16.5" hidden="1" customHeight="1" x14ac:dyDescent="0.4">
      <c r="A609" s="352" t="s">
        <v>362</v>
      </c>
      <c r="B609" s="194" t="s">
        <v>42</v>
      </c>
      <c r="C609" s="194" t="s">
        <v>210</v>
      </c>
      <c r="D609" s="194" t="s">
        <v>221</v>
      </c>
      <c r="E609" s="194" t="s">
        <v>212</v>
      </c>
      <c r="F609" s="194" t="s">
        <v>322</v>
      </c>
      <c r="G609" s="194" t="s">
        <v>323</v>
      </c>
      <c r="H609" s="194" t="s">
        <v>48</v>
      </c>
      <c r="I609" s="194" t="s">
        <v>49</v>
      </c>
      <c r="J609" s="289" t="s">
        <v>50</v>
      </c>
      <c r="K609" s="194"/>
      <c r="L609" s="194" t="s">
        <v>220</v>
      </c>
      <c r="M609" s="194"/>
      <c r="N609" s="290" t="s">
        <v>209</v>
      </c>
      <c r="O609" s="301" t="s">
        <v>53</v>
      </c>
      <c r="P609" s="196">
        <v>0.23</v>
      </c>
      <c r="Q609" s="197"/>
      <c r="R609" s="197"/>
      <c r="S609" s="121">
        <v>498277.28</v>
      </c>
      <c r="T609" s="121">
        <v>4066901.41</v>
      </c>
      <c r="U609" s="121">
        <v>3778182.52</v>
      </c>
      <c r="V609" s="121">
        <f t="shared" si="50"/>
        <v>786996.17000000039</v>
      </c>
      <c r="W609" s="121">
        <v>3251526.77</v>
      </c>
      <c r="X609" s="121"/>
      <c r="Y609" s="121"/>
      <c r="Z609" s="121">
        <f t="shared" si="53"/>
        <v>3778182.52</v>
      </c>
      <c r="AA609" s="232">
        <v>8.5999999999999993E-2</v>
      </c>
      <c r="AB609" s="339">
        <f t="shared" si="49"/>
        <v>324923.69671999995</v>
      </c>
      <c r="AC609" s="339"/>
      <c r="AD609" s="210"/>
      <c r="AE609" s="210"/>
      <c r="AF609" s="210" t="s">
        <v>417</v>
      </c>
      <c r="AG609" s="232"/>
      <c r="AH609" s="344"/>
      <c r="AI609" s="344"/>
      <c r="AJ609" s="344"/>
      <c r="AK609" s="192"/>
    </row>
    <row r="610" spans="1:37" s="122" customFormat="1" ht="16.5" hidden="1" customHeight="1" x14ac:dyDescent="0.4">
      <c r="A610" s="352" t="s">
        <v>362</v>
      </c>
      <c r="B610" s="194" t="s">
        <v>42</v>
      </c>
      <c r="C610" s="194" t="s">
        <v>210</v>
      </c>
      <c r="D610" s="194" t="s">
        <v>221</v>
      </c>
      <c r="E610" s="194" t="s">
        <v>212</v>
      </c>
      <c r="F610" s="194" t="s">
        <v>322</v>
      </c>
      <c r="G610" s="194" t="s">
        <v>323</v>
      </c>
      <c r="H610" s="194" t="s">
        <v>48</v>
      </c>
      <c r="I610" s="194" t="s">
        <v>49</v>
      </c>
      <c r="J610" s="289" t="s">
        <v>50</v>
      </c>
      <c r="K610" s="194"/>
      <c r="L610" s="194" t="s">
        <v>220</v>
      </c>
      <c r="M610" s="194"/>
      <c r="N610" s="290" t="s">
        <v>209</v>
      </c>
      <c r="O610" s="301" t="s">
        <v>53</v>
      </c>
      <c r="P610" s="196">
        <v>0.22</v>
      </c>
      <c r="Q610" s="197"/>
      <c r="R610" s="197"/>
      <c r="S610" s="121">
        <v>2841126.76</v>
      </c>
      <c r="T610" s="121">
        <v>0</v>
      </c>
      <c r="U610" s="121">
        <v>2240961.5699999998</v>
      </c>
      <c r="V610" s="121">
        <f t="shared" si="50"/>
        <v>600165.18999999994</v>
      </c>
      <c r="W610" s="121">
        <v>1940344.77</v>
      </c>
      <c r="X610" s="121"/>
      <c r="Y610" s="121"/>
      <c r="Z610" s="121">
        <f t="shared" si="53"/>
        <v>2240961.5699999998</v>
      </c>
      <c r="AA610" s="232">
        <v>8.5999999999999993E-2</v>
      </c>
      <c r="AB610" s="339">
        <f t="shared" si="49"/>
        <v>192722.69501999998</v>
      </c>
      <c r="AC610" s="339"/>
      <c r="AD610" s="210"/>
      <c r="AE610" s="210"/>
      <c r="AF610" s="210" t="s">
        <v>417</v>
      </c>
      <c r="AG610" s="232"/>
      <c r="AH610" s="344"/>
      <c r="AI610" s="344"/>
      <c r="AJ610" s="344"/>
      <c r="AK610" s="192"/>
    </row>
    <row r="611" spans="1:37" s="122" customFormat="1" ht="16.5" hidden="1" customHeight="1" x14ac:dyDescent="0.4">
      <c r="A611" s="352" t="s">
        <v>362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215</v>
      </c>
      <c r="G611" s="194" t="s">
        <v>443</v>
      </c>
      <c r="H611" s="194" t="s">
        <v>48</v>
      </c>
      <c r="I611" s="194" t="s">
        <v>49</v>
      </c>
      <c r="J611" s="289" t="s">
        <v>50</v>
      </c>
      <c r="K611" s="194"/>
      <c r="L611" s="194" t="s">
        <v>444</v>
      </c>
      <c r="M611" s="194"/>
      <c r="N611" s="290" t="s">
        <v>209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50"/>
        <v>0</v>
      </c>
      <c r="W611" s="121">
        <f>U611*P611</f>
        <v>97173.278999999995</v>
      </c>
      <c r="X611" s="121"/>
      <c r="Y611" s="121"/>
      <c r="Z611" s="121">
        <f t="shared" si="53"/>
        <v>107970.31</v>
      </c>
      <c r="AA611" s="232">
        <v>8.5999999999999993E-2</v>
      </c>
      <c r="AB611" s="339">
        <f t="shared" si="49"/>
        <v>9285.4466599999996</v>
      </c>
      <c r="AC611" s="339"/>
      <c r="AD611" s="210"/>
      <c r="AE611" s="210"/>
      <c r="AF611" s="210" t="s">
        <v>417</v>
      </c>
      <c r="AG611" s="232"/>
      <c r="AH611" s="344"/>
      <c r="AI611" s="344"/>
      <c r="AJ611" s="344"/>
      <c r="AK611" s="192"/>
    </row>
    <row r="612" spans="1:37" s="122" customFormat="1" ht="16.5" hidden="1" customHeight="1" x14ac:dyDescent="0.4">
      <c r="A612" s="352" t="s">
        <v>362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215</v>
      </c>
      <c r="G612" s="194" t="s">
        <v>335</v>
      </c>
      <c r="H612" s="194" t="s">
        <v>48</v>
      </c>
      <c r="I612" s="194" t="s">
        <v>49</v>
      </c>
      <c r="J612" s="289" t="s">
        <v>50</v>
      </c>
      <c r="K612" s="194"/>
      <c r="L612" s="194" t="s">
        <v>398</v>
      </c>
      <c r="M612" s="194"/>
      <c r="N612" s="290" t="s">
        <v>209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50"/>
        <v>-3.637978807091713E-12</v>
      </c>
      <c r="W612" s="121">
        <f>U612*P612</f>
        <v>2117.6064000000001</v>
      </c>
      <c r="X612" s="121"/>
      <c r="Y612" s="121"/>
      <c r="Z612" s="121">
        <f t="shared" si="53"/>
        <v>2205.84</v>
      </c>
      <c r="AA612" s="232">
        <v>8.5999999999999993E-2</v>
      </c>
      <c r="AB612" s="339">
        <f t="shared" si="49"/>
        <v>189.70223999999999</v>
      </c>
      <c r="AC612" s="339"/>
      <c r="AD612" s="210"/>
      <c r="AE612" s="210"/>
      <c r="AF612" s="210" t="s">
        <v>417</v>
      </c>
      <c r="AG612" s="232"/>
      <c r="AH612" s="344"/>
      <c r="AI612" s="344"/>
      <c r="AJ612" s="344"/>
      <c r="AK612" s="192"/>
    </row>
    <row r="613" spans="1:37" s="122" customFormat="1" ht="16.5" hidden="1" customHeight="1" x14ac:dyDescent="0.4">
      <c r="A613" s="352" t="s">
        <v>362</v>
      </c>
      <c r="B613" s="195" t="s">
        <v>6</v>
      </c>
      <c r="C613" s="195" t="s">
        <v>78</v>
      </c>
      <c r="D613" s="195" t="s">
        <v>79</v>
      </c>
      <c r="E613" s="194" t="s">
        <v>409</v>
      </c>
      <c r="F613" s="194" t="s">
        <v>445</v>
      </c>
      <c r="G613" s="194" t="s">
        <v>445</v>
      </c>
      <c r="H613" s="194" t="s">
        <v>445</v>
      </c>
      <c r="I613" s="376" t="s">
        <v>446</v>
      </c>
      <c r="J613" s="289" t="s">
        <v>447</v>
      </c>
      <c r="K613" s="194"/>
      <c r="L613" s="206" t="s">
        <v>445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54">W613</f>
        <v>33051.176470588201</v>
      </c>
      <c r="V613" s="121">
        <f t="shared" si="50"/>
        <v>3844.6735294117971</v>
      </c>
      <c r="W613" s="121">
        <v>33051.176470588201</v>
      </c>
      <c r="X613" s="121"/>
      <c r="Y613" s="121"/>
      <c r="Z613" s="233">
        <f t="shared" si="53"/>
        <v>33051.176470588201</v>
      </c>
      <c r="AA613" s="232">
        <v>8.5999999999999993E-2</v>
      </c>
      <c r="AB613" s="339">
        <f t="shared" si="49"/>
        <v>2842.4011764705851</v>
      </c>
      <c r="AC613" s="339"/>
      <c r="AD613" s="210"/>
      <c r="AE613" s="210"/>
      <c r="AF613" s="210" t="s">
        <v>417</v>
      </c>
      <c r="AG613" s="232"/>
      <c r="AH613" s="344"/>
      <c r="AI613" s="344"/>
      <c r="AJ613" s="344"/>
      <c r="AK613" s="192"/>
    </row>
    <row r="614" spans="1:37" s="122" customFormat="1" ht="16.5" hidden="1" customHeight="1" x14ac:dyDescent="0.4">
      <c r="A614" s="352" t="s">
        <v>362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448</v>
      </c>
      <c r="G614" s="195" t="s">
        <v>448</v>
      </c>
      <c r="H614" s="289" t="s">
        <v>448</v>
      </c>
      <c r="I614" s="376" t="s">
        <v>449</v>
      </c>
      <c r="J614" s="92" t="s">
        <v>450</v>
      </c>
      <c r="K614" s="194"/>
      <c r="L614" s="206" t="s">
        <v>448</v>
      </c>
      <c r="M614" s="206"/>
      <c r="N614" s="290" t="s">
        <v>765</v>
      </c>
      <c r="O614" s="301" t="s">
        <v>57</v>
      </c>
      <c r="P614" s="205">
        <v>0</v>
      </c>
      <c r="Q614" s="197"/>
      <c r="R614" s="197"/>
      <c r="S614" s="121">
        <v>41079.97</v>
      </c>
      <c r="T614" s="121"/>
      <c r="U614" s="121">
        <v>38109.925925925942</v>
      </c>
      <c r="V614" s="121">
        <f t="shared" si="50"/>
        <v>2970.0440740740596</v>
      </c>
      <c r="W614" s="121">
        <f>U614/(1+P614)</f>
        <v>38109.925925925942</v>
      </c>
      <c r="X614" s="121"/>
      <c r="Y614" s="121"/>
      <c r="Z614" s="233">
        <f t="shared" si="53"/>
        <v>38109.925925925942</v>
      </c>
      <c r="AA614" s="232">
        <v>8.5999999999999993E-2</v>
      </c>
      <c r="AB614" s="339">
        <f t="shared" si="49"/>
        <v>3277.4536296296305</v>
      </c>
      <c r="AC614" s="339"/>
      <c r="AD614" s="210"/>
      <c r="AE614" s="210"/>
      <c r="AF614" s="210" t="s">
        <v>417</v>
      </c>
      <c r="AG614" s="232"/>
      <c r="AH614" s="344"/>
      <c r="AI614" s="344"/>
      <c r="AJ614" s="344"/>
      <c r="AK614" s="192"/>
    </row>
    <row r="615" spans="1:37" s="122" customFormat="1" ht="16.5" hidden="1" customHeight="1" x14ac:dyDescent="0.4">
      <c r="A615" s="352" t="s">
        <v>362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451</v>
      </c>
      <c r="H615" s="289" t="s">
        <v>191</v>
      </c>
      <c r="I615" s="376" t="s">
        <v>449</v>
      </c>
      <c r="J615" s="92" t="s">
        <v>450</v>
      </c>
      <c r="K615" s="194"/>
      <c r="L615" s="206" t="s">
        <v>452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54"/>
        <v>389168.9</v>
      </c>
      <c r="V615" s="121">
        <f t="shared" si="50"/>
        <v>0</v>
      </c>
      <c r="W615" s="121">
        <v>389168.9</v>
      </c>
      <c r="X615" s="121"/>
      <c r="Y615" s="121"/>
      <c r="Z615" s="233">
        <f t="shared" si="53"/>
        <v>389168.9</v>
      </c>
      <c r="AA615" s="232">
        <v>8.5999999999999993E-2</v>
      </c>
      <c r="AB615" s="339">
        <f t="shared" si="49"/>
        <v>33468.525399999999</v>
      </c>
      <c r="AC615" s="339"/>
      <c r="AD615" s="210"/>
      <c r="AE615" s="210"/>
      <c r="AF615" s="210" t="s">
        <v>417</v>
      </c>
      <c r="AG615" s="232"/>
      <c r="AH615" s="344"/>
      <c r="AI615" s="344"/>
      <c r="AJ615" s="344"/>
      <c r="AK615" s="192"/>
    </row>
    <row r="616" spans="1:37" s="122" customFormat="1" ht="16.5" hidden="1" customHeight="1" x14ac:dyDescent="0.4">
      <c r="A616" s="352" t="s">
        <v>362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448</v>
      </c>
      <c r="G616" s="195" t="s">
        <v>453</v>
      </c>
      <c r="H616" s="289" t="s">
        <v>448</v>
      </c>
      <c r="I616" s="376" t="s">
        <v>449</v>
      </c>
      <c r="J616" s="92" t="s">
        <v>450</v>
      </c>
      <c r="K616" s="194"/>
      <c r="L616" s="206" t="s">
        <v>448</v>
      </c>
      <c r="M616" s="206"/>
      <c r="N616" s="290" t="s">
        <v>765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v>50000</v>
      </c>
      <c r="V616" s="121">
        <f t="shared" si="50"/>
        <v>54171.8</v>
      </c>
      <c r="W616" s="121">
        <f t="shared" ref="W616:W617" si="55">U616/(1+P616)</f>
        <v>50000</v>
      </c>
      <c r="X616" s="121"/>
      <c r="Y616" s="121"/>
      <c r="Z616" s="233">
        <f t="shared" si="53"/>
        <v>50000</v>
      </c>
      <c r="AA616" s="232">
        <v>8.5999999999999993E-2</v>
      </c>
      <c r="AB616" s="339">
        <f t="shared" si="49"/>
        <v>4300</v>
      </c>
      <c r="AC616" s="339"/>
      <c r="AD616" s="210"/>
      <c r="AE616" s="210"/>
      <c r="AF616" s="210" t="s">
        <v>417</v>
      </c>
      <c r="AG616" s="232"/>
      <c r="AH616" s="344"/>
      <c r="AI616" s="344"/>
      <c r="AJ616" s="344"/>
      <c r="AK616" s="192"/>
    </row>
    <row r="617" spans="1:37" s="122" customFormat="1" ht="16.5" hidden="1" customHeight="1" x14ac:dyDescent="0.4">
      <c r="A617" s="352" t="s">
        <v>362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448</v>
      </c>
      <c r="G617" s="195" t="s">
        <v>453</v>
      </c>
      <c r="H617" s="289" t="s">
        <v>448</v>
      </c>
      <c r="I617" s="376" t="s">
        <v>449</v>
      </c>
      <c r="J617" s="92" t="s">
        <v>450</v>
      </c>
      <c r="K617" s="194"/>
      <c r="L617" s="206" t="s">
        <v>448</v>
      </c>
      <c r="M617" s="206"/>
      <c r="N617" s="290" t="s">
        <v>765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v>6604.2307692308195</v>
      </c>
      <c r="V617" s="121">
        <f t="shared" si="50"/>
        <v>12543.76923076918</v>
      </c>
      <c r="W617" s="121">
        <f t="shared" si="55"/>
        <v>6604.2307692308195</v>
      </c>
      <c r="X617" s="121"/>
      <c r="Y617" s="121"/>
      <c r="Z617" s="233">
        <f t="shared" si="53"/>
        <v>6604.2307692308195</v>
      </c>
      <c r="AA617" s="232">
        <v>8.5999999999999993E-2</v>
      </c>
      <c r="AB617" s="339">
        <f t="shared" si="49"/>
        <v>567.96384615385045</v>
      </c>
      <c r="AC617" s="339"/>
      <c r="AD617" s="210"/>
      <c r="AE617" s="210"/>
      <c r="AF617" s="210" t="s">
        <v>417</v>
      </c>
      <c r="AG617" s="232"/>
      <c r="AH617" s="344"/>
      <c r="AI617" s="344"/>
      <c r="AJ617" s="344"/>
      <c r="AK617" s="192"/>
    </row>
    <row r="618" spans="1:37" s="122" customFormat="1" ht="16.5" hidden="1" customHeight="1" x14ac:dyDescent="0.4">
      <c r="A618" s="352" t="s">
        <v>362</v>
      </c>
      <c r="B618" s="195" t="s">
        <v>58</v>
      </c>
      <c r="C618" s="195" t="s">
        <v>59</v>
      </c>
      <c r="D618" s="195" t="s">
        <v>290</v>
      </c>
      <c r="E618" s="194" t="s">
        <v>212</v>
      </c>
      <c r="F618" s="194" t="s">
        <v>260</v>
      </c>
      <c r="G618" s="195" t="s">
        <v>260</v>
      </c>
      <c r="H618" s="289" t="s">
        <v>260</v>
      </c>
      <c r="I618" s="376" t="s">
        <v>449</v>
      </c>
      <c r="J618" s="92" t="s">
        <v>450</v>
      </c>
      <c r="K618" s="194"/>
      <c r="L618" s="206" t="s">
        <v>260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54"/>
        <v>15326.372549019599</v>
      </c>
      <c r="V618" s="121">
        <f t="shared" si="50"/>
        <v>11180.557450980401</v>
      </c>
      <c r="W618" s="121">
        <v>15326.372549019599</v>
      </c>
      <c r="X618" s="121"/>
      <c r="Y618" s="121"/>
      <c r="Z618" s="233">
        <f t="shared" si="53"/>
        <v>15326.372549019599</v>
      </c>
      <c r="AA618" s="232">
        <v>8.5999999999999993E-2</v>
      </c>
      <c r="AB618" s="339">
        <f t="shared" si="49"/>
        <v>1318.0680392156855</v>
      </c>
      <c r="AC618" s="339"/>
      <c r="AD618" s="210"/>
      <c r="AE618" s="210"/>
      <c r="AF618" s="210" t="s">
        <v>417</v>
      </c>
      <c r="AG618" s="232"/>
      <c r="AH618" s="344"/>
      <c r="AI618" s="344"/>
      <c r="AJ618" s="344"/>
      <c r="AK618" s="192"/>
    </row>
    <row r="619" spans="1:37" s="122" customFormat="1" ht="16.5" hidden="1" customHeight="1" x14ac:dyDescent="0.4">
      <c r="A619" s="352" t="s">
        <v>362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454</v>
      </c>
      <c r="G619" s="195" t="s">
        <v>454</v>
      </c>
      <c r="H619" s="289" t="s">
        <v>454</v>
      </c>
      <c r="I619" s="376" t="s">
        <v>449</v>
      </c>
      <c r="J619" s="92" t="s">
        <v>450</v>
      </c>
      <c r="K619" s="194"/>
      <c r="L619" s="206" t="s">
        <v>454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54"/>
        <v>3917.1568627451002</v>
      </c>
      <c r="V619" s="121">
        <f t="shared" si="50"/>
        <v>78.34313725489983</v>
      </c>
      <c r="W619" s="121">
        <v>3917.1568627451002</v>
      </c>
      <c r="X619" s="121"/>
      <c r="Y619" s="121"/>
      <c r="Z619" s="233">
        <f t="shared" si="53"/>
        <v>3917.1568627451002</v>
      </c>
      <c r="AA619" s="232">
        <v>8.5999999999999993E-2</v>
      </c>
      <c r="AB619" s="339">
        <f t="shared" si="49"/>
        <v>336.8754901960786</v>
      </c>
      <c r="AC619" s="339"/>
      <c r="AD619" s="210"/>
      <c r="AE619" s="210"/>
      <c r="AF619" s="210" t="s">
        <v>417</v>
      </c>
      <c r="AG619" s="232"/>
      <c r="AH619" s="344"/>
      <c r="AI619" s="344"/>
      <c r="AJ619" s="344"/>
      <c r="AK619" s="192"/>
    </row>
    <row r="620" spans="1:37" s="122" customFormat="1" ht="16.5" hidden="1" customHeight="1" x14ac:dyDescent="0.4">
      <c r="A620" s="352" t="s">
        <v>362</v>
      </c>
      <c r="B620" s="195" t="s">
        <v>58</v>
      </c>
      <c r="C620" s="195" t="s">
        <v>59</v>
      </c>
      <c r="D620" s="195" t="s">
        <v>290</v>
      </c>
      <c r="E620" s="194" t="s">
        <v>212</v>
      </c>
      <c r="F620" s="194" t="s">
        <v>260</v>
      </c>
      <c r="G620" s="195" t="s">
        <v>260</v>
      </c>
      <c r="H620" s="289" t="s">
        <v>260</v>
      </c>
      <c r="I620" s="376" t="s">
        <v>449</v>
      </c>
      <c r="J620" s="92" t="s">
        <v>450</v>
      </c>
      <c r="K620" s="194"/>
      <c r="L620" s="206" t="s">
        <v>260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54"/>
        <v>10660.813725490199</v>
      </c>
      <c r="V620" s="121">
        <f t="shared" si="50"/>
        <v>213.21627450980122</v>
      </c>
      <c r="W620" s="121">
        <v>10660.813725490199</v>
      </c>
      <c r="X620" s="121"/>
      <c r="Y620" s="121"/>
      <c r="Z620" s="233">
        <f t="shared" si="53"/>
        <v>10660.813725490199</v>
      </c>
      <c r="AA620" s="232">
        <v>8.5999999999999993E-2</v>
      </c>
      <c r="AB620" s="339">
        <f t="shared" si="49"/>
        <v>916.82998039215704</v>
      </c>
      <c r="AC620" s="339"/>
      <c r="AD620" s="210"/>
      <c r="AE620" s="210"/>
      <c r="AF620" s="210" t="s">
        <v>417</v>
      </c>
      <c r="AG620" s="232"/>
      <c r="AH620" s="344"/>
      <c r="AI620" s="344"/>
      <c r="AJ620" s="344"/>
      <c r="AK620" s="192"/>
    </row>
    <row r="621" spans="1:37" s="122" customFormat="1" ht="16.5" hidden="1" customHeight="1" x14ac:dyDescent="0.4">
      <c r="A621" s="352" t="s">
        <v>362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455</v>
      </c>
      <c r="G621" s="195" t="s">
        <v>455</v>
      </c>
      <c r="H621" s="289" t="s">
        <v>455</v>
      </c>
      <c r="I621" s="376" t="s">
        <v>449</v>
      </c>
      <c r="J621" s="92" t="s">
        <v>450</v>
      </c>
      <c r="K621" s="194"/>
      <c r="L621" s="206" t="s">
        <v>456</v>
      </c>
      <c r="M621" s="206"/>
      <c r="N621" s="290" t="s">
        <v>345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54"/>
        <v>80000</v>
      </c>
      <c r="V621" s="121"/>
      <c r="W621" s="121">
        <v>80000</v>
      </c>
      <c r="X621" s="121"/>
      <c r="Y621" s="121"/>
      <c r="Z621" s="233">
        <f t="shared" si="53"/>
        <v>80000</v>
      </c>
      <c r="AA621" s="232">
        <v>8.5999999999999993E-2</v>
      </c>
      <c r="AB621" s="339">
        <f t="shared" si="49"/>
        <v>6879.9999999999991</v>
      </c>
      <c r="AC621" s="339"/>
      <c r="AD621" s="210"/>
      <c r="AE621" s="210"/>
      <c r="AF621" s="210" t="s">
        <v>417</v>
      </c>
      <c r="AG621" s="232"/>
      <c r="AH621" s="344"/>
      <c r="AI621" s="344"/>
      <c r="AJ621" s="344"/>
      <c r="AK621" s="192"/>
    </row>
    <row r="622" spans="1:37" s="122" customFormat="1" ht="16.5" hidden="1" customHeight="1" x14ac:dyDescent="0.4">
      <c r="A622" s="352" t="s">
        <v>362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448</v>
      </c>
      <c r="G622" s="195" t="s">
        <v>453</v>
      </c>
      <c r="H622" s="289" t="s">
        <v>448</v>
      </c>
      <c r="I622" s="376" t="s">
        <v>449</v>
      </c>
      <c r="J622" s="92" t="s">
        <v>450</v>
      </c>
      <c r="K622" s="194"/>
      <c r="L622" s="206" t="s">
        <v>448</v>
      </c>
      <c r="M622" s="206"/>
      <c r="N622" s="290" t="s">
        <v>765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v>0</v>
      </c>
      <c r="V622" s="121">
        <f t="shared" si="50"/>
        <v>3528</v>
      </c>
      <c r="W622" s="121">
        <f>U622/(1+P622)</f>
        <v>0</v>
      </c>
      <c r="X622" s="121"/>
      <c r="Y622" s="121"/>
      <c r="Z622" s="233">
        <f t="shared" si="53"/>
        <v>0</v>
      </c>
      <c r="AA622" s="232">
        <v>8.5999999999999993E-2</v>
      </c>
      <c r="AB622" s="339">
        <f t="shared" ref="AB622:AB641" si="56">Z622*AA622</f>
        <v>0</v>
      </c>
      <c r="AC622" s="339"/>
      <c r="AD622" s="210"/>
      <c r="AE622" s="210"/>
      <c r="AF622" s="210" t="s">
        <v>417</v>
      </c>
      <c r="AG622" s="232"/>
      <c r="AH622" s="344"/>
      <c r="AI622" s="344"/>
      <c r="AJ622" s="344"/>
      <c r="AK622" s="192"/>
    </row>
    <row r="623" spans="1:37" s="122" customFormat="1" ht="16.5" hidden="1" customHeight="1" x14ac:dyDescent="0.4">
      <c r="A623" s="352" t="s">
        <v>362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327</v>
      </c>
      <c r="G623" s="195" t="s">
        <v>457</v>
      </c>
      <c r="H623" s="289" t="s">
        <v>327</v>
      </c>
      <c r="I623" s="376" t="s">
        <v>458</v>
      </c>
      <c r="J623" s="92" t="s">
        <v>459</v>
      </c>
      <c r="K623" s="194"/>
      <c r="L623" s="206" t="s">
        <v>460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54"/>
        <v>635248.6</v>
      </c>
      <c r="V623" s="121">
        <f t="shared" si="50"/>
        <v>98512.20000000007</v>
      </c>
      <c r="W623" s="121">
        <v>635248.6</v>
      </c>
      <c r="X623" s="121"/>
      <c r="Y623" s="121"/>
      <c r="Z623" s="233">
        <f t="shared" si="53"/>
        <v>635248.6</v>
      </c>
      <c r="AA623" s="232">
        <v>8.5999999999999993E-2</v>
      </c>
      <c r="AB623" s="339">
        <f t="shared" si="56"/>
        <v>54631.379599999993</v>
      </c>
      <c r="AC623" s="339"/>
      <c r="AD623" s="210"/>
      <c r="AE623" s="210"/>
      <c r="AF623" s="210" t="s">
        <v>417</v>
      </c>
      <c r="AG623" s="232"/>
      <c r="AH623" s="344"/>
      <c r="AI623" s="344"/>
      <c r="AJ623" s="344"/>
      <c r="AK623" s="192"/>
    </row>
    <row r="624" spans="1:37" s="122" customFormat="1" ht="16.5" hidden="1" customHeight="1" x14ac:dyDescent="0.4">
      <c r="A624" s="352" t="s">
        <v>362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461</v>
      </c>
      <c r="G624" s="195" t="s">
        <v>462</v>
      </c>
      <c r="H624" s="289" t="s">
        <v>461</v>
      </c>
      <c r="I624" s="376" t="s">
        <v>458</v>
      </c>
      <c r="J624" s="92" t="s">
        <v>459</v>
      </c>
      <c r="K624" s="194"/>
      <c r="L624" s="206" t="s">
        <v>463</v>
      </c>
      <c r="M624" s="206"/>
      <c r="N624" s="290" t="s">
        <v>345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54"/>
        <v>238221.65</v>
      </c>
      <c r="V624" s="121">
        <f t="shared" si="50"/>
        <v>-99.199999999982538</v>
      </c>
      <c r="W624" s="121">
        <v>238221.65</v>
      </c>
      <c r="X624" s="121"/>
      <c r="Y624" s="121"/>
      <c r="Z624" s="233">
        <f t="shared" si="53"/>
        <v>238221.65</v>
      </c>
      <c r="AA624" s="232">
        <v>8.5999999999999993E-2</v>
      </c>
      <c r="AB624" s="339">
        <f t="shared" si="56"/>
        <v>20487.061899999997</v>
      </c>
      <c r="AC624" s="339"/>
      <c r="AD624" s="210"/>
      <c r="AE624" s="210"/>
      <c r="AF624" s="210" t="s">
        <v>417</v>
      </c>
      <c r="AG624" s="232"/>
      <c r="AH624" s="344"/>
      <c r="AI624" s="344"/>
      <c r="AJ624" s="344"/>
      <c r="AK624" s="192"/>
    </row>
    <row r="625" spans="1:37" s="122" customFormat="1" ht="16.5" hidden="1" customHeight="1" x14ac:dyDescent="0.4">
      <c r="A625" s="352" t="s">
        <v>362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464</v>
      </c>
      <c r="G625" s="195" t="s">
        <v>464</v>
      </c>
      <c r="H625" s="289" t="s">
        <v>464</v>
      </c>
      <c r="I625" s="376" t="s">
        <v>458</v>
      </c>
      <c r="J625" s="92" t="s">
        <v>459</v>
      </c>
      <c r="K625" s="194"/>
      <c r="L625" s="206" t="s">
        <v>464</v>
      </c>
      <c r="M625" s="206"/>
      <c r="N625" s="290" t="s">
        <v>345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54"/>
        <v>11834.99</v>
      </c>
      <c r="V625" s="121">
        <f t="shared" si="50"/>
        <v>148.93000000000029</v>
      </c>
      <c r="W625" s="121">
        <v>11834.99</v>
      </c>
      <c r="X625" s="121"/>
      <c r="Y625" s="121"/>
      <c r="Z625" s="233">
        <f t="shared" si="53"/>
        <v>11834.99</v>
      </c>
      <c r="AA625" s="232">
        <v>8.5999999999999993E-2</v>
      </c>
      <c r="AB625" s="339">
        <f t="shared" si="56"/>
        <v>1017.8091399999998</v>
      </c>
      <c r="AC625" s="339"/>
      <c r="AD625" s="210"/>
      <c r="AE625" s="210"/>
      <c r="AF625" s="210" t="s">
        <v>417</v>
      </c>
      <c r="AG625" s="232"/>
      <c r="AH625" s="344"/>
      <c r="AI625" s="344"/>
      <c r="AJ625" s="344"/>
      <c r="AK625" s="192"/>
    </row>
    <row r="626" spans="1:37" s="122" customFormat="1" ht="16.5" hidden="1" customHeight="1" x14ac:dyDescent="0.4">
      <c r="A626" s="352" t="s">
        <v>362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465</v>
      </c>
      <c r="G626" s="195" t="s">
        <v>465</v>
      </c>
      <c r="H626" s="289" t="s">
        <v>465</v>
      </c>
      <c r="I626" s="376" t="s">
        <v>458</v>
      </c>
      <c r="J626" s="92" t="s">
        <v>459</v>
      </c>
      <c r="K626" s="194"/>
      <c r="L626" s="206" t="s">
        <v>465</v>
      </c>
      <c r="M626" s="206"/>
      <c r="N626" s="290" t="s">
        <v>345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54"/>
        <v>12095.2</v>
      </c>
      <c r="V626" s="121">
        <f t="shared" si="50"/>
        <v>-9.1000000000003638</v>
      </c>
      <c r="W626" s="233">
        <v>12095.2</v>
      </c>
      <c r="X626" s="233"/>
      <c r="Y626" s="121"/>
      <c r="Z626" s="233">
        <f t="shared" si="53"/>
        <v>12095.2</v>
      </c>
      <c r="AA626" s="232">
        <v>8.5999999999999993E-2</v>
      </c>
      <c r="AB626" s="339">
        <f t="shared" si="56"/>
        <v>1040.1872000000001</v>
      </c>
      <c r="AC626" s="339"/>
      <c r="AD626" s="210"/>
      <c r="AE626" s="210"/>
      <c r="AF626" s="210" t="s">
        <v>417</v>
      </c>
      <c r="AG626" s="232"/>
      <c r="AH626" s="344"/>
      <c r="AI626" s="344"/>
      <c r="AJ626" s="344"/>
      <c r="AK626" s="192"/>
    </row>
    <row r="627" spans="1:37" s="122" customFormat="1" ht="16.5" hidden="1" customHeight="1" x14ac:dyDescent="0.4">
      <c r="A627" s="352" t="s">
        <v>362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327</v>
      </c>
      <c r="G627" s="195" t="s">
        <v>457</v>
      </c>
      <c r="H627" s="289" t="s">
        <v>327</v>
      </c>
      <c r="I627" s="376" t="s">
        <v>458</v>
      </c>
      <c r="J627" s="92" t="s">
        <v>459</v>
      </c>
      <c r="K627" s="194"/>
      <c r="L627" s="206" t="s">
        <v>327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54"/>
        <v>2006779.98</v>
      </c>
      <c r="V627" s="121">
        <f t="shared" si="50"/>
        <v>4457.5</v>
      </c>
      <c r="W627" s="121">
        <v>2006779.98</v>
      </c>
      <c r="X627" s="121"/>
      <c r="Y627" s="121"/>
      <c r="Z627" s="233">
        <f t="shared" si="53"/>
        <v>2006779.98</v>
      </c>
      <c r="AA627" s="232">
        <v>8.5999999999999993E-2</v>
      </c>
      <c r="AB627" s="339">
        <f t="shared" si="56"/>
        <v>172583.07827999999</v>
      </c>
      <c r="AC627" s="339"/>
      <c r="AD627" s="210"/>
      <c r="AE627" s="210"/>
      <c r="AF627" s="210" t="s">
        <v>417</v>
      </c>
      <c r="AG627" s="232"/>
      <c r="AH627" s="344"/>
      <c r="AI627" s="344"/>
      <c r="AJ627" s="344"/>
      <c r="AK627" s="192"/>
    </row>
    <row r="628" spans="1:37" s="122" customFormat="1" ht="16.5" hidden="1" customHeight="1" x14ac:dyDescent="0.4">
      <c r="A628" s="352" t="s">
        <v>362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464</v>
      </c>
      <c r="G628" s="195" t="s">
        <v>464</v>
      </c>
      <c r="H628" s="289" t="s">
        <v>464</v>
      </c>
      <c r="I628" s="376" t="s">
        <v>466</v>
      </c>
      <c r="J628" s="92" t="s">
        <v>467</v>
      </c>
      <c r="K628" s="194"/>
      <c r="L628" s="206" t="s">
        <v>468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54"/>
        <v>132.27000000000001</v>
      </c>
      <c r="V628" s="121">
        <f t="shared" si="50"/>
        <v>-3.6700000000000159</v>
      </c>
      <c r="W628" s="121">
        <v>132.27000000000001</v>
      </c>
      <c r="X628" s="121"/>
      <c r="Y628" s="121"/>
      <c r="Z628" s="233">
        <f t="shared" si="53"/>
        <v>132.27000000000001</v>
      </c>
      <c r="AA628" s="232">
        <v>5.2999999999999999E-2</v>
      </c>
      <c r="AB628" s="339">
        <f t="shared" si="56"/>
        <v>7.0103100000000005</v>
      </c>
      <c r="AC628" s="339"/>
      <c r="AD628" s="210"/>
      <c r="AE628" s="210"/>
      <c r="AF628" s="210" t="s">
        <v>417</v>
      </c>
      <c r="AG628" s="232">
        <v>0</v>
      </c>
      <c r="AH628" s="344"/>
      <c r="AI628" s="344"/>
      <c r="AJ628" s="344"/>
      <c r="AK628" s="192"/>
    </row>
    <row r="629" spans="1:37" s="122" customFormat="1" ht="16.5" hidden="1" customHeight="1" x14ac:dyDescent="0.4">
      <c r="A629" s="352" t="s">
        <v>362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469</v>
      </c>
      <c r="G629" s="195" t="s">
        <v>470</v>
      </c>
      <c r="H629" s="289" t="s">
        <v>469</v>
      </c>
      <c r="I629" s="376" t="s">
        <v>466</v>
      </c>
      <c r="J629" s="92" t="s">
        <v>467</v>
      </c>
      <c r="K629" s="194"/>
      <c r="L629" s="206" t="s">
        <v>471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54"/>
        <v>14.71</v>
      </c>
      <c r="V629" s="121">
        <f t="shared" si="50"/>
        <v>-0.18000000000000149</v>
      </c>
      <c r="W629" s="121">
        <v>14.71</v>
      </c>
      <c r="X629" s="121"/>
      <c r="Y629" s="121"/>
      <c r="Z629" s="233">
        <f t="shared" si="53"/>
        <v>14.71</v>
      </c>
      <c r="AA629" s="232">
        <v>8.5999999999999993E-2</v>
      </c>
      <c r="AB629" s="339">
        <f t="shared" si="56"/>
        <v>1.2650600000000001</v>
      </c>
      <c r="AC629" s="339"/>
      <c r="AD629" s="210"/>
      <c r="AE629" s="210"/>
      <c r="AF629" s="210" t="s">
        <v>417</v>
      </c>
      <c r="AG629" s="232">
        <v>0.32</v>
      </c>
      <c r="AH629" s="344"/>
      <c r="AI629" s="344"/>
      <c r="AJ629" s="344"/>
      <c r="AK629" s="192"/>
    </row>
    <row r="630" spans="1:37" s="122" customFormat="1" ht="16.5" hidden="1" customHeight="1" x14ac:dyDescent="0.4">
      <c r="A630" s="352" t="s">
        <v>362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448</v>
      </c>
      <c r="G630" s="195" t="s">
        <v>453</v>
      </c>
      <c r="H630" s="289" t="s">
        <v>448</v>
      </c>
      <c r="I630" s="376" t="s">
        <v>472</v>
      </c>
      <c r="J630" s="92" t="s">
        <v>473</v>
      </c>
      <c r="K630" s="194"/>
      <c r="L630" s="206" t="s">
        <v>448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54"/>
        <v>93514.43</v>
      </c>
      <c r="V630" s="121">
        <f t="shared" si="50"/>
        <v>0</v>
      </c>
      <c r="W630" s="121">
        <v>93514.43</v>
      </c>
      <c r="X630" s="121"/>
      <c r="Y630" s="121"/>
      <c r="Z630" s="233">
        <f t="shared" si="53"/>
        <v>93514.43</v>
      </c>
      <c r="AA630" s="232">
        <v>8.5999999999999993E-2</v>
      </c>
      <c r="AB630" s="339">
        <f t="shared" si="56"/>
        <v>8042.2409799999987</v>
      </c>
      <c r="AC630" s="339"/>
      <c r="AD630" s="210"/>
      <c r="AE630" s="210"/>
      <c r="AF630" s="210" t="s">
        <v>417</v>
      </c>
      <c r="AG630" s="232">
        <v>0.36</v>
      </c>
      <c r="AH630" s="344"/>
      <c r="AI630" s="344"/>
      <c r="AJ630" s="344"/>
      <c r="AK630" s="192"/>
    </row>
    <row r="631" spans="1:37" s="122" customFormat="1" ht="16.5" hidden="1" customHeight="1" x14ac:dyDescent="0.4">
      <c r="A631" s="352" t="s">
        <v>362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465</v>
      </c>
      <c r="G631" s="195" t="s">
        <v>465</v>
      </c>
      <c r="H631" s="289" t="s">
        <v>465</v>
      </c>
      <c r="I631" s="376" t="s">
        <v>472</v>
      </c>
      <c r="J631" s="92" t="s">
        <v>473</v>
      </c>
      <c r="K631" s="194"/>
      <c r="L631" s="206" t="s">
        <v>474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54"/>
        <v>4607.98039215686</v>
      </c>
      <c r="V631" s="121">
        <f t="shared" si="50"/>
        <v>4779.9596078431405</v>
      </c>
      <c r="W631" s="233">
        <v>4607.98039215686</v>
      </c>
      <c r="X631" s="233"/>
      <c r="Y631" s="121"/>
      <c r="Z631" s="233">
        <f t="shared" si="53"/>
        <v>4607.98039215686</v>
      </c>
      <c r="AA631" s="232">
        <v>5.2999999999999999E-2</v>
      </c>
      <c r="AB631" s="339">
        <f t="shared" si="56"/>
        <v>244.22296078431359</v>
      </c>
      <c r="AC631" s="339"/>
      <c r="AD631" s="210"/>
      <c r="AE631" s="210"/>
      <c r="AF631" s="210" t="s">
        <v>417</v>
      </c>
      <c r="AG631" s="232">
        <v>0</v>
      </c>
      <c r="AH631" s="344"/>
      <c r="AI631" s="344"/>
      <c r="AJ631" s="344"/>
      <c r="AK631" s="192"/>
    </row>
    <row r="632" spans="1:37" s="122" customFormat="1" ht="16.5" hidden="1" customHeight="1" x14ac:dyDescent="0.4">
      <c r="A632" s="352" t="s">
        <v>362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465</v>
      </c>
      <c r="G632" s="195" t="s">
        <v>465</v>
      </c>
      <c r="H632" s="289" t="s">
        <v>465</v>
      </c>
      <c r="I632" s="376" t="s">
        <v>472</v>
      </c>
      <c r="J632" s="92" t="s">
        <v>473</v>
      </c>
      <c r="K632" s="194"/>
      <c r="L632" s="206" t="s">
        <v>474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54"/>
        <v>4340.5555555555602</v>
      </c>
      <c r="V632" s="121">
        <f t="shared" si="50"/>
        <v>-4340.5555555555602</v>
      </c>
      <c r="W632" s="233">
        <v>4340.5555555555602</v>
      </c>
      <c r="X632" s="233"/>
      <c r="Y632" s="121"/>
      <c r="Z632" s="233">
        <f t="shared" si="53"/>
        <v>4340.5555555555602</v>
      </c>
      <c r="AA632" s="232">
        <v>5.2999999999999999E-2</v>
      </c>
      <c r="AB632" s="339">
        <f t="shared" si="56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t="16.5" hidden="1" customHeight="1" x14ac:dyDescent="0.4">
      <c r="A633" s="352" t="s">
        <v>362</v>
      </c>
      <c r="B633" s="195" t="s">
        <v>6</v>
      </c>
      <c r="C633" s="195" t="s">
        <v>174</v>
      </c>
      <c r="D633" s="195" t="s">
        <v>328</v>
      </c>
      <c r="E633" s="194" t="s">
        <v>329</v>
      </c>
      <c r="F633" s="194" t="s">
        <v>330</v>
      </c>
      <c r="G633" s="195" t="s">
        <v>330</v>
      </c>
      <c r="H633" s="289" t="s">
        <v>330</v>
      </c>
      <c r="I633" s="376" t="s">
        <v>331</v>
      </c>
      <c r="J633" s="289" t="s">
        <v>332</v>
      </c>
      <c r="K633" s="194"/>
      <c r="L633" s="206" t="s">
        <v>330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54"/>
        <v>120000</v>
      </c>
      <c r="V633" s="121">
        <f t="shared" si="50"/>
        <v>-6600</v>
      </c>
      <c r="W633" s="121">
        <v>120000</v>
      </c>
      <c r="X633" s="121"/>
      <c r="Y633" s="121"/>
      <c r="Z633" s="233">
        <f t="shared" si="53"/>
        <v>120000</v>
      </c>
      <c r="AA633" s="232">
        <v>5.2999999999999999E-2</v>
      </c>
      <c r="AB633" s="339">
        <f t="shared" si="56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t="16.5" hidden="1" customHeight="1" x14ac:dyDescent="0.4">
      <c r="A634" s="352" t="s">
        <v>362</v>
      </c>
      <c r="B634" s="195" t="s">
        <v>6</v>
      </c>
      <c r="C634" s="195" t="s">
        <v>174</v>
      </c>
      <c r="D634" s="195" t="s">
        <v>328</v>
      </c>
      <c r="E634" s="194" t="s">
        <v>329</v>
      </c>
      <c r="F634" s="194" t="s">
        <v>330</v>
      </c>
      <c r="G634" s="195" t="s">
        <v>330</v>
      </c>
      <c r="H634" s="289" t="s">
        <v>330</v>
      </c>
      <c r="I634" s="376" t="s">
        <v>331</v>
      </c>
      <c r="J634" s="289" t="s">
        <v>332</v>
      </c>
      <c r="K634" s="194"/>
      <c r="L634" s="206" t="s">
        <v>330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54"/>
        <v>80000</v>
      </c>
      <c r="V634" s="121">
        <f t="shared" si="50"/>
        <v>-4400</v>
      </c>
      <c r="W634" s="121">
        <v>80000</v>
      </c>
      <c r="X634" s="121"/>
      <c r="Y634" s="121"/>
      <c r="Z634" s="233">
        <f t="shared" si="53"/>
        <v>80000</v>
      </c>
      <c r="AA634" s="232">
        <v>5.2999999999999999E-2</v>
      </c>
      <c r="AB634" s="339">
        <f t="shared" si="56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t="16.5" hidden="1" customHeight="1" x14ac:dyDescent="0.4">
      <c r="A635" s="352" t="s">
        <v>362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383</v>
      </c>
      <c r="G635" s="201" t="s">
        <v>383</v>
      </c>
      <c r="H635" s="366" t="s">
        <v>383</v>
      </c>
      <c r="I635" s="377" t="s">
        <v>475</v>
      </c>
      <c r="J635" s="92" t="s">
        <v>476</v>
      </c>
      <c r="K635" s="201"/>
      <c r="L635" s="389" t="s">
        <v>383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50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6"/>
        <v>609.60599999999999</v>
      </c>
      <c r="AC635" s="339"/>
      <c r="AD635" s="210"/>
      <c r="AE635" s="210"/>
      <c r="AF635" s="210" t="s">
        <v>417</v>
      </c>
      <c r="AG635" s="232">
        <v>0</v>
      </c>
      <c r="AH635" s="344"/>
      <c r="AI635" s="344"/>
      <c r="AJ635" s="344"/>
      <c r="AK635" s="192"/>
    </row>
    <row r="636" spans="1:37" s="122" customFormat="1" ht="16.5" hidden="1" customHeight="1" x14ac:dyDescent="0.4">
      <c r="A636" s="352" t="s">
        <v>362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383</v>
      </c>
      <c r="G636" s="201" t="s">
        <v>383</v>
      </c>
      <c r="H636" s="366" t="s">
        <v>383</v>
      </c>
      <c r="I636" s="377" t="s">
        <v>475</v>
      </c>
      <c r="J636" s="92" t="s">
        <v>476</v>
      </c>
      <c r="K636" s="92"/>
      <c r="L636" s="389" t="s">
        <v>383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50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6"/>
        <v>248.994</v>
      </c>
      <c r="AC636" s="339"/>
      <c r="AD636" s="210"/>
      <c r="AE636" s="210"/>
      <c r="AF636" s="210" t="s">
        <v>417</v>
      </c>
      <c r="AG636" s="232">
        <v>0</v>
      </c>
      <c r="AH636" s="344"/>
      <c r="AI636" s="344"/>
      <c r="AJ636" s="344"/>
      <c r="AK636" s="192"/>
    </row>
    <row r="637" spans="1:37" s="122" customFormat="1" ht="16.5" hidden="1" customHeight="1" x14ac:dyDescent="0.4">
      <c r="A637" s="352" t="s">
        <v>362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448</v>
      </c>
      <c r="G637" s="194" t="s">
        <v>448</v>
      </c>
      <c r="H637" s="289" t="s">
        <v>448</v>
      </c>
      <c r="I637" s="376" t="s">
        <v>477</v>
      </c>
      <c r="J637" s="92" t="s">
        <v>478</v>
      </c>
      <c r="K637" s="194"/>
      <c r="L637" s="206" t="s">
        <v>448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7">W637</f>
        <v>61544.810000000005</v>
      </c>
      <c r="V637" s="121">
        <v>0</v>
      </c>
      <c r="W637" s="121">
        <f>61547.62-2.81</f>
        <v>61544.810000000005</v>
      </c>
      <c r="X637" s="121"/>
      <c r="Y637" s="121"/>
      <c r="Z637" s="233">
        <f t="shared" ref="Z637:Z650" si="58">U637</f>
        <v>61544.810000000005</v>
      </c>
      <c r="AA637" s="232">
        <v>5.2999999999999999E-2</v>
      </c>
      <c r="AB637" s="339">
        <f t="shared" si="56"/>
        <v>3261.8749299999999</v>
      </c>
      <c r="AC637" s="195"/>
      <c r="AD637" s="222"/>
      <c r="AE637" s="222"/>
      <c r="AF637" s="222" t="s">
        <v>417</v>
      </c>
      <c r="AG637" s="234">
        <v>0</v>
      </c>
      <c r="AH637" s="344"/>
      <c r="AI637" s="344"/>
      <c r="AJ637" s="344"/>
      <c r="AK637" s="192"/>
    </row>
    <row r="638" spans="1:37" s="122" customFormat="1" ht="16.5" hidden="1" customHeight="1" x14ac:dyDescent="0.4">
      <c r="A638" s="352" t="s">
        <v>362</v>
      </c>
      <c r="B638" s="195" t="s">
        <v>58</v>
      </c>
      <c r="C638" s="195" t="s">
        <v>59</v>
      </c>
      <c r="D638" s="195" t="s">
        <v>290</v>
      </c>
      <c r="E638" s="194" t="s">
        <v>212</v>
      </c>
      <c r="F638" s="194" t="s">
        <v>260</v>
      </c>
      <c r="G638" s="195" t="s">
        <v>260</v>
      </c>
      <c r="H638" s="289" t="s">
        <v>260</v>
      </c>
      <c r="I638" s="376" t="s">
        <v>479</v>
      </c>
      <c r="J638" s="92" t="s">
        <v>480</v>
      </c>
      <c r="K638" s="194"/>
      <c r="L638" s="206" t="s">
        <v>260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7"/>
        <v>8998.0392156862708</v>
      </c>
      <c r="V638" s="121">
        <f t="shared" si="50"/>
        <v>169.93078431372851</v>
      </c>
      <c r="W638" s="121">
        <v>8998.0392156862708</v>
      </c>
      <c r="X638" s="121"/>
      <c r="Y638" s="121"/>
      <c r="Z638" s="233">
        <f t="shared" si="58"/>
        <v>8998.0392156862708</v>
      </c>
      <c r="AA638" s="232">
        <v>5.2999999999999999E-2</v>
      </c>
      <c r="AB638" s="339">
        <f t="shared" si="56"/>
        <v>476.89607843137236</v>
      </c>
      <c r="AC638" s="195"/>
      <c r="AD638" s="222"/>
      <c r="AE638" s="222"/>
      <c r="AF638" s="222" t="s">
        <v>417</v>
      </c>
      <c r="AG638" s="234">
        <v>0</v>
      </c>
      <c r="AH638" s="344"/>
      <c r="AI638" s="344"/>
      <c r="AJ638" s="344"/>
      <c r="AK638" s="192"/>
    </row>
    <row r="639" spans="1:37" s="122" customFormat="1" ht="16.5" hidden="1" customHeight="1" x14ac:dyDescent="0.4">
      <c r="A639" s="352" t="s">
        <v>362</v>
      </c>
      <c r="B639" s="195" t="s">
        <v>6</v>
      </c>
      <c r="C639" s="195" t="s">
        <v>174</v>
      </c>
      <c r="D639" s="195" t="s">
        <v>328</v>
      </c>
      <c r="E639" s="194" t="s">
        <v>329</v>
      </c>
      <c r="F639" s="194" t="s">
        <v>330</v>
      </c>
      <c r="G639" s="195" t="s">
        <v>330</v>
      </c>
      <c r="H639" s="289" t="s">
        <v>330</v>
      </c>
      <c r="I639" s="376" t="s">
        <v>333</v>
      </c>
      <c r="J639" s="92" t="s">
        <v>334</v>
      </c>
      <c r="K639" s="194"/>
      <c r="L639" s="206" t="s">
        <v>330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7"/>
        <v>19168.066666666698</v>
      </c>
      <c r="V639" s="121">
        <f t="shared" si="50"/>
        <v>19471.933333333302</v>
      </c>
      <c r="W639" s="121">
        <v>19168.066666666698</v>
      </c>
      <c r="X639" s="121"/>
      <c r="Y639" s="121"/>
      <c r="Z639" s="121">
        <f t="shared" si="58"/>
        <v>19168.066666666698</v>
      </c>
      <c r="AA639" s="232">
        <v>5.2999999999999999E-2</v>
      </c>
      <c r="AB639" s="339">
        <f t="shared" si="56"/>
        <v>1015.907533333335</v>
      </c>
      <c r="AC639" s="195"/>
      <c r="AD639" s="222"/>
      <c r="AE639" s="222"/>
      <c r="AF639" s="222" t="s">
        <v>414</v>
      </c>
      <c r="AG639" s="234">
        <v>0</v>
      </c>
      <c r="AH639" s="344"/>
      <c r="AI639" s="344"/>
      <c r="AJ639" s="344"/>
      <c r="AK639" s="192"/>
    </row>
    <row r="640" spans="1:37" s="122" customFormat="1" ht="16.5" hidden="1" customHeight="1" x14ac:dyDescent="0.4">
      <c r="A640" s="352" t="s">
        <v>362</v>
      </c>
      <c r="B640" s="195" t="s">
        <v>6</v>
      </c>
      <c r="C640" s="195" t="s">
        <v>174</v>
      </c>
      <c r="D640" s="195" t="s">
        <v>328</v>
      </c>
      <c r="E640" s="194" t="s">
        <v>329</v>
      </c>
      <c r="F640" s="194" t="s">
        <v>330</v>
      </c>
      <c r="G640" s="195" t="s">
        <v>330</v>
      </c>
      <c r="H640" s="289" t="s">
        <v>330</v>
      </c>
      <c r="I640" s="376" t="s">
        <v>333</v>
      </c>
      <c r="J640" s="92" t="s">
        <v>334</v>
      </c>
      <c r="K640" s="194"/>
      <c r="L640" s="206" t="s">
        <v>330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7"/>
        <v>22905.657142857101</v>
      </c>
      <c r="V640" s="121">
        <f t="shared" si="50"/>
        <v>-4392.1271428571017</v>
      </c>
      <c r="W640" s="121">
        <v>22905.657142857101</v>
      </c>
      <c r="X640" s="121"/>
      <c r="Y640" s="121"/>
      <c r="Z640" s="121">
        <f t="shared" si="58"/>
        <v>22905.657142857101</v>
      </c>
      <c r="AA640" s="232">
        <v>5.2999999999999999E-2</v>
      </c>
      <c r="AB640" s="339">
        <f t="shared" si="56"/>
        <v>1213.9998285714264</v>
      </c>
      <c r="AC640" s="195"/>
      <c r="AD640" s="222"/>
      <c r="AE640" s="222"/>
      <c r="AF640" s="222" t="s">
        <v>417</v>
      </c>
      <c r="AG640" s="234">
        <v>0</v>
      </c>
      <c r="AH640" s="344"/>
      <c r="AI640" s="344"/>
      <c r="AJ640" s="344"/>
      <c r="AK640" s="192"/>
    </row>
    <row r="641" spans="1:37" s="122" customFormat="1" ht="16.5" hidden="1" customHeight="1" x14ac:dyDescent="0.4">
      <c r="A641" s="352" t="s">
        <v>362</v>
      </c>
      <c r="B641" s="195" t="s">
        <v>6</v>
      </c>
      <c r="C641" s="195" t="s">
        <v>174</v>
      </c>
      <c r="D641" s="195" t="s">
        <v>328</v>
      </c>
      <c r="E641" s="194" t="s">
        <v>329</v>
      </c>
      <c r="F641" s="194" t="s">
        <v>330</v>
      </c>
      <c r="G641" s="195" t="s">
        <v>330</v>
      </c>
      <c r="H641" s="289" t="s">
        <v>330</v>
      </c>
      <c r="I641" s="376" t="s">
        <v>333</v>
      </c>
      <c r="J641" s="92" t="s">
        <v>334</v>
      </c>
      <c r="K641" s="194"/>
      <c r="L641" s="206" t="s">
        <v>330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7"/>
        <v>41312.304761904801</v>
      </c>
      <c r="V641" s="121">
        <f t="shared" si="50"/>
        <v>1450.2852380951954</v>
      </c>
      <c r="W641" s="121">
        <v>41312.304761904801</v>
      </c>
      <c r="X641" s="121"/>
      <c r="Y641" s="121"/>
      <c r="Z641" s="121">
        <f t="shared" si="58"/>
        <v>41312.304761904801</v>
      </c>
      <c r="AA641" s="232">
        <v>5.2999999999999999E-2</v>
      </c>
      <c r="AB641" s="339">
        <f t="shared" si="56"/>
        <v>2189.5521523809543</v>
      </c>
      <c r="AC641" s="195"/>
      <c r="AD641" s="222"/>
      <c r="AE641" s="222"/>
      <c r="AF641" s="222" t="s">
        <v>417</v>
      </c>
      <c r="AG641" s="234">
        <v>0</v>
      </c>
      <c r="AH641" s="344"/>
      <c r="AI641" s="344"/>
      <c r="AJ641" s="344"/>
      <c r="AK641" s="192"/>
    </row>
    <row r="642" spans="1:37" s="236" customFormat="1" ht="16.5" hidden="1" customHeight="1" x14ac:dyDescent="0.4">
      <c r="A642" s="352" t="s">
        <v>362</v>
      </c>
      <c r="B642" s="195" t="s">
        <v>6</v>
      </c>
      <c r="C642" s="195" t="s">
        <v>78</v>
      </c>
      <c r="D642" s="195" t="s">
        <v>79</v>
      </c>
      <c r="E642" s="194" t="s">
        <v>409</v>
      </c>
      <c r="F642" s="194" t="s">
        <v>445</v>
      </c>
      <c r="G642" s="195" t="s">
        <v>445</v>
      </c>
      <c r="H642" s="289" t="s">
        <v>445</v>
      </c>
      <c r="I642" s="376" t="s">
        <v>481</v>
      </c>
      <c r="J642" s="92" t="s">
        <v>482</v>
      </c>
      <c r="K642" s="194"/>
      <c r="L642" s="194" t="s">
        <v>483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>W642</f>
        <v>48565.68</v>
      </c>
      <c r="V642" s="121">
        <f t="shared" si="50"/>
        <v>989.86000000000058</v>
      </c>
      <c r="W642" s="121">
        <v>48565.68</v>
      </c>
      <c r="X642" s="121"/>
      <c r="Y642" s="121"/>
      <c r="Z642" s="233">
        <f t="shared" si="58"/>
        <v>48565.68</v>
      </c>
      <c r="AA642" s="235">
        <v>0</v>
      </c>
      <c r="AB642" s="195">
        <v>0</v>
      </c>
      <c r="AC642" s="195"/>
      <c r="AD642" s="222"/>
      <c r="AE642" s="222"/>
      <c r="AF642" s="222" t="s">
        <v>414</v>
      </c>
      <c r="AG642" s="180"/>
      <c r="AH642" s="344"/>
      <c r="AI642" s="344"/>
      <c r="AJ642" s="344"/>
      <c r="AK642" s="192"/>
    </row>
    <row r="643" spans="1:37" s="122" customFormat="1" ht="16.5" hidden="1" customHeight="1" x14ac:dyDescent="0.4">
      <c r="A643" s="352" t="s">
        <v>362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484</v>
      </c>
      <c r="G643" s="195" t="s">
        <v>485</v>
      </c>
      <c r="H643" s="289" t="s">
        <v>484</v>
      </c>
      <c r="I643" s="376" t="s">
        <v>486</v>
      </c>
      <c r="J643" s="92" t="s">
        <v>487</v>
      </c>
      <c r="K643" s="194"/>
      <c r="L643" s="194" t="s">
        <v>488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7"/>
        <v>1308.79</v>
      </c>
      <c r="V643" s="121">
        <f t="shared" si="50"/>
        <v>291.74</v>
      </c>
      <c r="W643" s="121">
        <v>1308.79</v>
      </c>
      <c r="X643" s="121"/>
      <c r="Y643" s="121"/>
      <c r="Z643" s="233">
        <f t="shared" si="58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417</v>
      </c>
      <c r="AG643" s="180">
        <v>0.9</v>
      </c>
      <c r="AH643" s="344"/>
      <c r="AI643" s="344"/>
      <c r="AJ643" s="344"/>
      <c r="AK643" s="192"/>
    </row>
    <row r="644" spans="1:37" s="122" customFormat="1" ht="16.5" hidden="1" customHeight="1" x14ac:dyDescent="0.4">
      <c r="A644" s="352" t="s">
        <v>362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484</v>
      </c>
      <c r="G644" s="195" t="s">
        <v>485</v>
      </c>
      <c r="H644" s="289" t="s">
        <v>484</v>
      </c>
      <c r="I644" s="376" t="s">
        <v>486</v>
      </c>
      <c r="J644" s="92" t="s">
        <v>487</v>
      </c>
      <c r="K644" s="194"/>
      <c r="L644" s="194" t="s">
        <v>488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7"/>
        <v>291.74</v>
      </c>
      <c r="V644" s="121">
        <f t="shared" si="50"/>
        <v>0</v>
      </c>
      <c r="W644" s="121">
        <v>291.74</v>
      </c>
      <c r="X644" s="121"/>
      <c r="Y644" s="121"/>
      <c r="Z644" s="233">
        <f t="shared" si="58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417</v>
      </c>
      <c r="AG644" s="180">
        <v>0.88</v>
      </c>
      <c r="AH644" s="344"/>
      <c r="AI644" s="344"/>
      <c r="AJ644" s="344"/>
      <c r="AK644" s="192"/>
    </row>
    <row r="645" spans="1:37" s="131" customFormat="1" ht="14.25" customHeight="1" x14ac:dyDescent="0.4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489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v>6794.1899999999987</v>
      </c>
      <c r="T645" s="239">
        <v>100000</v>
      </c>
      <c r="U645" s="239">
        <v>13622.21</v>
      </c>
      <c r="V645" s="239">
        <f>S645+T645-U645</f>
        <v>93171.98000000001</v>
      </c>
      <c r="W645" s="320">
        <f>U645</f>
        <v>13622.21</v>
      </c>
      <c r="X645" s="320"/>
      <c r="Y645" s="320">
        <f t="shared" ref="Y645:Y708" si="59">U645-W645</f>
        <v>0</v>
      </c>
      <c r="Z645" s="320">
        <f t="shared" si="58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60">Z645*AA645</f>
        <v>653.86608000000001</v>
      </c>
      <c r="AC645" s="322"/>
      <c r="AD645" s="238"/>
      <c r="AE645" s="238"/>
      <c r="AF645" s="238" t="s">
        <v>414</v>
      </c>
      <c r="AG645" s="231">
        <v>0</v>
      </c>
      <c r="AH645" s="345"/>
      <c r="AI645" s="345"/>
      <c r="AJ645" s="345"/>
    </row>
    <row r="646" spans="1:37" s="131" customFormat="1" ht="14.25" hidden="1" customHeight="1" x14ac:dyDescent="0.4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354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490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9"/>
        <v>7503.6713592233136</v>
      </c>
      <c r="Z646" s="320">
        <f t="shared" si="58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60"/>
        <v>12366.0504</v>
      </c>
      <c r="AC646" s="322"/>
      <c r="AD646" s="238"/>
      <c r="AE646" s="238"/>
      <c r="AF646" s="238" t="s">
        <v>414</v>
      </c>
      <c r="AG646" s="231">
        <v>0</v>
      </c>
      <c r="AH646" s="345"/>
      <c r="AI646" s="345"/>
      <c r="AJ646" s="345"/>
    </row>
    <row r="647" spans="1:37" s="131" customFormat="1" ht="14.25" hidden="1" customHeight="1" x14ac:dyDescent="0.4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354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491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9"/>
        <v>3899.3630097087444</v>
      </c>
      <c r="Z647" s="320">
        <f t="shared" si="58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60"/>
        <v>6426.1502399999999</v>
      </c>
      <c r="AC647" s="322"/>
      <c r="AD647" s="288"/>
      <c r="AE647" s="238"/>
      <c r="AF647" s="238" t="s">
        <v>414</v>
      </c>
      <c r="AG647" s="231">
        <v>0</v>
      </c>
      <c r="AH647" s="345"/>
      <c r="AI647" s="345"/>
      <c r="AJ647" s="345"/>
    </row>
    <row r="648" spans="1:37" s="131" customFormat="1" ht="14.25" hidden="1" customHeight="1" x14ac:dyDescent="0.4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492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9"/>
        <v>0</v>
      </c>
      <c r="Z648" s="320">
        <f t="shared" si="58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60"/>
        <v>2775.2159999999999</v>
      </c>
      <c r="AC648" s="322"/>
      <c r="AD648" s="238"/>
      <c r="AE648" s="238"/>
      <c r="AF648" s="238" t="s">
        <v>414</v>
      </c>
      <c r="AG648" s="231">
        <v>0</v>
      </c>
      <c r="AH648" s="345"/>
      <c r="AI648" s="345"/>
      <c r="AJ648" s="345"/>
    </row>
    <row r="649" spans="1:37" s="131" customFormat="1" ht="14.25" hidden="1" customHeight="1" x14ac:dyDescent="0.4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493</v>
      </c>
      <c r="N649" s="238" t="s">
        <v>52</v>
      </c>
      <c r="O649" s="238" t="s">
        <v>53</v>
      </c>
      <c r="P649" s="196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123">
        <f>U649*(1+AG649)/(1+AG649+P649)</f>
        <v>1168221.2822727272</v>
      </c>
      <c r="X649" s="320"/>
      <c r="Y649" s="320">
        <f t="shared" si="59"/>
        <v>32753.867727272678</v>
      </c>
      <c r="Z649" s="320">
        <f t="shared" si="58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60"/>
        <v>57646.807199999996</v>
      </c>
      <c r="AC649" s="322"/>
      <c r="AD649" s="238"/>
      <c r="AE649" s="238"/>
      <c r="AF649" s="238" t="s">
        <v>417</v>
      </c>
      <c r="AG649" s="231">
        <v>7.0000000000000007E-2</v>
      </c>
      <c r="AH649" s="345"/>
      <c r="AI649" s="345"/>
      <c r="AJ649" s="345"/>
    </row>
    <row r="650" spans="1:37" s="131" customFormat="1" ht="14.25" hidden="1" customHeight="1" x14ac:dyDescent="0.4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493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411">
        <f>U650*(1+AG650)/(1+P650+AG650)</f>
        <v>223106.89645454544</v>
      </c>
      <c r="X650" s="320"/>
      <c r="Y650" s="320">
        <f t="shared" si="59"/>
        <v>6255.3335454545741</v>
      </c>
      <c r="Z650" s="320">
        <f t="shared" si="58"/>
        <v>229362.23</v>
      </c>
      <c r="AA650" s="240">
        <f>VLOOKUP(I650,[1]Q3核心媒体返点预估!A:L,MATCH(N650,[1]Q3核心媒体返点预估!A$2:K$2,0),0)</f>
        <v>0</v>
      </c>
      <c r="AB650" s="320">
        <f t="shared" si="60"/>
        <v>0</v>
      </c>
      <c r="AC650" s="322"/>
      <c r="AD650" s="238"/>
      <c r="AE650" s="238"/>
      <c r="AF650" s="238" t="s">
        <v>417</v>
      </c>
      <c r="AG650" s="231">
        <v>7.0000000000000007E-2</v>
      </c>
      <c r="AH650" s="345"/>
      <c r="AI650" s="345"/>
      <c r="AJ650" s="345"/>
    </row>
    <row r="651" spans="1:37" s="73" customFormat="1" ht="14.25" hidden="1" customHeight="1" x14ac:dyDescent="0.4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494</v>
      </c>
      <c r="N651" s="212" t="s">
        <v>52</v>
      </c>
      <c r="O651" s="123" t="s">
        <v>138</v>
      </c>
      <c r="P651" s="213">
        <v>0.02</v>
      </c>
      <c r="Q651" s="71"/>
      <c r="R651" s="284" t="s">
        <v>495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60"/>
        <v>6240</v>
      </c>
      <c r="AC651" s="317"/>
      <c r="AD651" s="284"/>
      <c r="AE651" s="284"/>
      <c r="AF651" s="284" t="s">
        <v>417</v>
      </c>
      <c r="AG651" s="284">
        <v>0.32</v>
      </c>
      <c r="AH651" s="284"/>
      <c r="AI651" s="284"/>
      <c r="AJ651" s="284"/>
      <c r="AK651" s="65"/>
    </row>
    <row r="652" spans="1:37" s="131" customFormat="1" ht="14.25" hidden="1" customHeight="1" x14ac:dyDescent="0.4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494</v>
      </c>
      <c r="N652" s="238" t="s">
        <v>52</v>
      </c>
      <c r="O652" s="238" t="s">
        <v>53</v>
      </c>
      <c r="P652" s="231">
        <v>0.01</v>
      </c>
      <c r="Q652" s="238"/>
      <c r="R652" s="238" t="s">
        <v>496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9"/>
        <v>7248.4971428571735</v>
      </c>
      <c r="Z652" s="320">
        <f t="shared" ref="Z652:Z671" si="61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60"/>
        <v>46274.405760000001</v>
      </c>
      <c r="AC652" s="322"/>
      <c r="AD652" s="238"/>
      <c r="AE652" s="238"/>
      <c r="AF652" s="238" t="s">
        <v>417</v>
      </c>
      <c r="AG652" s="231">
        <v>0.32</v>
      </c>
      <c r="AH652" s="345"/>
      <c r="AI652" s="345"/>
      <c r="AJ652" s="345"/>
    </row>
    <row r="653" spans="1:37" s="131" customFormat="1" ht="14.25" hidden="1" customHeight="1" x14ac:dyDescent="0.4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494</v>
      </c>
      <c r="N653" s="238" t="s">
        <v>209</v>
      </c>
      <c r="O653" s="238" t="s">
        <v>53</v>
      </c>
      <c r="P653" s="231">
        <v>0.05</v>
      </c>
      <c r="Q653" s="238"/>
      <c r="R653" s="238" t="s">
        <v>496</v>
      </c>
      <c r="S653" s="239">
        <v>0</v>
      </c>
      <c r="T653" s="239">
        <v>1494545.45</v>
      </c>
      <c r="U653" s="239">
        <v>0</v>
      </c>
      <c r="V653" s="239">
        <f t="shared" ref="V653:V658" si="62">S653+T653-U653</f>
        <v>1494545.45</v>
      </c>
      <c r="W653" s="320">
        <f>U653*(1+AG653)/(1+AG653+P653)</f>
        <v>0</v>
      </c>
      <c r="X653" s="320">
        <v>86400</v>
      </c>
      <c r="Y653" s="320">
        <f t="shared" si="59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60"/>
        <v>0</v>
      </c>
      <c r="AC653" s="322"/>
      <c r="AD653" s="238"/>
      <c r="AE653" s="238"/>
      <c r="AF653" s="238" t="s">
        <v>417</v>
      </c>
      <c r="AG653" s="231">
        <v>0.32</v>
      </c>
      <c r="AH653" s="345"/>
      <c r="AI653" s="345"/>
      <c r="AJ653" s="345"/>
    </row>
    <row r="654" spans="1:37" s="131" customFormat="1" ht="14.25" hidden="1" customHeight="1" x14ac:dyDescent="0.4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497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9"/>
        <v>15.892714285714305</v>
      </c>
      <c r="Z654" s="320">
        <f t="shared" si="61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60"/>
        <v>11.86656</v>
      </c>
      <c r="AC654" s="322"/>
      <c r="AD654" s="238"/>
      <c r="AE654" s="238"/>
      <c r="AF654" s="238" t="s">
        <v>417</v>
      </c>
      <c r="AG654" s="231">
        <v>0.31</v>
      </c>
      <c r="AH654" s="345"/>
      <c r="AI654" s="345"/>
      <c r="AJ654" s="345"/>
    </row>
    <row r="655" spans="1:37" s="131" customFormat="1" ht="14.25" hidden="1" customHeight="1" x14ac:dyDescent="0.4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497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9"/>
        <v>8716.6857857143041</v>
      </c>
      <c r="Z655" s="320">
        <f t="shared" si="61"/>
        <v>135592.89000000001</v>
      </c>
      <c r="AA655" s="240">
        <f>VLOOKUP(I655,[1]Q3核心媒体返点预估!A:L,MATCH(N655,[1]Q3核心媒体返点预估!A$2:K$2,0),0)</f>
        <v>0</v>
      </c>
      <c r="AB655" s="320">
        <f t="shared" si="60"/>
        <v>0</v>
      </c>
      <c r="AC655" s="322"/>
      <c r="AD655" s="238"/>
      <c r="AE655" s="238"/>
      <c r="AF655" s="238" t="s">
        <v>417</v>
      </c>
      <c r="AG655" s="231">
        <v>0.31</v>
      </c>
      <c r="AH655" s="345"/>
      <c r="AI655" s="345"/>
      <c r="AJ655" s="345"/>
    </row>
    <row r="656" spans="1:37" s="131" customFormat="1" ht="14.25" hidden="1" customHeight="1" x14ac:dyDescent="0.4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498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63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9"/>
        <v>0</v>
      </c>
      <c r="Z656" s="320">
        <f t="shared" si="61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60"/>
        <v>1588.1486400000001</v>
      </c>
      <c r="AC656" s="322"/>
      <c r="AD656" s="238"/>
      <c r="AE656" s="238"/>
      <c r="AF656" s="238" t="s">
        <v>417</v>
      </c>
      <c r="AG656" s="231">
        <v>0.11</v>
      </c>
      <c r="AH656" s="345"/>
      <c r="AI656" s="345"/>
      <c r="AJ656" s="345"/>
    </row>
    <row r="657" spans="1:36" s="131" customFormat="1" ht="14.25" hidden="1" customHeight="1" x14ac:dyDescent="0.4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498</v>
      </c>
      <c r="N657" s="241" t="s">
        <v>209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62"/>
        <v>83326.37999999999</v>
      </c>
      <c r="W657" s="320">
        <f>U657</f>
        <v>22126.240000000002</v>
      </c>
      <c r="X657" s="320"/>
      <c r="Y657" s="320">
        <f t="shared" si="59"/>
        <v>0</v>
      </c>
      <c r="Z657" s="320">
        <f t="shared" si="61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60"/>
        <v>1754.6108320000001</v>
      </c>
      <c r="AC657" s="322"/>
      <c r="AD657" s="238"/>
      <c r="AE657" s="238"/>
      <c r="AF657" s="238" t="s">
        <v>417</v>
      </c>
      <c r="AG657" s="231">
        <v>0.36</v>
      </c>
      <c r="AH657" s="345"/>
      <c r="AI657" s="345"/>
      <c r="AJ657" s="345"/>
    </row>
    <row r="658" spans="1:36" s="131" customFormat="1" ht="14.25" hidden="1" customHeight="1" x14ac:dyDescent="0.4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499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62"/>
        <v>33563.4</v>
      </c>
      <c r="W658" s="320">
        <f>U658</f>
        <v>1473.6</v>
      </c>
      <c r="X658" s="320"/>
      <c r="Y658" s="320">
        <f t="shared" si="59"/>
        <v>0</v>
      </c>
      <c r="Z658" s="320">
        <f t="shared" si="61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60"/>
        <v>70.732799999999997</v>
      </c>
      <c r="AC658" s="322"/>
      <c r="AD658" s="238"/>
      <c r="AE658" s="238"/>
      <c r="AF658" s="238" t="s">
        <v>414</v>
      </c>
      <c r="AG658" s="231">
        <v>0</v>
      </c>
      <c r="AH658" s="345"/>
      <c r="AI658" s="345"/>
      <c r="AJ658" s="345"/>
    </row>
    <row r="659" spans="1:36" s="131" customFormat="1" ht="14.25" hidden="1" customHeight="1" x14ac:dyDescent="0.4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64">U659*(1+AG659)/(1+AG659+P659)</f>
        <v>4553.9231799163181</v>
      </c>
      <c r="X659" s="320"/>
      <c r="Y659" s="320">
        <f t="shared" si="59"/>
        <v>219.70682008368203</v>
      </c>
      <c r="Z659" s="320">
        <f t="shared" si="61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60"/>
        <v>229.13424000000001</v>
      </c>
      <c r="AC659" s="322"/>
      <c r="AD659" s="238"/>
      <c r="AE659" s="238"/>
      <c r="AF659" s="238" t="s">
        <v>414</v>
      </c>
      <c r="AG659" s="231">
        <v>0.14000000000000001</v>
      </c>
      <c r="AH659" s="345"/>
      <c r="AI659" s="345"/>
      <c r="AJ659" s="345"/>
    </row>
    <row r="660" spans="1:36" s="131" customFormat="1" ht="14.25" hidden="1" customHeight="1" x14ac:dyDescent="0.4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500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63"/>
        <v>65247.729999999996</v>
      </c>
      <c r="T660" s="239"/>
      <c r="U660" s="239">
        <v>35337.519999999997</v>
      </c>
      <c r="V660" s="239">
        <v>29910.21</v>
      </c>
      <c r="W660" s="320">
        <f t="shared" si="64"/>
        <v>33654.780952380948</v>
      </c>
      <c r="X660" s="320"/>
      <c r="Y660" s="320">
        <f t="shared" si="59"/>
        <v>1682.7390476190485</v>
      </c>
      <c r="Z660" s="320">
        <f t="shared" si="61"/>
        <v>35337.519999999997</v>
      </c>
      <c r="AA660" s="240">
        <f>VLOOKUP(I660,[1]Q3核心媒体返点预估!A:L,MATCH(N660,[1]Q3核心媒体返点预估!A$2:K$2,0),0)</f>
        <v>0</v>
      </c>
      <c r="AB660" s="320">
        <f t="shared" si="60"/>
        <v>0</v>
      </c>
      <c r="AC660" s="322"/>
      <c r="AD660" s="238"/>
      <c r="AE660" s="238"/>
      <c r="AF660" s="238" t="s">
        <v>417</v>
      </c>
      <c r="AG660" s="231">
        <v>0</v>
      </c>
      <c r="AH660" s="345"/>
      <c r="AI660" s="345"/>
      <c r="AJ660" s="345"/>
    </row>
    <row r="661" spans="1:36" s="131" customFormat="1" ht="14.25" hidden="1" customHeight="1" x14ac:dyDescent="0.4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357</v>
      </c>
      <c r="G661" s="238" t="s">
        <v>357</v>
      </c>
      <c r="H661" s="367" t="s">
        <v>357</v>
      </c>
      <c r="I661" s="238" t="s">
        <v>49</v>
      </c>
      <c r="J661" s="137" t="s">
        <v>63</v>
      </c>
      <c r="K661" s="238"/>
      <c r="L661" s="238" t="s">
        <v>357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63"/>
        <v>16977.18</v>
      </c>
      <c r="T661" s="239"/>
      <c r="U661" s="239">
        <v>45.96</v>
      </c>
      <c r="V661" s="239">
        <v>16931.22</v>
      </c>
      <c r="W661" s="320">
        <f t="shared" si="64"/>
        <v>45.96</v>
      </c>
      <c r="X661" s="320"/>
      <c r="Y661" s="320">
        <f t="shared" si="59"/>
        <v>0</v>
      </c>
      <c r="Z661" s="320">
        <f t="shared" si="61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60"/>
        <v>2.20608</v>
      </c>
      <c r="AC661" s="322"/>
      <c r="AD661" s="238"/>
      <c r="AE661" s="238"/>
      <c r="AF661" s="238" t="s">
        <v>414</v>
      </c>
      <c r="AG661" s="231">
        <v>0.42</v>
      </c>
      <c r="AH661" s="345"/>
      <c r="AI661" s="345"/>
      <c r="AJ661" s="345"/>
    </row>
    <row r="662" spans="1:36" s="131" customFormat="1" ht="14.25" hidden="1" customHeight="1" x14ac:dyDescent="0.4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501</v>
      </c>
      <c r="G662" s="238" t="s">
        <v>501</v>
      </c>
      <c r="H662" s="367" t="s">
        <v>501</v>
      </c>
      <c r="I662" s="238" t="s">
        <v>49</v>
      </c>
      <c r="J662" s="137" t="s">
        <v>63</v>
      </c>
      <c r="K662" s="238"/>
      <c r="L662" s="244" t="s">
        <v>501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64"/>
        <v>0.01</v>
      </c>
      <c r="X662" s="320"/>
      <c r="Y662" s="320">
        <f t="shared" si="59"/>
        <v>0</v>
      </c>
      <c r="Z662" s="320">
        <f t="shared" si="61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60"/>
        <v>4.8000000000000001E-4</v>
      </c>
      <c r="AC662" s="322"/>
      <c r="AD662" s="238"/>
      <c r="AE662" s="238"/>
      <c r="AF662" s="238" t="s">
        <v>414</v>
      </c>
      <c r="AG662" s="231">
        <v>0.42</v>
      </c>
      <c r="AH662" s="345"/>
      <c r="AI662" s="345"/>
      <c r="AJ662" s="345"/>
    </row>
    <row r="663" spans="1:36" s="131" customFormat="1" ht="14.25" hidden="1" customHeight="1" x14ac:dyDescent="0.4">
      <c r="A663" s="237">
        <v>43647</v>
      </c>
      <c r="B663" s="238" t="s">
        <v>42</v>
      </c>
      <c r="C663" s="238" t="s">
        <v>59</v>
      </c>
      <c r="D663" s="238" t="s">
        <v>290</v>
      </c>
      <c r="E663" s="238" t="s">
        <v>205</v>
      </c>
      <c r="F663" s="238" t="s">
        <v>502</v>
      </c>
      <c r="G663" s="238" t="s">
        <v>503</v>
      </c>
      <c r="H663" s="238" t="s">
        <v>48</v>
      </c>
      <c r="I663" s="238" t="s">
        <v>49</v>
      </c>
      <c r="J663" s="137" t="s">
        <v>50</v>
      </c>
      <c r="K663" s="238"/>
      <c r="L663" s="244" t="s">
        <v>504</v>
      </c>
      <c r="M663" s="241" t="s">
        <v>505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64"/>
        <v>4223.0480769230771</v>
      </c>
      <c r="X663" s="320"/>
      <c r="Y663" s="320">
        <f t="shared" si="59"/>
        <v>168.92192307692312</v>
      </c>
      <c r="Z663" s="320">
        <f t="shared" si="61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60"/>
        <v>210.81456000000003</v>
      </c>
      <c r="AC663" s="322"/>
      <c r="AD663" s="238"/>
      <c r="AE663" s="238"/>
      <c r="AF663" s="238" t="s">
        <v>414</v>
      </c>
      <c r="AG663" s="231">
        <v>0</v>
      </c>
      <c r="AH663" s="345"/>
      <c r="AI663" s="345"/>
      <c r="AJ663" s="345"/>
    </row>
    <row r="664" spans="1:36" s="131" customFormat="1" ht="14.25" hidden="1" customHeight="1" x14ac:dyDescent="0.4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506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64"/>
        <v>1355667.4889285713</v>
      </c>
      <c r="X664" s="320"/>
      <c r="Y664" s="320">
        <f t="shared" si="59"/>
        <v>93137.46107142861</v>
      </c>
      <c r="Z664" s="320">
        <f t="shared" si="61"/>
        <v>1448804.95</v>
      </c>
      <c r="AA664" s="240">
        <f>VLOOKUP(I664,[1]Q3核心媒体返点预估!A:L,MATCH(N664,[1]Q3核心媒体返点预估!A$2:K$2,0),0)</f>
        <v>0</v>
      </c>
      <c r="AB664" s="320">
        <f t="shared" si="60"/>
        <v>0</v>
      </c>
      <c r="AC664" s="322"/>
      <c r="AD664" s="238"/>
      <c r="AE664" s="238"/>
      <c r="AF664" s="238" t="s">
        <v>417</v>
      </c>
      <c r="AG664" s="231">
        <v>0.31</v>
      </c>
      <c r="AH664" s="345"/>
      <c r="AI664" s="345"/>
      <c r="AJ664" s="345"/>
    </row>
    <row r="665" spans="1:36" s="131" customFormat="1" ht="14.25" hidden="1" customHeight="1" x14ac:dyDescent="0.4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587</v>
      </c>
      <c r="G665" s="238" t="s">
        <v>588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507</v>
      </c>
      <c r="N665" s="238" t="s">
        <v>52</v>
      </c>
      <c r="O665" s="301" t="s">
        <v>53</v>
      </c>
      <c r="P665" s="196">
        <v>0.08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413">
        <f>U665*(1+AG665)/(1+P665+AG665)</f>
        <v>2510.1140145985401</v>
      </c>
      <c r="X665" s="320"/>
      <c r="Y665" s="320">
        <f t="shared" si="59"/>
        <v>155.66598540146015</v>
      </c>
      <c r="Z665" s="320">
        <f t="shared" si="61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60"/>
        <v>127.95744000000001</v>
      </c>
      <c r="AC665" s="322"/>
      <c r="AD665" s="238"/>
      <c r="AE665" s="238"/>
      <c r="AF665" s="238" t="s">
        <v>417</v>
      </c>
      <c r="AG665" s="231">
        <v>0.28999999999999998</v>
      </c>
      <c r="AH665" s="345"/>
      <c r="AI665" s="345"/>
      <c r="AJ665" s="345"/>
    </row>
    <row r="666" spans="1:36" s="131" customFormat="1" ht="14.25" hidden="1" customHeight="1" x14ac:dyDescent="0.4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352</v>
      </c>
      <c r="G666" s="238" t="s">
        <v>353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508</v>
      </c>
      <c r="N666" s="238" t="s">
        <v>144</v>
      </c>
      <c r="O666" s="301" t="s">
        <v>53</v>
      </c>
      <c r="P666" s="196">
        <v>0.08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121">
        <f>U666*(1+AG666)/(1+P666+AG666)</f>
        <v>4937.8845985401458</v>
      </c>
      <c r="X666" s="320"/>
      <c r="Y666" s="320">
        <f t="shared" si="59"/>
        <v>306.22540145985386</v>
      </c>
      <c r="Z666" s="320">
        <f t="shared" si="61"/>
        <v>5244.11</v>
      </c>
      <c r="AA666" s="240">
        <f>VLOOKUP(I666,[1]Q3核心媒体返点预估!A:L,MATCH(N666,[1]Q3核心媒体返点预估!A$2:K$2,0),0)</f>
        <v>0</v>
      </c>
      <c r="AB666" s="320">
        <f t="shared" si="60"/>
        <v>0</v>
      </c>
      <c r="AC666" s="322"/>
      <c r="AD666" s="238"/>
      <c r="AE666" s="238"/>
      <c r="AF666" s="238" t="s">
        <v>417</v>
      </c>
      <c r="AG666" s="231">
        <v>0.28999999999999998</v>
      </c>
      <c r="AH666" s="345"/>
      <c r="AI666" s="345"/>
      <c r="AJ666" s="345"/>
    </row>
    <row r="667" spans="1:36" s="131" customFormat="1" ht="14.25" hidden="1" customHeight="1" x14ac:dyDescent="0.4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509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64"/>
        <v>1811.7619047619046</v>
      </c>
      <c r="X667" s="320"/>
      <c r="Y667" s="320">
        <f t="shared" si="59"/>
        <v>90.58809523809532</v>
      </c>
      <c r="Z667" s="320">
        <f t="shared" si="61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60"/>
        <v>91.312799999999996</v>
      </c>
      <c r="AC667" s="322"/>
      <c r="AD667" s="238"/>
      <c r="AE667" s="238"/>
      <c r="AF667" s="238" t="s">
        <v>417</v>
      </c>
      <c r="AG667" s="231">
        <v>0</v>
      </c>
      <c r="AH667" s="345"/>
      <c r="AI667" s="345"/>
      <c r="AJ667" s="345"/>
    </row>
    <row r="668" spans="1:36" s="131" customFormat="1" ht="14.25" hidden="1" customHeight="1" x14ac:dyDescent="0.4">
      <c r="A668" s="237">
        <v>43647</v>
      </c>
      <c r="B668" s="241" t="s">
        <v>42</v>
      </c>
      <c r="C668" s="241" t="s">
        <v>210</v>
      </c>
      <c r="D668" s="241" t="s">
        <v>211</v>
      </c>
      <c r="E668" s="241" t="s">
        <v>212</v>
      </c>
      <c r="F668" s="241" t="s">
        <v>236</v>
      </c>
      <c r="G668" s="241" t="s">
        <v>237</v>
      </c>
      <c r="H668" s="238" t="s">
        <v>48</v>
      </c>
      <c r="I668" s="238" t="s">
        <v>49</v>
      </c>
      <c r="J668" s="137" t="s">
        <v>50</v>
      </c>
      <c r="K668" s="238"/>
      <c r="L668" s="241" t="s">
        <v>220</v>
      </c>
      <c r="M668" s="241" t="s">
        <v>510</v>
      </c>
      <c r="N668" s="241" t="s">
        <v>209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64"/>
        <v>151.9684</v>
      </c>
      <c r="X668" s="320"/>
      <c r="Y668" s="320">
        <f t="shared" si="59"/>
        <v>8.5615999999999985</v>
      </c>
      <c r="Z668" s="320">
        <f t="shared" si="61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60"/>
        <v>12.730029</v>
      </c>
      <c r="AC668" s="322"/>
      <c r="AD668" s="238"/>
      <c r="AE668" s="238"/>
      <c r="AF668" s="238" t="s">
        <v>417</v>
      </c>
      <c r="AG668" s="231">
        <v>0.42</v>
      </c>
      <c r="AH668" s="345"/>
      <c r="AI668" s="345"/>
      <c r="AJ668" s="345"/>
    </row>
    <row r="669" spans="1:36" s="131" customFormat="1" ht="14.25" hidden="1" customHeight="1" x14ac:dyDescent="0.4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511</v>
      </c>
      <c r="N669" s="241" t="s">
        <v>144</v>
      </c>
      <c r="O669" s="305" t="s">
        <v>57</v>
      </c>
      <c r="P669" s="208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121">
        <f>U669/(1+P669)</f>
        <v>14894.03</v>
      </c>
      <c r="X669" s="320"/>
      <c r="Y669" s="320">
        <f t="shared" si="59"/>
        <v>0</v>
      </c>
      <c r="Z669" s="320">
        <f t="shared" si="61"/>
        <v>14894.03</v>
      </c>
      <c r="AA669" s="240">
        <f>VLOOKUP(I669,[1]Q3核心媒体返点预估!A:L,MATCH(N669,[1]Q3核心媒体返点预估!A$2:K$2,0),0)</f>
        <v>0</v>
      </c>
      <c r="AB669" s="320">
        <f t="shared" si="60"/>
        <v>0</v>
      </c>
      <c r="AC669" s="322"/>
      <c r="AD669" s="238"/>
      <c r="AE669" s="238"/>
      <c r="AF669" s="238" t="s">
        <v>417</v>
      </c>
      <c r="AG669" s="231">
        <v>0</v>
      </c>
      <c r="AH669" s="345"/>
      <c r="AI669" s="345"/>
      <c r="AJ669" s="345"/>
    </row>
    <row r="670" spans="1:36" s="131" customFormat="1" ht="14.25" hidden="1" customHeight="1" x14ac:dyDescent="0.4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512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9"/>
        <v>0</v>
      </c>
      <c r="Z670" s="320">
        <f t="shared" si="61"/>
        <v>1920</v>
      </c>
      <c r="AA670" s="240">
        <f>VLOOKUP(I670,[1]Q3核心媒体返点预估!A:L,MATCH(N670,[1]Q3核心媒体返点预估!A$2:K$2,0),0)</f>
        <v>0</v>
      </c>
      <c r="AB670" s="320">
        <f t="shared" si="60"/>
        <v>0</v>
      </c>
      <c r="AC670" s="322"/>
      <c r="AD670" s="238"/>
      <c r="AE670" s="238"/>
      <c r="AF670" s="238" t="s">
        <v>417</v>
      </c>
      <c r="AG670" s="231">
        <v>0</v>
      </c>
      <c r="AH670" s="345"/>
      <c r="AI670" s="345"/>
      <c r="AJ670" s="345"/>
    </row>
    <row r="671" spans="1:36" s="131" customFormat="1" ht="14.25" hidden="1" customHeight="1" x14ac:dyDescent="0.4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513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514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9"/>
        <v>0</v>
      </c>
      <c r="Z671" s="320">
        <f t="shared" si="61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60"/>
        <v>8.448E-2</v>
      </c>
      <c r="AC671" s="322"/>
      <c r="AD671" s="238"/>
      <c r="AE671" s="238"/>
      <c r="AF671" s="238" t="s">
        <v>417</v>
      </c>
      <c r="AG671" s="231">
        <v>0.09</v>
      </c>
      <c r="AH671" s="345"/>
      <c r="AI671" s="345"/>
      <c r="AJ671" s="345"/>
    </row>
    <row r="672" spans="1:36" s="131" customFormat="1" ht="14.25" hidden="1" customHeight="1" x14ac:dyDescent="0.4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346</v>
      </c>
      <c r="G672" s="238" t="s">
        <v>347</v>
      </c>
      <c r="H672" s="238" t="s">
        <v>48</v>
      </c>
      <c r="I672" s="238" t="s">
        <v>49</v>
      </c>
      <c r="J672" s="137" t="s">
        <v>50</v>
      </c>
      <c r="K672" s="238"/>
      <c r="L672" s="238" t="s">
        <v>337</v>
      </c>
      <c r="M672" s="241" t="s">
        <v>217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9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60"/>
        <v>0</v>
      </c>
      <c r="AC672" s="322"/>
      <c r="AD672" s="238"/>
      <c r="AE672" s="238"/>
      <c r="AF672" s="238" t="s">
        <v>417</v>
      </c>
      <c r="AG672" s="231">
        <v>0.02</v>
      </c>
      <c r="AH672" s="345"/>
      <c r="AI672" s="345"/>
      <c r="AJ672" s="345"/>
    </row>
    <row r="673" spans="1:36" s="131" customFormat="1" ht="14.25" hidden="1" customHeight="1" x14ac:dyDescent="0.4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346</v>
      </c>
      <c r="G673" s="238" t="s">
        <v>347</v>
      </c>
      <c r="H673" s="238" t="s">
        <v>48</v>
      </c>
      <c r="I673" s="238" t="s">
        <v>49</v>
      </c>
      <c r="J673" s="137" t="s">
        <v>50</v>
      </c>
      <c r="K673" s="238"/>
      <c r="L673" s="238" t="s">
        <v>217</v>
      </c>
      <c r="M673" s="241" t="s">
        <v>217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9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60"/>
        <v>0</v>
      </c>
      <c r="AC673" s="322"/>
      <c r="AD673" s="238"/>
      <c r="AE673" s="238"/>
      <c r="AF673" s="238" t="s">
        <v>417</v>
      </c>
      <c r="AG673" s="231">
        <v>0.03</v>
      </c>
      <c r="AH673" s="345"/>
      <c r="AI673" s="345"/>
      <c r="AJ673" s="345"/>
    </row>
    <row r="674" spans="1:36" s="253" customFormat="1" ht="16.5" hidden="1" customHeight="1" x14ac:dyDescent="0.4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515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9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60"/>
        <v>381.17664000000002</v>
      </c>
      <c r="AC674" s="321"/>
      <c r="AD674" s="247"/>
      <c r="AE674" s="247"/>
      <c r="AF674" s="247" t="s">
        <v>417</v>
      </c>
      <c r="AG674" s="249">
        <v>0.36</v>
      </c>
      <c r="AH674" s="346"/>
      <c r="AI674" s="346"/>
      <c r="AJ674" s="346"/>
    </row>
    <row r="675" spans="1:36" s="131" customFormat="1" ht="14.25" hidden="1" customHeight="1" x14ac:dyDescent="0.4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350</v>
      </c>
      <c r="G675" s="238" t="s">
        <v>351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516</v>
      </c>
      <c r="N675" s="238" t="s">
        <v>52</v>
      </c>
      <c r="O675" s="301" t="s">
        <v>53</v>
      </c>
      <c r="P675" s="196">
        <v>0.08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413">
        <f t="shared" ref="W675:W676" si="65">U675*(1+AG675)/(1+P675+AG675)</f>
        <v>62324.033649635028</v>
      </c>
      <c r="X675" s="320"/>
      <c r="Y675" s="320">
        <f t="shared" si="59"/>
        <v>3865.0563503649682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60"/>
        <v>3177.0763200000001</v>
      </c>
      <c r="AC675" s="322"/>
      <c r="AD675" s="238"/>
      <c r="AE675" s="238"/>
      <c r="AF675" s="238" t="s">
        <v>417</v>
      </c>
      <c r="AG675" s="231">
        <v>0.28999999999999998</v>
      </c>
      <c r="AH675" s="345"/>
      <c r="AI675" s="345"/>
      <c r="AJ675" s="345"/>
    </row>
    <row r="676" spans="1:36" s="131" customFormat="1" ht="14.25" hidden="1" customHeight="1" x14ac:dyDescent="0.4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587</v>
      </c>
      <c r="G676" s="238" t="s">
        <v>588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508</v>
      </c>
      <c r="N676" s="238" t="s">
        <v>52</v>
      </c>
      <c r="O676" s="301" t="s">
        <v>53</v>
      </c>
      <c r="P676" s="196">
        <v>0.08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413">
        <f t="shared" si="65"/>
        <v>49678.436715328462</v>
      </c>
      <c r="X676" s="320"/>
      <c r="Y676" s="320">
        <f t="shared" si="59"/>
        <v>3080.8332846715348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60"/>
        <v>2532.4449599999998</v>
      </c>
      <c r="AC676" s="322"/>
      <c r="AD676" s="238"/>
      <c r="AE676" s="238"/>
      <c r="AF676" s="238" t="s">
        <v>417</v>
      </c>
      <c r="AG676" s="231">
        <v>0.28999999999999998</v>
      </c>
      <c r="AH676" s="345"/>
      <c r="AI676" s="345"/>
      <c r="AJ676" s="345"/>
    </row>
    <row r="677" spans="1:36" s="131" customFormat="1" ht="14.25" hidden="1" customHeight="1" x14ac:dyDescent="0.4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358</v>
      </c>
      <c r="G677" s="238" t="s">
        <v>359</v>
      </c>
      <c r="H677" s="238" t="s">
        <v>48</v>
      </c>
      <c r="I677" s="238" t="s">
        <v>49</v>
      </c>
      <c r="J677" s="137" t="s">
        <v>50</v>
      </c>
      <c r="K677" s="238"/>
      <c r="L677" s="238" t="s">
        <v>358</v>
      </c>
      <c r="M677" s="241" t="s">
        <v>517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66">S677+T677-U677</f>
        <v>0</v>
      </c>
      <c r="W677" s="320">
        <f>U677*(1+AG677)/(1+AG677+P677)</f>
        <v>0</v>
      </c>
      <c r="X677" s="320"/>
      <c r="Y677" s="320">
        <f t="shared" si="59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60"/>
        <v>0</v>
      </c>
      <c r="AC677" s="322"/>
      <c r="AD677" s="238"/>
      <c r="AE677" s="238"/>
      <c r="AF677" s="238" t="s">
        <v>414</v>
      </c>
      <c r="AG677" s="231">
        <v>0</v>
      </c>
      <c r="AH677" s="345"/>
      <c r="AI677" s="345"/>
      <c r="AJ677" s="345"/>
    </row>
    <row r="678" spans="1:36" s="131" customFormat="1" ht="14.25" hidden="1" customHeight="1" x14ac:dyDescent="0.4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518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66"/>
        <v>0</v>
      </c>
      <c r="W678" s="320">
        <f>U678</f>
        <v>0</v>
      </c>
      <c r="X678" s="320"/>
      <c r="Y678" s="320">
        <f t="shared" si="59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60"/>
        <v>0</v>
      </c>
      <c r="AC678" s="322"/>
      <c r="AD678" s="238"/>
      <c r="AE678" s="238"/>
      <c r="AF678" s="238" t="s">
        <v>414</v>
      </c>
      <c r="AG678" s="231">
        <v>0</v>
      </c>
      <c r="AH678" s="345"/>
      <c r="AI678" s="345"/>
      <c r="AJ678" s="345"/>
    </row>
    <row r="679" spans="1:36" s="131" customFormat="1" ht="14.25" hidden="1" customHeight="1" x14ac:dyDescent="0.4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519</v>
      </c>
      <c r="N679" s="241" t="s">
        <v>209</v>
      </c>
      <c r="O679" s="243" t="s">
        <v>53</v>
      </c>
      <c r="P679" s="243">
        <v>0.02</v>
      </c>
      <c r="Q679" s="238"/>
      <c r="R679" s="197" t="s">
        <v>760</v>
      </c>
      <c r="S679" s="239">
        <v>0</v>
      </c>
      <c r="T679" s="239"/>
      <c r="U679" s="239"/>
      <c r="V679" s="239">
        <f t="shared" si="66"/>
        <v>0</v>
      </c>
      <c r="W679" s="320">
        <f>U679*(1+AG679)/(1+AG679+P679)</f>
        <v>0</v>
      </c>
      <c r="X679" s="320"/>
      <c r="Y679" s="320">
        <f t="shared" si="59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60"/>
        <v>0</v>
      </c>
      <c r="AC679" s="322"/>
      <c r="AD679" s="238"/>
      <c r="AE679" s="238"/>
      <c r="AF679" s="238" t="s">
        <v>417</v>
      </c>
      <c r="AG679" s="231">
        <v>0</v>
      </c>
      <c r="AH679" s="345"/>
      <c r="AI679" s="345"/>
      <c r="AJ679" s="345"/>
    </row>
    <row r="680" spans="1:36" s="131" customFormat="1" ht="14.25" hidden="1" customHeight="1" x14ac:dyDescent="0.4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215</v>
      </c>
      <c r="G680" s="241" t="s">
        <v>216</v>
      </c>
      <c r="H680" s="238" t="s">
        <v>48</v>
      </c>
      <c r="I680" s="238" t="s">
        <v>49</v>
      </c>
      <c r="J680" s="137" t="s">
        <v>50</v>
      </c>
      <c r="K680" s="238"/>
      <c r="L680" s="241" t="s">
        <v>217</v>
      </c>
      <c r="M680" s="241" t="s">
        <v>217</v>
      </c>
      <c r="N680" s="241" t="s">
        <v>209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66"/>
        <v>0</v>
      </c>
      <c r="W680" s="320">
        <f>U680*P680</f>
        <v>0</v>
      </c>
      <c r="X680" s="320"/>
      <c r="Y680" s="320">
        <f t="shared" si="59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60"/>
        <v>0</v>
      </c>
      <c r="AC680" s="322"/>
      <c r="AD680" s="238"/>
      <c r="AE680" s="238"/>
      <c r="AF680" s="238" t="s">
        <v>417</v>
      </c>
      <c r="AG680" s="231">
        <v>0.34</v>
      </c>
      <c r="AH680" s="345"/>
      <c r="AI680" s="345"/>
      <c r="AJ680" s="345"/>
    </row>
    <row r="681" spans="1:36" s="131" customFormat="1" ht="14.25" hidden="1" customHeight="1" x14ac:dyDescent="0.4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520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66"/>
        <v>0</v>
      </c>
      <c r="W681" s="320">
        <f>U681*(1+AG681)/(1+AG681+P681)</f>
        <v>0</v>
      </c>
      <c r="X681" s="320"/>
      <c r="Y681" s="320">
        <f t="shared" si="59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60"/>
        <v>0</v>
      </c>
      <c r="AC681" s="322"/>
      <c r="AD681" s="238"/>
      <c r="AE681" s="238"/>
      <c r="AF681" s="238" t="s">
        <v>417</v>
      </c>
      <c r="AG681" s="231">
        <v>7.0000000000000007E-2</v>
      </c>
      <c r="AH681" s="345"/>
      <c r="AI681" s="345"/>
      <c r="AJ681" s="345"/>
    </row>
    <row r="682" spans="1:36" s="131" customFormat="1" ht="14.25" hidden="1" customHeight="1" x14ac:dyDescent="0.4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521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66"/>
        <v>0.78000000000065495</v>
      </c>
      <c r="W682" s="320">
        <f>U682*(1+AG682)/(1+AG682+P682)</f>
        <v>0</v>
      </c>
      <c r="X682" s="320"/>
      <c r="Y682" s="320">
        <f t="shared" si="59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60"/>
        <v>0</v>
      </c>
      <c r="AC682" s="322"/>
      <c r="AD682" s="238"/>
      <c r="AE682" s="238"/>
      <c r="AF682" s="238" t="s">
        <v>417</v>
      </c>
      <c r="AG682" s="231">
        <v>0</v>
      </c>
      <c r="AH682" s="345"/>
      <c r="AI682" s="345"/>
      <c r="AJ682" s="345"/>
    </row>
    <row r="683" spans="1:36" s="131" customFormat="1" ht="14.25" hidden="1" customHeight="1" x14ac:dyDescent="0.4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522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66"/>
        <v>2956.69</v>
      </c>
      <c r="W683" s="320">
        <f>U683</f>
        <v>0</v>
      </c>
      <c r="X683" s="320"/>
      <c r="Y683" s="320">
        <f t="shared" si="59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60"/>
        <v>0</v>
      </c>
      <c r="AC683" s="322"/>
      <c r="AD683" s="238"/>
      <c r="AE683" s="238"/>
      <c r="AF683" s="238" t="s">
        <v>417</v>
      </c>
      <c r="AG683" s="231">
        <v>0.42</v>
      </c>
      <c r="AH683" s="345"/>
      <c r="AI683" s="345"/>
      <c r="AJ683" s="345"/>
    </row>
    <row r="684" spans="1:36" s="131" customFormat="1" ht="14.25" hidden="1" customHeight="1" x14ac:dyDescent="0.4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523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66"/>
        <v>0</v>
      </c>
      <c r="W684" s="320">
        <f>U684*(1+AG684)/(1+AG684+P684)</f>
        <v>0</v>
      </c>
      <c r="X684" s="320"/>
      <c r="Y684" s="320">
        <f t="shared" si="59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60"/>
        <v>0</v>
      </c>
      <c r="AC684" s="322"/>
      <c r="AD684" s="238"/>
      <c r="AE684" s="238"/>
      <c r="AF684" s="238" t="s">
        <v>417</v>
      </c>
      <c r="AG684" s="231" t="s">
        <v>524</v>
      </c>
      <c r="AH684" s="345"/>
      <c r="AI684" s="345"/>
      <c r="AJ684" s="345"/>
    </row>
    <row r="685" spans="1:36" s="131" customFormat="1" ht="14.25" hidden="1" customHeight="1" x14ac:dyDescent="0.4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525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66"/>
        <v>1766.24</v>
      </c>
      <c r="W685" s="320">
        <f>U685*(1+AG685)/(1+AG685+P685)</f>
        <v>0</v>
      </c>
      <c r="X685" s="320"/>
      <c r="Y685" s="320">
        <f t="shared" si="59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60"/>
        <v>0</v>
      </c>
      <c r="AC685" s="322"/>
      <c r="AD685" s="238"/>
      <c r="AE685" s="238"/>
      <c r="AF685" s="238" t="s">
        <v>414</v>
      </c>
      <c r="AG685" s="231">
        <v>0.42</v>
      </c>
      <c r="AH685" s="345"/>
      <c r="AI685" s="345"/>
      <c r="AJ685" s="345"/>
    </row>
    <row r="686" spans="1:36" s="131" customFormat="1" ht="14.25" hidden="1" customHeight="1" x14ac:dyDescent="0.4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194" t="s">
        <v>613</v>
      </c>
      <c r="G686" s="194" t="s">
        <v>613</v>
      </c>
      <c r="H686" s="368" t="s">
        <v>613</v>
      </c>
      <c r="I686" s="238" t="s">
        <v>49</v>
      </c>
      <c r="J686" s="137" t="s">
        <v>63</v>
      </c>
      <c r="K686" s="238"/>
      <c r="L686" s="241" t="s">
        <v>77</v>
      </c>
      <c r="M686" s="241" t="s">
        <v>519</v>
      </c>
      <c r="N686" s="241" t="s">
        <v>52</v>
      </c>
      <c r="O686" s="243" t="s">
        <v>53</v>
      </c>
      <c r="P686" s="196">
        <v>-0.15</v>
      </c>
      <c r="Q686" s="238"/>
      <c r="R686" s="238"/>
      <c r="S686" s="239">
        <v>205.52</v>
      </c>
      <c r="T686" s="239"/>
      <c r="U686" s="239"/>
      <c r="V686" s="239">
        <f t="shared" si="66"/>
        <v>205.52</v>
      </c>
      <c r="W686" s="121">
        <f>U686*(1+AG686)/(1+P686+AG686)</f>
        <v>0</v>
      </c>
      <c r="X686" s="320"/>
      <c r="Y686" s="320">
        <f t="shared" si="59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60"/>
        <v>0</v>
      </c>
      <c r="AC686" s="322"/>
      <c r="AD686" s="238"/>
      <c r="AE686" s="238"/>
      <c r="AF686" s="238" t="s">
        <v>417</v>
      </c>
      <c r="AG686" s="226">
        <v>0.26</v>
      </c>
      <c r="AH686" s="345"/>
      <c r="AI686" s="345"/>
      <c r="AJ686" s="345"/>
    </row>
    <row r="687" spans="1:36" s="131" customFormat="1" ht="14.25" hidden="1" customHeight="1" x14ac:dyDescent="0.4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506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7">U687</f>
        <v>0</v>
      </c>
      <c r="X687" s="320"/>
      <c r="Y687" s="320">
        <f t="shared" si="59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60"/>
        <v>0</v>
      </c>
      <c r="AC687" s="322"/>
      <c r="AD687" s="238"/>
      <c r="AE687" s="238"/>
      <c r="AF687" s="238" t="s">
        <v>417</v>
      </c>
      <c r="AG687" s="231">
        <v>0</v>
      </c>
      <c r="AH687" s="345"/>
      <c r="AI687" s="345"/>
      <c r="AJ687" s="345"/>
    </row>
    <row r="688" spans="1:36" s="131" customFormat="1" ht="14.25" hidden="1" customHeight="1" x14ac:dyDescent="0.4">
      <c r="A688" s="237">
        <v>43647</v>
      </c>
      <c r="B688" s="241" t="s">
        <v>42</v>
      </c>
      <c r="C688" s="241" t="s">
        <v>210</v>
      </c>
      <c r="D688" s="241" t="s">
        <v>211</v>
      </c>
      <c r="E688" s="241" t="s">
        <v>212</v>
      </c>
      <c r="F688" s="241" t="s">
        <v>238</v>
      </c>
      <c r="G688" s="241" t="s">
        <v>239</v>
      </c>
      <c r="H688" s="238" t="s">
        <v>48</v>
      </c>
      <c r="I688" s="238" t="s">
        <v>49</v>
      </c>
      <c r="J688" s="137" t="s">
        <v>50</v>
      </c>
      <c r="K688" s="238"/>
      <c r="L688" s="241" t="s">
        <v>220</v>
      </c>
      <c r="M688" s="241" t="s">
        <v>526</v>
      </c>
      <c r="N688" s="241" t="s">
        <v>209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8">S688+T688-U688</f>
        <v>0.28802816901588801</v>
      </c>
      <c r="W688" s="320">
        <f t="shared" ref="W688:W744" si="69">U688*(1+AG688)/(1+AG688+P688)</f>
        <v>0</v>
      </c>
      <c r="X688" s="320"/>
      <c r="Y688" s="320">
        <f t="shared" si="59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60"/>
        <v>0</v>
      </c>
      <c r="AC688" s="322"/>
      <c r="AD688" s="238"/>
      <c r="AE688" s="238"/>
      <c r="AF688" s="238" t="s">
        <v>417</v>
      </c>
      <c r="AG688" s="231">
        <v>0</v>
      </c>
      <c r="AH688" s="345"/>
      <c r="AI688" s="345"/>
      <c r="AJ688" s="345"/>
    </row>
    <row r="689" spans="1:36" s="131" customFormat="1" ht="14.25" hidden="1" customHeight="1" x14ac:dyDescent="0.4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242</v>
      </c>
      <c r="F689" s="241" t="s">
        <v>243</v>
      </c>
      <c r="G689" s="241" t="s">
        <v>244</v>
      </c>
      <c r="H689" s="238" t="s">
        <v>48</v>
      </c>
      <c r="I689" s="238" t="s">
        <v>49</v>
      </c>
      <c r="J689" s="137" t="s">
        <v>50</v>
      </c>
      <c r="K689" s="238"/>
      <c r="L689" s="241" t="s">
        <v>245</v>
      </c>
      <c r="M689" s="241" t="s">
        <v>527</v>
      </c>
      <c r="N689" s="241" t="s">
        <v>209</v>
      </c>
      <c r="O689" s="301" t="s">
        <v>767</v>
      </c>
      <c r="P689" s="196">
        <v>0</v>
      </c>
      <c r="Q689" s="238"/>
      <c r="R689" s="238"/>
      <c r="S689" s="239">
        <v>97530.1</v>
      </c>
      <c r="T689" s="239">
        <v>-97530.1</v>
      </c>
      <c r="U689" s="239"/>
      <c r="V689" s="239">
        <f t="shared" si="68"/>
        <v>0</v>
      </c>
      <c r="W689" s="320">
        <f t="shared" si="69"/>
        <v>0</v>
      </c>
      <c r="X689" s="320"/>
      <c r="Y689" s="320">
        <f t="shared" si="59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60"/>
        <v>0</v>
      </c>
      <c r="AC689" s="322"/>
      <c r="AD689" s="238"/>
      <c r="AE689" s="238"/>
      <c r="AF689" s="238" t="s">
        <v>417</v>
      </c>
      <c r="AG689" s="231">
        <v>0</v>
      </c>
      <c r="AH689" s="345"/>
      <c r="AI689" s="345"/>
      <c r="AJ689" s="345"/>
    </row>
    <row r="690" spans="1:36" s="131" customFormat="1" ht="14.25" hidden="1" customHeight="1" x14ac:dyDescent="0.4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528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8"/>
        <v>547555.24</v>
      </c>
      <c r="W690" s="320">
        <f t="shared" si="67"/>
        <v>0</v>
      </c>
      <c r="X690" s="320"/>
      <c r="Y690" s="320">
        <f t="shared" si="59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60"/>
        <v>0</v>
      </c>
      <c r="AC690" s="322"/>
      <c r="AD690" s="238"/>
      <c r="AE690" s="238"/>
      <c r="AF690" s="238" t="s">
        <v>417</v>
      </c>
      <c r="AG690" s="231">
        <v>0.42</v>
      </c>
      <c r="AH690" s="345"/>
      <c r="AI690" s="345"/>
      <c r="AJ690" s="345"/>
    </row>
    <row r="691" spans="1:36" s="131" customFormat="1" ht="14.25" hidden="1" customHeight="1" x14ac:dyDescent="0.4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529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8"/>
        <v>0</v>
      </c>
      <c r="W691" s="320">
        <f t="shared" si="67"/>
        <v>0</v>
      </c>
      <c r="X691" s="320"/>
      <c r="Y691" s="320">
        <f t="shared" si="59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60"/>
        <v>0</v>
      </c>
      <c r="AC691" s="322"/>
      <c r="AD691" s="238"/>
      <c r="AE691" s="238"/>
      <c r="AF691" s="238" t="s">
        <v>414</v>
      </c>
      <c r="AG691" s="231" t="s">
        <v>524</v>
      </c>
      <c r="AH691" s="345"/>
      <c r="AI691" s="345"/>
      <c r="AJ691" s="345"/>
    </row>
    <row r="692" spans="1:36" s="131" customFormat="1" ht="14.25" hidden="1" customHeight="1" x14ac:dyDescent="0.4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530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8"/>
        <v>7741.65</v>
      </c>
      <c r="W692" s="320">
        <f t="shared" si="67"/>
        <v>0</v>
      </c>
      <c r="X692" s="320"/>
      <c r="Y692" s="320">
        <f t="shared" si="59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60"/>
        <v>0</v>
      </c>
      <c r="AC692" s="322"/>
      <c r="AD692" s="238"/>
      <c r="AE692" s="238"/>
      <c r="AF692" s="238" t="s">
        <v>414</v>
      </c>
      <c r="AG692" s="231">
        <v>0.42</v>
      </c>
      <c r="AH692" s="345"/>
      <c r="AI692" s="345"/>
      <c r="AJ692" s="345"/>
    </row>
    <row r="693" spans="1:36" s="131" customFormat="1" ht="14.25" hidden="1" customHeight="1" x14ac:dyDescent="0.4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531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8"/>
        <v>106099.63</v>
      </c>
      <c r="W693" s="320">
        <f t="shared" si="69"/>
        <v>0</v>
      </c>
      <c r="X693" s="320"/>
      <c r="Y693" s="320">
        <f t="shared" si="59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60"/>
        <v>0</v>
      </c>
      <c r="AC693" s="322"/>
      <c r="AD693" s="238"/>
      <c r="AE693" s="238"/>
      <c r="AF693" s="238" t="s">
        <v>417</v>
      </c>
      <c r="AG693" s="231">
        <v>0.42</v>
      </c>
      <c r="AH693" s="345"/>
      <c r="AI693" s="345"/>
      <c r="AJ693" s="345"/>
    </row>
    <row r="694" spans="1:36" s="131" customFormat="1" ht="14.25" hidden="1" customHeight="1" x14ac:dyDescent="0.4">
      <c r="A694" s="237">
        <v>43647</v>
      </c>
      <c r="B694" s="241" t="s">
        <v>42</v>
      </c>
      <c r="C694" s="242" t="s">
        <v>210</v>
      </c>
      <c r="D694" s="242" t="s">
        <v>211</v>
      </c>
      <c r="E694" s="241" t="s">
        <v>212</v>
      </c>
      <c r="F694" s="241" t="s">
        <v>246</v>
      </c>
      <c r="G694" s="241" t="s">
        <v>247</v>
      </c>
      <c r="H694" s="238" t="s">
        <v>48</v>
      </c>
      <c r="I694" s="238" t="s">
        <v>49</v>
      </c>
      <c r="J694" s="137" t="s">
        <v>50</v>
      </c>
      <c r="K694" s="238"/>
      <c r="L694" s="241" t="s">
        <v>220</v>
      </c>
      <c r="M694" s="241" t="s">
        <v>532</v>
      </c>
      <c r="N694" s="241" t="s">
        <v>209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8"/>
        <v>11055.15</v>
      </c>
      <c r="W694" s="320">
        <f t="shared" si="69"/>
        <v>0</v>
      </c>
      <c r="X694" s="320"/>
      <c r="Y694" s="320">
        <f t="shared" si="59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60"/>
        <v>0</v>
      </c>
      <c r="AC694" s="322"/>
      <c r="AD694" s="238"/>
      <c r="AE694" s="238"/>
      <c r="AF694" s="238" t="s">
        <v>417</v>
      </c>
      <c r="AG694" s="231">
        <v>0.42</v>
      </c>
      <c r="AH694" s="345"/>
      <c r="AI694" s="345"/>
      <c r="AJ694" s="345"/>
    </row>
    <row r="695" spans="1:36" s="131" customFormat="1" ht="14.25" hidden="1" customHeight="1" x14ac:dyDescent="0.4">
      <c r="A695" s="237">
        <v>43647</v>
      </c>
      <c r="B695" s="241" t="s">
        <v>42</v>
      </c>
      <c r="C695" s="242" t="s">
        <v>210</v>
      </c>
      <c r="D695" s="242" t="s">
        <v>221</v>
      </c>
      <c r="E695" s="241" t="s">
        <v>212</v>
      </c>
      <c r="F695" s="241" t="s">
        <v>253</v>
      </c>
      <c r="G695" s="241" t="s">
        <v>254</v>
      </c>
      <c r="H695" s="238" t="s">
        <v>48</v>
      </c>
      <c r="I695" s="238" t="s">
        <v>49</v>
      </c>
      <c r="J695" s="137" t="s">
        <v>50</v>
      </c>
      <c r="K695" s="238"/>
      <c r="L695" s="241" t="s">
        <v>220</v>
      </c>
      <c r="M695" s="241" t="s">
        <v>533</v>
      </c>
      <c r="N695" s="241" t="s">
        <v>209</v>
      </c>
      <c r="O695" s="243" t="s">
        <v>53</v>
      </c>
      <c r="P695" s="243">
        <v>0.22</v>
      </c>
      <c r="Q695" s="238"/>
      <c r="R695" s="238"/>
      <c r="S695" s="121">
        <v>354.84000000002561</v>
      </c>
      <c r="T695" s="239"/>
      <c r="U695" s="239"/>
      <c r="V695" s="239">
        <f t="shared" si="68"/>
        <v>354.84000000002561</v>
      </c>
      <c r="W695" s="320">
        <f t="shared" si="69"/>
        <v>0</v>
      </c>
      <c r="X695" s="320"/>
      <c r="Y695" s="320">
        <f t="shared" si="59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60"/>
        <v>0</v>
      </c>
      <c r="AC695" s="322"/>
      <c r="AD695" s="238"/>
      <c r="AE695" s="238"/>
      <c r="AF695" s="238" t="s">
        <v>417</v>
      </c>
      <c r="AG695" s="231">
        <v>0.42</v>
      </c>
      <c r="AH695" s="345"/>
      <c r="AI695" s="345"/>
      <c r="AJ695" s="345"/>
    </row>
    <row r="696" spans="1:36" s="131" customFormat="1" ht="14.25" hidden="1" customHeight="1" x14ac:dyDescent="0.4">
      <c r="A696" s="237">
        <v>43647</v>
      </c>
      <c r="B696" s="241" t="s">
        <v>42</v>
      </c>
      <c r="C696" s="241" t="s">
        <v>210</v>
      </c>
      <c r="D696" s="241" t="s">
        <v>211</v>
      </c>
      <c r="E696" s="241" t="s">
        <v>212</v>
      </c>
      <c r="F696" s="241" t="s">
        <v>240</v>
      </c>
      <c r="G696" s="241" t="s">
        <v>241</v>
      </c>
      <c r="H696" s="238" t="s">
        <v>48</v>
      </c>
      <c r="I696" s="238" t="s">
        <v>49</v>
      </c>
      <c r="J696" s="137" t="s">
        <v>50</v>
      </c>
      <c r="K696" s="238"/>
      <c r="L696" s="241" t="s">
        <v>220</v>
      </c>
      <c r="M696" s="241" t="s">
        <v>534</v>
      </c>
      <c r="N696" s="241" t="s">
        <v>209</v>
      </c>
      <c r="O696" s="243" t="s">
        <v>53</v>
      </c>
      <c r="P696" s="243">
        <v>0.23</v>
      </c>
      <c r="Q696" s="238"/>
      <c r="R696" s="238"/>
      <c r="S696" s="121">
        <v>172.66352112698951</v>
      </c>
      <c r="T696" s="239"/>
      <c r="U696" s="239"/>
      <c r="V696" s="239">
        <f t="shared" si="68"/>
        <v>172.66352112698951</v>
      </c>
      <c r="W696" s="320">
        <f t="shared" si="69"/>
        <v>0</v>
      </c>
      <c r="X696" s="320"/>
      <c r="Y696" s="320">
        <f t="shared" si="59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60"/>
        <v>0</v>
      </c>
      <c r="AC696" s="322"/>
      <c r="AD696" s="238"/>
      <c r="AE696" s="238"/>
      <c r="AF696" s="238" t="s">
        <v>417</v>
      </c>
      <c r="AG696" s="231">
        <v>0.42</v>
      </c>
      <c r="AH696" s="345"/>
      <c r="AI696" s="345"/>
      <c r="AJ696" s="345"/>
    </row>
    <row r="697" spans="1:36" s="131" customFormat="1" ht="14.25" hidden="1" customHeight="1" x14ac:dyDescent="0.4">
      <c r="A697" s="237">
        <v>43647</v>
      </c>
      <c r="B697" s="241" t="s">
        <v>42</v>
      </c>
      <c r="C697" s="241" t="s">
        <v>210</v>
      </c>
      <c r="D697" s="241" t="s">
        <v>211</v>
      </c>
      <c r="E697" s="241" t="s">
        <v>212</v>
      </c>
      <c r="F697" s="241" t="s">
        <v>230</v>
      </c>
      <c r="G697" s="241" t="s">
        <v>231</v>
      </c>
      <c r="H697" s="238" t="s">
        <v>48</v>
      </c>
      <c r="I697" s="238" t="s">
        <v>49</v>
      </c>
      <c r="J697" s="137" t="s">
        <v>50</v>
      </c>
      <c r="K697" s="238"/>
      <c r="L697" s="241" t="s">
        <v>220</v>
      </c>
      <c r="M697" s="241" t="s">
        <v>535</v>
      </c>
      <c r="N697" s="241" t="s">
        <v>209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8"/>
        <v>6504.6216901406997</v>
      </c>
      <c r="W697" s="320">
        <f t="shared" si="69"/>
        <v>0</v>
      </c>
      <c r="X697" s="320"/>
      <c r="Y697" s="320">
        <f t="shared" si="59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60"/>
        <v>0</v>
      </c>
      <c r="AC697" s="322"/>
      <c r="AD697" s="238"/>
      <c r="AE697" s="238"/>
      <c r="AF697" s="238" t="s">
        <v>417</v>
      </c>
      <c r="AG697" s="231">
        <v>0</v>
      </c>
      <c r="AH697" s="345"/>
      <c r="AI697" s="345"/>
      <c r="AJ697" s="345"/>
    </row>
    <row r="698" spans="1:36" s="131" customFormat="1" ht="14.25" hidden="1" customHeight="1" x14ac:dyDescent="0.4">
      <c r="A698" s="237">
        <v>43647</v>
      </c>
      <c r="B698" s="241" t="s">
        <v>42</v>
      </c>
      <c r="C698" s="241" t="s">
        <v>59</v>
      </c>
      <c r="D698" s="241" t="s">
        <v>290</v>
      </c>
      <c r="E698" s="241" t="s">
        <v>156</v>
      </c>
      <c r="F698" s="241" t="s">
        <v>268</v>
      </c>
      <c r="G698" s="241" t="s">
        <v>291</v>
      </c>
      <c r="H698" s="238" t="s">
        <v>48</v>
      </c>
      <c r="I698" s="238" t="s">
        <v>49</v>
      </c>
      <c r="J698" s="137" t="s">
        <v>50</v>
      </c>
      <c r="K698" s="238"/>
      <c r="L698" s="241" t="s">
        <v>220</v>
      </c>
      <c r="M698" s="241" t="s">
        <v>536</v>
      </c>
      <c r="N698" s="241" t="s">
        <v>209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8"/>
        <v>136495.19</v>
      </c>
      <c r="W698" s="320">
        <f t="shared" si="69"/>
        <v>0</v>
      </c>
      <c r="X698" s="320"/>
      <c r="Y698" s="320">
        <f t="shared" si="59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60"/>
        <v>0</v>
      </c>
      <c r="AC698" s="322"/>
      <c r="AD698" s="238"/>
      <c r="AE698" s="238"/>
      <c r="AF698" s="238" t="s">
        <v>417</v>
      </c>
      <c r="AG698" s="226">
        <v>0.42</v>
      </c>
      <c r="AH698" s="345"/>
      <c r="AI698" s="345"/>
      <c r="AJ698" s="345"/>
    </row>
    <row r="699" spans="1:36" s="131" customFormat="1" ht="14.25" hidden="1" customHeight="1" x14ac:dyDescent="0.4">
      <c r="A699" s="237">
        <v>43647</v>
      </c>
      <c r="B699" s="241" t="s">
        <v>42</v>
      </c>
      <c r="C699" s="241" t="s">
        <v>210</v>
      </c>
      <c r="D699" s="241" t="s">
        <v>211</v>
      </c>
      <c r="E699" s="241" t="s">
        <v>212</v>
      </c>
      <c r="F699" s="241" t="s">
        <v>262</v>
      </c>
      <c r="G699" s="241" t="s">
        <v>263</v>
      </c>
      <c r="H699" s="238" t="s">
        <v>48</v>
      </c>
      <c r="I699" s="238" t="s">
        <v>49</v>
      </c>
      <c r="J699" s="137" t="s">
        <v>50</v>
      </c>
      <c r="K699" s="238"/>
      <c r="L699" s="241" t="s">
        <v>220</v>
      </c>
      <c r="M699" s="241" t="s">
        <v>537</v>
      </c>
      <c r="N699" s="241" t="s">
        <v>209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8"/>
        <v>18.304366197188799</v>
      </c>
      <c r="W699" s="320">
        <f t="shared" si="69"/>
        <v>0</v>
      </c>
      <c r="X699" s="320"/>
      <c r="Y699" s="320">
        <f t="shared" si="59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60"/>
        <v>0</v>
      </c>
      <c r="AC699" s="322"/>
      <c r="AD699" s="238"/>
      <c r="AE699" s="238"/>
      <c r="AF699" s="238" t="s">
        <v>417</v>
      </c>
      <c r="AG699" s="231">
        <v>0.42</v>
      </c>
      <c r="AH699" s="345"/>
      <c r="AI699" s="345"/>
      <c r="AJ699" s="345"/>
    </row>
    <row r="700" spans="1:36" s="131" customFormat="1" ht="14.25" hidden="1" customHeight="1" x14ac:dyDescent="0.4">
      <c r="A700" s="237">
        <v>43647</v>
      </c>
      <c r="B700" s="241" t="s">
        <v>42</v>
      </c>
      <c r="C700" s="242" t="s">
        <v>210</v>
      </c>
      <c r="D700" s="242" t="s">
        <v>221</v>
      </c>
      <c r="E700" s="241" t="s">
        <v>212</v>
      </c>
      <c r="F700" s="241" t="s">
        <v>228</v>
      </c>
      <c r="G700" s="241" t="s">
        <v>229</v>
      </c>
      <c r="H700" s="238" t="s">
        <v>48</v>
      </c>
      <c r="I700" s="238" t="s">
        <v>49</v>
      </c>
      <c r="J700" s="137" t="s">
        <v>50</v>
      </c>
      <c r="K700" s="238"/>
      <c r="L700" s="241" t="s">
        <v>220</v>
      </c>
      <c r="M700" s="241" t="s">
        <v>538</v>
      </c>
      <c r="N700" s="241" t="s">
        <v>209</v>
      </c>
      <c r="O700" s="243" t="s">
        <v>53</v>
      </c>
      <c r="P700" s="243">
        <v>0.08</v>
      </c>
      <c r="Q700" s="238"/>
      <c r="R700" s="238"/>
      <c r="S700" s="239">
        <v>0</v>
      </c>
      <c r="T700" s="239"/>
      <c r="U700" s="239"/>
      <c r="V700" s="239">
        <f t="shared" si="68"/>
        <v>0</v>
      </c>
      <c r="W700" s="320">
        <f t="shared" si="69"/>
        <v>0</v>
      </c>
      <c r="X700" s="320"/>
      <c r="Y700" s="320">
        <f t="shared" si="59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60"/>
        <v>0</v>
      </c>
      <c r="AC700" s="322"/>
      <c r="AD700" s="238"/>
      <c r="AE700" s="238"/>
      <c r="AF700" s="238" t="s">
        <v>417</v>
      </c>
      <c r="AG700" s="231" t="s">
        <v>539</v>
      </c>
      <c r="AH700" s="345"/>
      <c r="AI700" s="345"/>
      <c r="AJ700" s="345"/>
    </row>
    <row r="701" spans="1:36" s="131" customFormat="1" ht="14.25" hidden="1" customHeight="1" x14ac:dyDescent="0.4">
      <c r="A701" s="237">
        <v>43647</v>
      </c>
      <c r="B701" s="241" t="s">
        <v>42</v>
      </c>
      <c r="C701" s="242" t="s">
        <v>210</v>
      </c>
      <c r="D701" s="242" t="s">
        <v>221</v>
      </c>
      <c r="E701" s="241" t="s">
        <v>248</v>
      </c>
      <c r="F701" s="241" t="s">
        <v>249</v>
      </c>
      <c r="G701" s="241" t="s">
        <v>250</v>
      </c>
      <c r="H701" s="238" t="s">
        <v>48</v>
      </c>
      <c r="I701" s="238" t="s">
        <v>49</v>
      </c>
      <c r="J701" s="137" t="s">
        <v>50</v>
      </c>
      <c r="K701" s="238"/>
      <c r="L701" s="241" t="s">
        <v>220</v>
      </c>
      <c r="M701" s="241" t="s">
        <v>540</v>
      </c>
      <c r="N701" s="241" t="s">
        <v>209</v>
      </c>
      <c r="O701" s="243" t="s">
        <v>53</v>
      </c>
      <c r="P701" s="196">
        <v>0.23</v>
      </c>
      <c r="Q701" s="238"/>
      <c r="R701" s="238"/>
      <c r="S701" s="239">
        <v>2063.5353521120301</v>
      </c>
      <c r="T701" s="239"/>
      <c r="U701" s="239"/>
      <c r="V701" s="239">
        <f t="shared" si="68"/>
        <v>2063.5353521120301</v>
      </c>
      <c r="W701" s="320">
        <f t="shared" si="69"/>
        <v>0</v>
      </c>
      <c r="X701" s="320"/>
      <c r="Y701" s="320">
        <f t="shared" si="59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60"/>
        <v>0</v>
      </c>
      <c r="AC701" s="322"/>
      <c r="AD701" s="238"/>
      <c r="AE701" s="238"/>
      <c r="AF701" s="238" t="s">
        <v>417</v>
      </c>
      <c r="AG701" s="231">
        <v>0.42</v>
      </c>
      <c r="AH701" s="345"/>
      <c r="AI701" s="345"/>
      <c r="AJ701" s="345"/>
    </row>
    <row r="702" spans="1:36" s="131" customFormat="1" ht="14.25" hidden="1" customHeight="1" x14ac:dyDescent="0.4">
      <c r="A702" s="237">
        <v>43647</v>
      </c>
      <c r="B702" s="241" t="s">
        <v>42</v>
      </c>
      <c r="C702" s="241" t="s">
        <v>210</v>
      </c>
      <c r="D702" s="241" t="s">
        <v>221</v>
      </c>
      <c r="E702" s="241" t="s">
        <v>212</v>
      </c>
      <c r="F702" s="241" t="s">
        <v>282</v>
      </c>
      <c r="G702" s="241" t="s">
        <v>283</v>
      </c>
      <c r="H702" s="238" t="s">
        <v>48</v>
      </c>
      <c r="I702" s="238" t="s">
        <v>49</v>
      </c>
      <c r="J702" s="137" t="s">
        <v>50</v>
      </c>
      <c r="K702" s="238"/>
      <c r="L702" s="241" t="s">
        <v>220</v>
      </c>
      <c r="M702" s="241" t="s">
        <v>541</v>
      </c>
      <c r="N702" s="241" t="s">
        <v>209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8"/>
        <v>8102.9149295775096</v>
      </c>
      <c r="W702" s="320">
        <f t="shared" si="69"/>
        <v>0</v>
      </c>
      <c r="X702" s="320"/>
      <c r="Y702" s="320">
        <f t="shared" si="59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60"/>
        <v>0</v>
      </c>
      <c r="AC702" s="322"/>
      <c r="AD702" s="238"/>
      <c r="AE702" s="238"/>
      <c r="AF702" s="238" t="s">
        <v>417</v>
      </c>
      <c r="AG702" s="231">
        <v>0.42</v>
      </c>
      <c r="AH702" s="345"/>
      <c r="AI702" s="345"/>
      <c r="AJ702" s="345"/>
    </row>
    <row r="703" spans="1:36" s="131" customFormat="1" ht="14.25" hidden="1" customHeight="1" x14ac:dyDescent="0.4">
      <c r="A703" s="237">
        <v>43647</v>
      </c>
      <c r="B703" s="241" t="s">
        <v>42</v>
      </c>
      <c r="C703" s="241" t="s">
        <v>210</v>
      </c>
      <c r="D703" s="241" t="s">
        <v>211</v>
      </c>
      <c r="E703" s="241" t="s">
        <v>212</v>
      </c>
      <c r="F703" s="241" t="s">
        <v>264</v>
      </c>
      <c r="G703" s="241" t="s">
        <v>265</v>
      </c>
      <c r="H703" s="238" t="s">
        <v>48</v>
      </c>
      <c r="I703" s="238" t="s">
        <v>49</v>
      </c>
      <c r="J703" s="137" t="s">
        <v>50</v>
      </c>
      <c r="K703" s="238"/>
      <c r="L703" s="241" t="s">
        <v>220</v>
      </c>
      <c r="M703" s="241" t="s">
        <v>542</v>
      </c>
      <c r="N703" s="241" t="s">
        <v>209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8"/>
        <v>39.474225352198097</v>
      </c>
      <c r="W703" s="320">
        <f t="shared" si="69"/>
        <v>0</v>
      </c>
      <c r="X703" s="320"/>
      <c r="Y703" s="320">
        <f t="shared" si="59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60"/>
        <v>0</v>
      </c>
      <c r="AC703" s="322"/>
      <c r="AD703" s="238"/>
      <c r="AE703" s="238"/>
      <c r="AF703" s="238" t="s">
        <v>417</v>
      </c>
      <c r="AG703" s="231" t="s">
        <v>539</v>
      </c>
      <c r="AH703" s="345"/>
      <c r="AI703" s="345"/>
      <c r="AJ703" s="345"/>
    </row>
    <row r="704" spans="1:36" s="131" customFormat="1" ht="14.25" hidden="1" customHeight="1" x14ac:dyDescent="0.4">
      <c r="A704" s="237">
        <v>43647</v>
      </c>
      <c r="B704" s="241" t="s">
        <v>42</v>
      </c>
      <c r="C704" s="241" t="s">
        <v>210</v>
      </c>
      <c r="D704" s="241" t="s">
        <v>221</v>
      </c>
      <c r="E704" s="241" t="s">
        <v>212</v>
      </c>
      <c r="F704" s="241" t="s">
        <v>284</v>
      </c>
      <c r="G704" s="241" t="s">
        <v>285</v>
      </c>
      <c r="H704" s="238" t="s">
        <v>48</v>
      </c>
      <c r="I704" s="238" t="s">
        <v>49</v>
      </c>
      <c r="J704" s="137" t="s">
        <v>50</v>
      </c>
      <c r="K704" s="238"/>
      <c r="L704" s="241" t="s">
        <v>220</v>
      </c>
      <c r="M704" s="241" t="s">
        <v>543</v>
      </c>
      <c r="N704" s="241" t="s">
        <v>209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8"/>
        <v>655.37999999978604</v>
      </c>
      <c r="W704" s="320">
        <f t="shared" si="69"/>
        <v>0</v>
      </c>
      <c r="X704" s="320"/>
      <c r="Y704" s="320">
        <f t="shared" si="59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60"/>
        <v>0</v>
      </c>
      <c r="AC704" s="322"/>
      <c r="AD704" s="238"/>
      <c r="AE704" s="238"/>
      <c r="AF704" s="238" t="s">
        <v>417</v>
      </c>
      <c r="AG704" s="231">
        <v>0.42</v>
      </c>
      <c r="AH704" s="345"/>
      <c r="AI704" s="345"/>
      <c r="AJ704" s="345"/>
    </row>
    <row r="705" spans="1:36" s="131" customFormat="1" ht="14.25" hidden="1" customHeight="1" x14ac:dyDescent="0.4">
      <c r="A705" s="237">
        <v>43647</v>
      </c>
      <c r="B705" s="241" t="s">
        <v>42</v>
      </c>
      <c r="C705" s="241" t="s">
        <v>210</v>
      </c>
      <c r="D705" s="241" t="s">
        <v>221</v>
      </c>
      <c r="E705" s="241" t="s">
        <v>212</v>
      </c>
      <c r="F705" s="241" t="s">
        <v>300</v>
      </c>
      <c r="G705" s="241" t="s">
        <v>301</v>
      </c>
      <c r="H705" s="238" t="s">
        <v>48</v>
      </c>
      <c r="I705" s="238" t="s">
        <v>49</v>
      </c>
      <c r="J705" s="137" t="s">
        <v>50</v>
      </c>
      <c r="K705" s="238"/>
      <c r="L705" s="241" t="s">
        <v>220</v>
      </c>
      <c r="M705" s="241" t="s">
        <v>544</v>
      </c>
      <c r="N705" s="241" t="s">
        <v>209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8"/>
        <v>143.460985915328</v>
      </c>
      <c r="W705" s="320">
        <f t="shared" si="69"/>
        <v>0</v>
      </c>
      <c r="X705" s="320"/>
      <c r="Y705" s="320">
        <f t="shared" si="59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60"/>
        <v>0</v>
      </c>
      <c r="AC705" s="322"/>
      <c r="AD705" s="238"/>
      <c r="AE705" s="238"/>
      <c r="AF705" s="238" t="s">
        <v>417</v>
      </c>
      <c r="AG705" s="231">
        <v>0.42</v>
      </c>
      <c r="AH705" s="345"/>
      <c r="AI705" s="345"/>
      <c r="AJ705" s="345"/>
    </row>
    <row r="706" spans="1:36" s="131" customFormat="1" ht="14.25" hidden="1" customHeight="1" x14ac:dyDescent="0.4">
      <c r="A706" s="352" t="s">
        <v>362</v>
      </c>
      <c r="B706" s="241" t="s">
        <v>42</v>
      </c>
      <c r="C706" s="241" t="s">
        <v>210</v>
      </c>
      <c r="D706" s="241" t="s">
        <v>211</v>
      </c>
      <c r="E706" s="241" t="s">
        <v>212</v>
      </c>
      <c r="F706" s="241" t="s">
        <v>286</v>
      </c>
      <c r="G706" s="241" t="s">
        <v>287</v>
      </c>
      <c r="H706" s="238" t="s">
        <v>48</v>
      </c>
      <c r="I706" s="238" t="s">
        <v>49</v>
      </c>
      <c r="J706" s="137" t="s">
        <v>50</v>
      </c>
      <c r="K706" s="238"/>
      <c r="L706" s="241" t="s">
        <v>220</v>
      </c>
      <c r="M706" s="241" t="s">
        <v>545</v>
      </c>
      <c r="N706" s="241" t="s">
        <v>209</v>
      </c>
      <c r="O706" s="243" t="s">
        <v>53</v>
      </c>
      <c r="P706" s="243">
        <v>0.23</v>
      </c>
      <c r="Q706" s="238"/>
      <c r="R706" s="238"/>
      <c r="S706" s="121">
        <v>150805.84788732399</v>
      </c>
      <c r="T706" s="239"/>
      <c r="U706" s="121">
        <v>150805.84788732399</v>
      </c>
      <c r="V706" s="239">
        <f t="shared" si="68"/>
        <v>0</v>
      </c>
      <c r="W706" s="121">
        <f>U706*(1+AG706)/(1+P706+AG706)</f>
        <v>129784.42666666671</v>
      </c>
      <c r="X706" s="322"/>
      <c r="Y706" s="320">
        <f t="shared" si="59"/>
        <v>21021.421220657285</v>
      </c>
      <c r="Z706" s="121">
        <v>150805.84788732399</v>
      </c>
      <c r="AA706" s="240">
        <f>VLOOKUP(I706,[1]Q3核心媒体返点预估!A:L,MATCH(N706,[1]Q3核心媒体返点预估!A$2:K$2,0),0)</f>
        <v>7.9299999999999995E-2</v>
      </c>
      <c r="AB706" s="320">
        <f t="shared" si="60"/>
        <v>11958.903737464792</v>
      </c>
      <c r="AC706" s="322"/>
      <c r="AD706" s="238"/>
      <c r="AE706" s="238"/>
      <c r="AF706" s="238" t="s">
        <v>417</v>
      </c>
      <c r="AG706" s="231">
        <v>0.42</v>
      </c>
      <c r="AH706" s="345"/>
      <c r="AI706" s="345"/>
      <c r="AJ706" s="345"/>
    </row>
    <row r="707" spans="1:36" s="131" customFormat="1" ht="14.25" hidden="1" customHeight="1" x14ac:dyDescent="0.4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212</v>
      </c>
      <c r="F707" s="241" t="s">
        <v>278</v>
      </c>
      <c r="G707" s="241" t="s">
        <v>279</v>
      </c>
      <c r="H707" s="238" t="s">
        <v>48</v>
      </c>
      <c r="I707" s="238" t="s">
        <v>49</v>
      </c>
      <c r="J707" s="137" t="s">
        <v>50</v>
      </c>
      <c r="K707" s="238"/>
      <c r="L707" s="241" t="s">
        <v>220</v>
      </c>
      <c r="M707" s="241" t="s">
        <v>546</v>
      </c>
      <c r="N707" s="241" t="s">
        <v>209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8"/>
        <v>59.908873239197398</v>
      </c>
      <c r="W707" s="320">
        <f t="shared" si="69"/>
        <v>0</v>
      </c>
      <c r="X707" s="320"/>
      <c r="Y707" s="320">
        <f t="shared" si="59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60"/>
        <v>0</v>
      </c>
      <c r="AC707" s="322"/>
      <c r="AD707" s="238"/>
      <c r="AE707" s="238"/>
      <c r="AF707" s="238" t="s">
        <v>417</v>
      </c>
      <c r="AG707" s="231">
        <v>0.42</v>
      </c>
      <c r="AH707" s="345"/>
      <c r="AI707" s="345"/>
      <c r="AJ707" s="345"/>
    </row>
    <row r="708" spans="1:36" s="131" customFormat="1" ht="14.25" hidden="1" customHeight="1" x14ac:dyDescent="0.4">
      <c r="A708" s="237">
        <v>43647</v>
      </c>
      <c r="B708" s="241" t="s">
        <v>42</v>
      </c>
      <c r="C708" s="241" t="s">
        <v>210</v>
      </c>
      <c r="D708" s="241" t="s">
        <v>221</v>
      </c>
      <c r="E708" s="241" t="s">
        <v>212</v>
      </c>
      <c r="F708" s="241" t="s">
        <v>288</v>
      </c>
      <c r="G708" s="241" t="s">
        <v>289</v>
      </c>
      <c r="H708" s="238" t="s">
        <v>48</v>
      </c>
      <c r="I708" s="238" t="s">
        <v>49</v>
      </c>
      <c r="J708" s="137" t="s">
        <v>50</v>
      </c>
      <c r="K708" s="238"/>
      <c r="L708" s="241" t="s">
        <v>220</v>
      </c>
      <c r="M708" s="241" t="s">
        <v>547</v>
      </c>
      <c r="N708" s="241" t="s">
        <v>209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8"/>
        <v>227.30774647876399</v>
      </c>
      <c r="W708" s="320">
        <f t="shared" si="69"/>
        <v>0</v>
      </c>
      <c r="X708" s="320"/>
      <c r="Y708" s="320">
        <f t="shared" si="59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60"/>
        <v>0</v>
      </c>
      <c r="AC708" s="322"/>
      <c r="AD708" s="238"/>
      <c r="AE708" s="238"/>
      <c r="AF708" s="238" t="s">
        <v>417</v>
      </c>
      <c r="AG708" s="231">
        <v>0.42</v>
      </c>
      <c r="AH708" s="345"/>
      <c r="AI708" s="345"/>
      <c r="AJ708" s="345"/>
    </row>
    <row r="709" spans="1:36" s="131" customFormat="1" ht="14.25" hidden="1" customHeight="1" x14ac:dyDescent="0.4">
      <c r="A709" s="237">
        <v>43647</v>
      </c>
      <c r="B709" s="241" t="s">
        <v>42</v>
      </c>
      <c r="C709" s="241" t="s">
        <v>210</v>
      </c>
      <c r="D709" s="241" t="s">
        <v>211</v>
      </c>
      <c r="E709" s="241" t="s">
        <v>212</v>
      </c>
      <c r="F709" s="241" t="s">
        <v>256</v>
      </c>
      <c r="G709" s="241" t="s">
        <v>257</v>
      </c>
      <c r="H709" s="238" t="s">
        <v>48</v>
      </c>
      <c r="I709" s="238" t="s">
        <v>49</v>
      </c>
      <c r="J709" s="137" t="s">
        <v>50</v>
      </c>
      <c r="K709" s="238"/>
      <c r="L709" s="241" t="s">
        <v>220</v>
      </c>
      <c r="M709" s="241" t="s">
        <v>535</v>
      </c>
      <c r="N709" s="241" t="s">
        <v>209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8"/>
        <v>12.7087323940068</v>
      </c>
      <c r="W709" s="320">
        <f t="shared" si="69"/>
        <v>0</v>
      </c>
      <c r="X709" s="320"/>
      <c r="Y709" s="320">
        <f t="shared" ref="Y709:Y744" si="70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71">Z709*AA709</f>
        <v>0</v>
      </c>
      <c r="AC709" s="322"/>
      <c r="AD709" s="238"/>
      <c r="AE709" s="238"/>
      <c r="AF709" s="238" t="s">
        <v>417</v>
      </c>
      <c r="AG709" s="231">
        <v>0.42</v>
      </c>
      <c r="AH709" s="345"/>
      <c r="AI709" s="345"/>
      <c r="AJ709" s="345"/>
    </row>
    <row r="710" spans="1:36" s="131" customFormat="1" ht="14.25" hidden="1" customHeight="1" x14ac:dyDescent="0.4">
      <c r="A710" s="237">
        <v>43647</v>
      </c>
      <c r="B710" s="241" t="s">
        <v>42</v>
      </c>
      <c r="C710" s="241" t="s">
        <v>210</v>
      </c>
      <c r="D710" s="241" t="s">
        <v>211</v>
      </c>
      <c r="E710" s="241" t="s">
        <v>212</v>
      </c>
      <c r="F710" s="241" t="s">
        <v>298</v>
      </c>
      <c r="G710" s="241" t="s">
        <v>299</v>
      </c>
      <c r="H710" s="238" t="s">
        <v>48</v>
      </c>
      <c r="I710" s="238" t="s">
        <v>49</v>
      </c>
      <c r="J710" s="137" t="s">
        <v>50</v>
      </c>
      <c r="K710" s="238"/>
      <c r="L710" s="241" t="s">
        <v>220</v>
      </c>
      <c r="M710" s="241" t="s">
        <v>548</v>
      </c>
      <c r="N710" s="241" t="s">
        <v>209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8"/>
        <v>1513.0032394366101</v>
      </c>
      <c r="W710" s="320">
        <f t="shared" si="69"/>
        <v>0</v>
      </c>
      <c r="X710" s="320"/>
      <c r="Y710" s="320">
        <f t="shared" si="70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71"/>
        <v>0</v>
      </c>
      <c r="AC710" s="322"/>
      <c r="AD710" s="238"/>
      <c r="AE710" s="238"/>
      <c r="AF710" s="238" t="s">
        <v>417</v>
      </c>
      <c r="AG710" s="231">
        <v>0.42</v>
      </c>
      <c r="AH710" s="345"/>
      <c r="AI710" s="345"/>
      <c r="AJ710" s="345"/>
    </row>
    <row r="711" spans="1:36" s="131" customFormat="1" ht="14.25" hidden="1" customHeight="1" x14ac:dyDescent="0.4">
      <c r="A711" s="237">
        <v>43647</v>
      </c>
      <c r="B711" s="241" t="s">
        <v>42</v>
      </c>
      <c r="C711" s="241" t="s">
        <v>210</v>
      </c>
      <c r="D711" s="241" t="s">
        <v>211</v>
      </c>
      <c r="E711" s="241" t="s">
        <v>212</v>
      </c>
      <c r="F711" s="241" t="s">
        <v>302</v>
      </c>
      <c r="G711" s="241" t="s">
        <v>303</v>
      </c>
      <c r="H711" s="238" t="s">
        <v>48</v>
      </c>
      <c r="I711" s="238" t="s">
        <v>49</v>
      </c>
      <c r="J711" s="137" t="s">
        <v>50</v>
      </c>
      <c r="K711" s="238"/>
      <c r="L711" s="241" t="s">
        <v>220</v>
      </c>
      <c r="M711" s="241" t="s">
        <v>535</v>
      </c>
      <c r="N711" s="241" t="s">
        <v>209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8"/>
        <v>127.3395774647</v>
      </c>
      <c r="W711" s="320">
        <f t="shared" si="69"/>
        <v>0</v>
      </c>
      <c r="X711" s="320"/>
      <c r="Y711" s="320">
        <f t="shared" si="70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71"/>
        <v>0</v>
      </c>
      <c r="AC711" s="322"/>
      <c r="AD711" s="238"/>
      <c r="AE711" s="238"/>
      <c r="AF711" s="238" t="s">
        <v>417</v>
      </c>
      <c r="AG711" s="231">
        <v>0.42</v>
      </c>
      <c r="AH711" s="345"/>
      <c r="AI711" s="345"/>
      <c r="AJ711" s="345"/>
    </row>
    <row r="712" spans="1:36" s="131" customFormat="1" ht="14.25" hidden="1" customHeight="1" x14ac:dyDescent="0.4">
      <c r="A712" s="237">
        <v>43647</v>
      </c>
      <c r="B712" s="241" t="s">
        <v>42</v>
      </c>
      <c r="C712" s="241" t="s">
        <v>210</v>
      </c>
      <c r="D712" s="241" t="s">
        <v>211</v>
      </c>
      <c r="E712" s="241" t="s">
        <v>212</v>
      </c>
      <c r="F712" s="241" t="s">
        <v>312</v>
      </c>
      <c r="G712" s="241" t="s">
        <v>313</v>
      </c>
      <c r="H712" s="238" t="s">
        <v>48</v>
      </c>
      <c r="I712" s="238" t="s">
        <v>49</v>
      </c>
      <c r="J712" s="137" t="s">
        <v>50</v>
      </c>
      <c r="K712" s="238"/>
      <c r="L712" s="241" t="s">
        <v>220</v>
      </c>
      <c r="M712" s="241" t="s">
        <v>549</v>
      </c>
      <c r="N712" s="241" t="s">
        <v>209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8"/>
        <v>4215.2245070423196</v>
      </c>
      <c r="W712" s="320">
        <f t="shared" si="69"/>
        <v>0</v>
      </c>
      <c r="X712" s="320"/>
      <c r="Y712" s="320">
        <f t="shared" si="70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71"/>
        <v>0</v>
      </c>
      <c r="AC712" s="322"/>
      <c r="AD712" s="238"/>
      <c r="AE712" s="238"/>
      <c r="AF712" s="238" t="s">
        <v>417</v>
      </c>
      <c r="AG712" s="231">
        <v>0.42</v>
      </c>
      <c r="AH712" s="345"/>
      <c r="AI712" s="345"/>
      <c r="AJ712" s="345"/>
    </row>
    <row r="713" spans="1:36" s="131" customFormat="1" ht="14.25" hidden="1" customHeight="1" x14ac:dyDescent="0.4">
      <c r="A713" s="237">
        <v>43647</v>
      </c>
      <c r="B713" s="241" t="s">
        <v>42</v>
      </c>
      <c r="C713" s="241" t="s">
        <v>210</v>
      </c>
      <c r="D713" s="241" t="s">
        <v>221</v>
      </c>
      <c r="E713" s="241" t="s">
        <v>212</v>
      </c>
      <c r="F713" s="241" t="s">
        <v>268</v>
      </c>
      <c r="G713" s="241" t="s">
        <v>269</v>
      </c>
      <c r="H713" s="238" t="s">
        <v>48</v>
      </c>
      <c r="I713" s="238" t="s">
        <v>49</v>
      </c>
      <c r="J713" s="137" t="s">
        <v>50</v>
      </c>
      <c r="K713" s="238"/>
      <c r="L713" s="241" t="s">
        <v>220</v>
      </c>
      <c r="M713" s="241" t="s">
        <v>550</v>
      </c>
      <c r="N713" s="241" t="s">
        <v>209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8"/>
        <v>152.264929577999</v>
      </c>
      <c r="W713" s="320">
        <f t="shared" si="69"/>
        <v>0</v>
      </c>
      <c r="X713" s="320"/>
      <c r="Y713" s="320">
        <f t="shared" si="70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71"/>
        <v>0</v>
      </c>
      <c r="AC713" s="322"/>
      <c r="AD713" s="238"/>
      <c r="AE713" s="238"/>
      <c r="AF713" s="238" t="s">
        <v>417</v>
      </c>
      <c r="AG713" s="231" t="s">
        <v>539</v>
      </c>
      <c r="AH713" s="345"/>
      <c r="AI713" s="345"/>
      <c r="AJ713" s="345"/>
    </row>
    <row r="714" spans="1:36" s="131" customFormat="1" ht="14.25" hidden="1" customHeight="1" x14ac:dyDescent="0.4">
      <c r="A714" s="237">
        <v>43647</v>
      </c>
      <c r="B714" s="241" t="s">
        <v>42</v>
      </c>
      <c r="C714" s="241" t="s">
        <v>210</v>
      </c>
      <c r="D714" s="241" t="s">
        <v>211</v>
      </c>
      <c r="E714" s="241" t="s">
        <v>212</v>
      </c>
      <c r="F714" s="241" t="s">
        <v>294</v>
      </c>
      <c r="G714" s="241" t="s">
        <v>295</v>
      </c>
      <c r="H714" s="238" t="s">
        <v>48</v>
      </c>
      <c r="I714" s="238" t="s">
        <v>49</v>
      </c>
      <c r="J714" s="137" t="s">
        <v>50</v>
      </c>
      <c r="K714" s="238"/>
      <c r="L714" s="241" t="s">
        <v>220</v>
      </c>
      <c r="M714" s="241" t="s">
        <v>551</v>
      </c>
      <c r="N714" s="241" t="s">
        <v>209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8"/>
        <v>196.54507042269699</v>
      </c>
      <c r="W714" s="320">
        <f t="shared" si="69"/>
        <v>0</v>
      </c>
      <c r="X714" s="320"/>
      <c r="Y714" s="320">
        <f t="shared" si="70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71"/>
        <v>0</v>
      </c>
      <c r="AC714" s="322"/>
      <c r="AD714" s="238"/>
      <c r="AE714" s="238"/>
      <c r="AF714" s="238" t="s">
        <v>417</v>
      </c>
      <c r="AG714" s="231">
        <v>0.42</v>
      </c>
      <c r="AH714" s="345"/>
      <c r="AI714" s="345"/>
      <c r="AJ714" s="345"/>
    </row>
    <row r="715" spans="1:36" s="131" customFormat="1" ht="14.25" hidden="1" customHeight="1" x14ac:dyDescent="0.4">
      <c r="A715" s="237">
        <v>43647</v>
      </c>
      <c r="B715" s="241" t="s">
        <v>42</v>
      </c>
      <c r="C715" s="241" t="s">
        <v>210</v>
      </c>
      <c r="D715" s="241" t="s">
        <v>221</v>
      </c>
      <c r="E715" s="241" t="s">
        <v>212</v>
      </c>
      <c r="F715" s="241" t="s">
        <v>296</v>
      </c>
      <c r="G715" s="241" t="s">
        <v>297</v>
      </c>
      <c r="H715" s="238" t="s">
        <v>48</v>
      </c>
      <c r="I715" s="238" t="s">
        <v>49</v>
      </c>
      <c r="J715" s="137" t="s">
        <v>50</v>
      </c>
      <c r="K715" s="238"/>
      <c r="L715" s="241" t="s">
        <v>220</v>
      </c>
      <c r="M715" s="241" t="s">
        <v>552</v>
      </c>
      <c r="N715" s="241" t="s">
        <v>209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8"/>
        <v>1402.38690140774</v>
      </c>
      <c r="W715" s="320">
        <f t="shared" si="69"/>
        <v>0</v>
      </c>
      <c r="X715" s="320"/>
      <c r="Y715" s="320">
        <f t="shared" si="70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71"/>
        <v>0</v>
      </c>
      <c r="AC715" s="322"/>
      <c r="AD715" s="238"/>
      <c r="AE715" s="238"/>
      <c r="AF715" s="238" t="s">
        <v>417</v>
      </c>
      <c r="AG715" s="231">
        <v>0.42</v>
      </c>
      <c r="AH715" s="345"/>
      <c r="AI715" s="345"/>
      <c r="AJ715" s="345"/>
    </row>
    <row r="716" spans="1:36" s="131" customFormat="1" ht="14.25" hidden="1" customHeight="1" x14ac:dyDescent="0.4">
      <c r="A716" s="237">
        <v>43647</v>
      </c>
      <c r="B716" s="241" t="s">
        <v>42</v>
      </c>
      <c r="C716" s="242" t="s">
        <v>210</v>
      </c>
      <c r="D716" s="242" t="s">
        <v>211</v>
      </c>
      <c r="E716" s="241" t="s">
        <v>212</v>
      </c>
      <c r="F716" s="241" t="s">
        <v>226</v>
      </c>
      <c r="G716" s="241" t="s">
        <v>227</v>
      </c>
      <c r="H716" s="238" t="s">
        <v>48</v>
      </c>
      <c r="I716" s="238" t="s">
        <v>49</v>
      </c>
      <c r="J716" s="137" t="s">
        <v>50</v>
      </c>
      <c r="K716" s="238"/>
      <c r="L716" s="241" t="s">
        <v>220</v>
      </c>
      <c r="M716" s="241" t="s">
        <v>553</v>
      </c>
      <c r="N716" s="241" t="s">
        <v>209</v>
      </c>
      <c r="O716" s="243" t="s">
        <v>53</v>
      </c>
      <c r="P716" s="243">
        <v>0.03</v>
      </c>
      <c r="Q716" s="238"/>
      <c r="R716" s="238"/>
      <c r="S716" s="121">
        <v>14157.309295774696</v>
      </c>
      <c r="T716" s="239"/>
      <c r="U716" s="239"/>
      <c r="V716" s="239">
        <f t="shared" si="68"/>
        <v>14157.309295774696</v>
      </c>
      <c r="W716" s="320">
        <f t="shared" si="69"/>
        <v>0</v>
      </c>
      <c r="X716" s="320"/>
      <c r="Y716" s="320">
        <f t="shared" si="70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71"/>
        <v>0</v>
      </c>
      <c r="AC716" s="322"/>
      <c r="AD716" s="238"/>
      <c r="AE716" s="238"/>
      <c r="AF716" s="238" t="s">
        <v>417</v>
      </c>
      <c r="AG716" s="231">
        <v>0.42</v>
      </c>
      <c r="AH716" s="345"/>
      <c r="AI716" s="345"/>
      <c r="AJ716" s="345"/>
    </row>
    <row r="717" spans="1:36" s="131" customFormat="1" ht="14.25" hidden="1" customHeight="1" x14ac:dyDescent="0.4">
      <c r="A717" s="237">
        <v>43647</v>
      </c>
      <c r="B717" s="241" t="s">
        <v>42</v>
      </c>
      <c r="C717" s="241" t="s">
        <v>210</v>
      </c>
      <c r="D717" s="241" t="s">
        <v>221</v>
      </c>
      <c r="E717" s="241" t="s">
        <v>212</v>
      </c>
      <c r="F717" s="241" t="s">
        <v>304</v>
      </c>
      <c r="G717" s="241" t="s">
        <v>305</v>
      </c>
      <c r="H717" s="238" t="s">
        <v>48</v>
      </c>
      <c r="I717" s="238" t="s">
        <v>49</v>
      </c>
      <c r="J717" s="137" t="s">
        <v>50</v>
      </c>
      <c r="K717" s="238"/>
      <c r="L717" s="241" t="s">
        <v>220</v>
      </c>
      <c r="M717" s="241" t="s">
        <v>554</v>
      </c>
      <c r="N717" s="241" t="s">
        <v>209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8"/>
        <v>73.931408450356699</v>
      </c>
      <c r="W717" s="320">
        <f t="shared" si="69"/>
        <v>0</v>
      </c>
      <c r="X717" s="320"/>
      <c r="Y717" s="320">
        <f t="shared" si="70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71"/>
        <v>0</v>
      </c>
      <c r="AC717" s="322"/>
      <c r="AD717" s="238"/>
      <c r="AE717" s="238"/>
      <c r="AF717" s="238" t="s">
        <v>417</v>
      </c>
      <c r="AG717" s="231">
        <v>0.42</v>
      </c>
      <c r="AH717" s="345"/>
      <c r="AI717" s="345"/>
      <c r="AJ717" s="345"/>
    </row>
    <row r="718" spans="1:36" s="131" customFormat="1" ht="14.25" hidden="1" customHeight="1" x14ac:dyDescent="0.4">
      <c r="A718" s="237">
        <v>43647</v>
      </c>
      <c r="B718" s="241" t="s">
        <v>42</v>
      </c>
      <c r="C718" s="241" t="s">
        <v>210</v>
      </c>
      <c r="D718" s="241" t="s">
        <v>221</v>
      </c>
      <c r="E718" s="241" t="s">
        <v>212</v>
      </c>
      <c r="F718" s="241" t="s">
        <v>258</v>
      </c>
      <c r="G718" s="241" t="s">
        <v>259</v>
      </c>
      <c r="H718" s="238" t="s">
        <v>48</v>
      </c>
      <c r="I718" s="238" t="s">
        <v>49</v>
      </c>
      <c r="J718" s="137" t="s">
        <v>50</v>
      </c>
      <c r="K718" s="238"/>
      <c r="L718" s="241" t="s">
        <v>220</v>
      </c>
      <c r="M718" s="241" t="s">
        <v>535</v>
      </c>
      <c r="N718" s="241" t="s">
        <v>209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8"/>
        <v>425.555211267598</v>
      </c>
      <c r="W718" s="320">
        <f t="shared" si="69"/>
        <v>0</v>
      </c>
      <c r="X718" s="320"/>
      <c r="Y718" s="320">
        <f t="shared" si="70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71"/>
        <v>0</v>
      </c>
      <c r="AC718" s="322"/>
      <c r="AD718" s="238"/>
      <c r="AE718" s="238"/>
      <c r="AF718" s="238" t="s">
        <v>417</v>
      </c>
      <c r="AG718" s="231">
        <v>0.42</v>
      </c>
      <c r="AH718" s="345"/>
      <c r="AI718" s="345"/>
      <c r="AJ718" s="345"/>
    </row>
    <row r="719" spans="1:36" s="131" customFormat="1" ht="14.25" hidden="1" customHeight="1" x14ac:dyDescent="0.4">
      <c r="A719" s="237">
        <v>43647</v>
      </c>
      <c r="B719" s="241" t="s">
        <v>42</v>
      </c>
      <c r="C719" s="242" t="s">
        <v>210</v>
      </c>
      <c r="D719" s="242" t="s">
        <v>211</v>
      </c>
      <c r="E719" s="241" t="s">
        <v>212</v>
      </c>
      <c r="F719" s="241" t="s">
        <v>224</v>
      </c>
      <c r="G719" s="241" t="s">
        <v>225</v>
      </c>
      <c r="H719" s="238" t="s">
        <v>48</v>
      </c>
      <c r="I719" s="238" t="s">
        <v>49</v>
      </c>
      <c r="J719" s="137" t="s">
        <v>50</v>
      </c>
      <c r="K719" s="238"/>
      <c r="L719" s="241" t="s">
        <v>220</v>
      </c>
      <c r="M719" s="241" t="s">
        <v>555</v>
      </c>
      <c r="N719" s="241" t="s">
        <v>209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8"/>
        <v>2.5516901408041099</v>
      </c>
      <c r="W719" s="320">
        <f t="shared" si="69"/>
        <v>0</v>
      </c>
      <c r="X719" s="320"/>
      <c r="Y719" s="320">
        <f t="shared" si="70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71"/>
        <v>0</v>
      </c>
      <c r="AC719" s="322"/>
      <c r="AD719" s="238"/>
      <c r="AE719" s="238"/>
      <c r="AF719" s="238" t="s">
        <v>417</v>
      </c>
      <c r="AG719" s="231">
        <v>0.42</v>
      </c>
      <c r="AH719" s="345"/>
      <c r="AI719" s="345"/>
      <c r="AJ719" s="345"/>
    </row>
    <row r="720" spans="1:36" s="131" customFormat="1" ht="14.25" hidden="1" customHeight="1" x14ac:dyDescent="0.4">
      <c r="A720" s="237">
        <v>43647</v>
      </c>
      <c r="B720" s="241" t="s">
        <v>42</v>
      </c>
      <c r="C720" s="241" t="s">
        <v>210</v>
      </c>
      <c r="D720" s="241" t="s">
        <v>221</v>
      </c>
      <c r="E720" s="241" t="s">
        <v>212</v>
      </c>
      <c r="F720" s="241" t="s">
        <v>260</v>
      </c>
      <c r="G720" s="241" t="s">
        <v>261</v>
      </c>
      <c r="H720" s="238" t="s">
        <v>48</v>
      </c>
      <c r="I720" s="238" t="s">
        <v>49</v>
      </c>
      <c r="J720" s="137" t="s">
        <v>50</v>
      </c>
      <c r="K720" s="238"/>
      <c r="L720" s="241" t="s">
        <v>220</v>
      </c>
      <c r="M720" s="241" t="s">
        <v>556</v>
      </c>
      <c r="N720" s="241" t="s">
        <v>209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8"/>
        <v>12961.68</v>
      </c>
      <c r="W720" s="320">
        <f t="shared" si="69"/>
        <v>0</v>
      </c>
      <c r="X720" s="320"/>
      <c r="Y720" s="320">
        <f t="shared" si="70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71"/>
        <v>0</v>
      </c>
      <c r="AC720" s="322"/>
      <c r="AD720" s="238"/>
      <c r="AE720" s="238"/>
      <c r="AF720" s="238" t="s">
        <v>417</v>
      </c>
      <c r="AG720" s="231">
        <v>0.42</v>
      </c>
      <c r="AH720" s="345"/>
      <c r="AI720" s="345"/>
      <c r="AJ720" s="345"/>
    </row>
    <row r="721" spans="1:36" s="131" customFormat="1" ht="14.25" hidden="1" customHeight="1" x14ac:dyDescent="0.4">
      <c r="A721" s="237">
        <v>43647</v>
      </c>
      <c r="B721" s="241" t="s">
        <v>42</v>
      </c>
      <c r="C721" s="241" t="s">
        <v>210</v>
      </c>
      <c r="D721" s="241" t="s">
        <v>211</v>
      </c>
      <c r="E721" s="241" t="s">
        <v>212</v>
      </c>
      <c r="F721" s="241" t="s">
        <v>310</v>
      </c>
      <c r="G721" s="241" t="s">
        <v>311</v>
      </c>
      <c r="H721" s="238" t="s">
        <v>48</v>
      </c>
      <c r="I721" s="238" t="s">
        <v>49</v>
      </c>
      <c r="J721" s="137" t="s">
        <v>50</v>
      </c>
      <c r="K721" s="238"/>
      <c r="L721" s="241" t="s">
        <v>220</v>
      </c>
      <c r="M721" s="241" t="s">
        <v>535</v>
      </c>
      <c r="N721" s="241" t="s">
        <v>209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8"/>
        <v>3.20845070423456</v>
      </c>
      <c r="W721" s="320">
        <f t="shared" si="69"/>
        <v>0</v>
      </c>
      <c r="X721" s="320"/>
      <c r="Y721" s="320">
        <f t="shared" si="70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71"/>
        <v>0</v>
      </c>
      <c r="AC721" s="322"/>
      <c r="AD721" s="238"/>
      <c r="AE721" s="238"/>
      <c r="AF721" s="238" t="s">
        <v>417</v>
      </c>
      <c r="AG721" s="231" t="s">
        <v>539</v>
      </c>
      <c r="AH721" s="345"/>
      <c r="AI721" s="345"/>
      <c r="AJ721" s="345"/>
    </row>
    <row r="722" spans="1:36" s="131" customFormat="1" ht="14.25" hidden="1" customHeight="1" x14ac:dyDescent="0.4">
      <c r="A722" s="237">
        <v>43647</v>
      </c>
      <c r="B722" s="241" t="s">
        <v>42</v>
      </c>
      <c r="C722" s="242" t="s">
        <v>210</v>
      </c>
      <c r="D722" s="242" t="s">
        <v>221</v>
      </c>
      <c r="E722" s="241" t="s">
        <v>212</v>
      </c>
      <c r="F722" s="241" t="s">
        <v>314</v>
      </c>
      <c r="G722" s="241" t="s">
        <v>315</v>
      </c>
      <c r="H722" s="238" t="s">
        <v>48</v>
      </c>
      <c r="I722" s="238" t="s">
        <v>49</v>
      </c>
      <c r="J722" s="137" t="s">
        <v>50</v>
      </c>
      <c r="K722" s="238"/>
      <c r="L722" s="241" t="s">
        <v>220</v>
      </c>
      <c r="M722" s="241" t="s">
        <v>557</v>
      </c>
      <c r="N722" s="241" t="s">
        <v>209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8"/>
        <v>62.533943663001999</v>
      </c>
      <c r="W722" s="320">
        <f t="shared" si="69"/>
        <v>0</v>
      </c>
      <c r="X722" s="320"/>
      <c r="Y722" s="320">
        <f t="shared" si="70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71"/>
        <v>0</v>
      </c>
      <c r="AC722" s="322"/>
      <c r="AD722" s="238"/>
      <c r="AE722" s="238"/>
      <c r="AF722" s="238" t="s">
        <v>417</v>
      </c>
      <c r="AG722" s="231">
        <v>0.42</v>
      </c>
      <c r="AH722" s="345"/>
      <c r="AI722" s="345"/>
      <c r="AJ722" s="345"/>
    </row>
    <row r="723" spans="1:36" s="131" customFormat="1" ht="14.25" hidden="1" customHeight="1" x14ac:dyDescent="0.4">
      <c r="A723" s="237">
        <v>43647</v>
      </c>
      <c r="B723" s="241" t="s">
        <v>42</v>
      </c>
      <c r="C723" s="241" t="s">
        <v>210</v>
      </c>
      <c r="D723" s="241" t="s">
        <v>221</v>
      </c>
      <c r="E723" s="241" t="s">
        <v>212</v>
      </c>
      <c r="F723" s="241" t="s">
        <v>308</v>
      </c>
      <c r="G723" s="241" t="s">
        <v>309</v>
      </c>
      <c r="H723" s="238" t="s">
        <v>48</v>
      </c>
      <c r="I723" s="238" t="s">
        <v>49</v>
      </c>
      <c r="J723" s="137" t="s">
        <v>50</v>
      </c>
      <c r="K723" s="238"/>
      <c r="L723" s="241" t="s">
        <v>220</v>
      </c>
      <c r="M723" s="241" t="s">
        <v>558</v>
      </c>
      <c r="N723" s="241" t="s">
        <v>209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8"/>
        <v>20.319577465001</v>
      </c>
      <c r="W723" s="320">
        <f t="shared" si="69"/>
        <v>0</v>
      </c>
      <c r="X723" s="320"/>
      <c r="Y723" s="320">
        <f t="shared" si="70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71"/>
        <v>0</v>
      </c>
      <c r="AC723" s="322"/>
      <c r="AD723" s="238"/>
      <c r="AE723" s="238"/>
      <c r="AF723" s="238" t="s">
        <v>417</v>
      </c>
      <c r="AG723" s="231">
        <v>0.42</v>
      </c>
      <c r="AH723" s="345"/>
      <c r="AI723" s="345"/>
      <c r="AJ723" s="345"/>
    </row>
    <row r="724" spans="1:36" s="131" customFormat="1" ht="14.25" hidden="1" customHeight="1" x14ac:dyDescent="0.4">
      <c r="A724" s="237">
        <v>43647</v>
      </c>
      <c r="B724" s="241" t="s">
        <v>42</v>
      </c>
      <c r="C724" s="241" t="s">
        <v>210</v>
      </c>
      <c r="D724" s="241" t="s">
        <v>221</v>
      </c>
      <c r="E724" s="241" t="s">
        <v>212</v>
      </c>
      <c r="F724" s="241" t="s">
        <v>292</v>
      </c>
      <c r="G724" s="241" t="s">
        <v>293</v>
      </c>
      <c r="H724" s="238" t="s">
        <v>48</v>
      </c>
      <c r="I724" s="238" t="s">
        <v>49</v>
      </c>
      <c r="J724" s="137" t="s">
        <v>50</v>
      </c>
      <c r="K724" s="238"/>
      <c r="L724" s="241" t="s">
        <v>220</v>
      </c>
      <c r="M724" s="241" t="s">
        <v>559</v>
      </c>
      <c r="N724" s="241" t="s">
        <v>209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8"/>
        <v>29.5342253521267</v>
      </c>
      <c r="W724" s="320">
        <f t="shared" si="69"/>
        <v>0</v>
      </c>
      <c r="X724" s="320"/>
      <c r="Y724" s="320">
        <f t="shared" si="70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71"/>
        <v>0</v>
      </c>
      <c r="AC724" s="322"/>
      <c r="AD724" s="238"/>
      <c r="AE724" s="238"/>
      <c r="AF724" s="238" t="s">
        <v>417</v>
      </c>
      <c r="AG724" s="231">
        <v>0.42</v>
      </c>
      <c r="AH724" s="345"/>
      <c r="AI724" s="345"/>
      <c r="AJ724" s="345"/>
    </row>
    <row r="725" spans="1:36" s="131" customFormat="1" ht="14.25" hidden="1" customHeight="1" x14ac:dyDescent="0.4">
      <c r="A725" s="237">
        <v>43647</v>
      </c>
      <c r="B725" s="241" t="s">
        <v>42</v>
      </c>
      <c r="C725" s="242" t="s">
        <v>210</v>
      </c>
      <c r="D725" s="242" t="s">
        <v>221</v>
      </c>
      <c r="E725" s="241" t="s">
        <v>212</v>
      </c>
      <c r="F725" s="241" t="s">
        <v>316</v>
      </c>
      <c r="G725" s="241" t="s">
        <v>317</v>
      </c>
      <c r="H725" s="238" t="s">
        <v>48</v>
      </c>
      <c r="I725" s="238" t="s">
        <v>49</v>
      </c>
      <c r="J725" s="137" t="s">
        <v>50</v>
      </c>
      <c r="K725" s="238"/>
      <c r="L725" s="241" t="s">
        <v>220</v>
      </c>
      <c r="M725" s="241" t="s">
        <v>535</v>
      </c>
      <c r="N725" s="241" t="s">
        <v>209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8"/>
        <v>3.5301408450905001</v>
      </c>
      <c r="W725" s="320">
        <f t="shared" si="69"/>
        <v>0</v>
      </c>
      <c r="X725" s="320"/>
      <c r="Y725" s="320">
        <f t="shared" si="70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71"/>
        <v>0</v>
      </c>
      <c r="AC725" s="322"/>
      <c r="AD725" s="238"/>
      <c r="AE725" s="238"/>
      <c r="AF725" s="238" t="s">
        <v>417</v>
      </c>
      <c r="AG725" s="231">
        <v>0.42</v>
      </c>
      <c r="AH725" s="345"/>
      <c r="AI725" s="345"/>
      <c r="AJ725" s="345"/>
    </row>
    <row r="726" spans="1:36" s="131" customFormat="1" ht="14.25" hidden="1" customHeight="1" x14ac:dyDescent="0.4">
      <c r="A726" s="237">
        <v>43647</v>
      </c>
      <c r="B726" s="241" t="s">
        <v>42</v>
      </c>
      <c r="C726" s="241" t="s">
        <v>210</v>
      </c>
      <c r="D726" s="241" t="s">
        <v>221</v>
      </c>
      <c r="E726" s="241" t="s">
        <v>212</v>
      </c>
      <c r="F726" s="241" t="s">
        <v>276</v>
      </c>
      <c r="G726" s="241" t="s">
        <v>277</v>
      </c>
      <c r="H726" s="238" t="s">
        <v>48</v>
      </c>
      <c r="I726" s="238" t="s">
        <v>49</v>
      </c>
      <c r="J726" s="137" t="s">
        <v>50</v>
      </c>
      <c r="K726" s="238"/>
      <c r="L726" s="241" t="s">
        <v>220</v>
      </c>
      <c r="M726" s="241" t="s">
        <v>560</v>
      </c>
      <c r="N726" s="241" t="s">
        <v>209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8"/>
        <v>22.838591549299998</v>
      </c>
      <c r="W726" s="320">
        <f t="shared" si="69"/>
        <v>0</v>
      </c>
      <c r="X726" s="320"/>
      <c r="Y726" s="320">
        <f t="shared" si="70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71"/>
        <v>0</v>
      </c>
      <c r="AC726" s="322"/>
      <c r="AD726" s="238"/>
      <c r="AE726" s="238"/>
      <c r="AF726" s="238" t="s">
        <v>417</v>
      </c>
      <c r="AG726" s="231">
        <v>0.42</v>
      </c>
      <c r="AH726" s="345"/>
      <c r="AI726" s="345"/>
      <c r="AJ726" s="345"/>
    </row>
    <row r="727" spans="1:36" s="131" customFormat="1" ht="14.25" hidden="1" customHeight="1" x14ac:dyDescent="0.4">
      <c r="A727" s="237">
        <v>43647</v>
      </c>
      <c r="B727" s="241" t="s">
        <v>42</v>
      </c>
      <c r="C727" s="242" t="s">
        <v>210</v>
      </c>
      <c r="D727" s="242" t="s">
        <v>211</v>
      </c>
      <c r="E727" s="241" t="s">
        <v>212</v>
      </c>
      <c r="F727" s="241" t="s">
        <v>232</v>
      </c>
      <c r="G727" s="241" t="s">
        <v>233</v>
      </c>
      <c r="H727" s="238" t="s">
        <v>48</v>
      </c>
      <c r="I727" s="238" t="s">
        <v>49</v>
      </c>
      <c r="J727" s="137" t="s">
        <v>50</v>
      </c>
      <c r="K727" s="238"/>
      <c r="L727" s="241" t="s">
        <v>220</v>
      </c>
      <c r="M727" s="241" t="s">
        <v>561</v>
      </c>
      <c r="N727" s="241" t="s">
        <v>209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8"/>
        <v>480.55873239384499</v>
      </c>
      <c r="W727" s="320">
        <f t="shared" si="69"/>
        <v>0</v>
      </c>
      <c r="X727" s="320"/>
      <c r="Y727" s="320">
        <f t="shared" si="70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71"/>
        <v>0</v>
      </c>
      <c r="AC727" s="322"/>
      <c r="AD727" s="238"/>
      <c r="AE727" s="238"/>
      <c r="AF727" s="238" t="s">
        <v>417</v>
      </c>
      <c r="AG727" s="231" t="s">
        <v>539</v>
      </c>
      <c r="AH727" s="345"/>
      <c r="AI727" s="345"/>
      <c r="AJ727" s="345"/>
    </row>
    <row r="728" spans="1:36" s="131" customFormat="1" ht="14.25" hidden="1" customHeight="1" x14ac:dyDescent="0.4">
      <c r="A728" s="237">
        <v>43647</v>
      </c>
      <c r="B728" s="241" t="s">
        <v>42</v>
      </c>
      <c r="C728" s="241" t="s">
        <v>210</v>
      </c>
      <c r="D728" s="241" t="s">
        <v>211</v>
      </c>
      <c r="E728" s="241" t="s">
        <v>212</v>
      </c>
      <c r="F728" s="241" t="s">
        <v>280</v>
      </c>
      <c r="G728" s="241" t="s">
        <v>281</v>
      </c>
      <c r="H728" s="238" t="s">
        <v>48</v>
      </c>
      <c r="I728" s="238" t="s">
        <v>49</v>
      </c>
      <c r="J728" s="137" t="s">
        <v>50</v>
      </c>
      <c r="K728" s="238"/>
      <c r="L728" s="241" t="s">
        <v>220</v>
      </c>
      <c r="M728" s="241" t="s">
        <v>562</v>
      </c>
      <c r="N728" s="241" t="s">
        <v>209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8"/>
        <v>44820.261970721403</v>
      </c>
      <c r="W728" s="320">
        <f t="shared" si="69"/>
        <v>0</v>
      </c>
      <c r="X728" s="320"/>
      <c r="Y728" s="320">
        <f t="shared" si="70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71"/>
        <v>0</v>
      </c>
      <c r="AC728" s="322"/>
      <c r="AD728" s="238"/>
      <c r="AE728" s="238"/>
      <c r="AF728" s="238" t="s">
        <v>417</v>
      </c>
      <c r="AG728" s="231">
        <v>0.42</v>
      </c>
      <c r="AH728" s="345"/>
      <c r="AI728" s="345"/>
      <c r="AJ728" s="345"/>
    </row>
    <row r="729" spans="1:36" s="131" customFormat="1" ht="14.25" hidden="1" customHeight="1" x14ac:dyDescent="0.4">
      <c r="A729" s="237">
        <v>43647</v>
      </c>
      <c r="B729" s="241" t="s">
        <v>42</v>
      </c>
      <c r="C729" s="241" t="s">
        <v>210</v>
      </c>
      <c r="D729" s="241" t="s">
        <v>211</v>
      </c>
      <c r="E729" s="241" t="s">
        <v>212</v>
      </c>
      <c r="F729" s="241" t="s">
        <v>306</v>
      </c>
      <c r="G729" s="241" t="s">
        <v>307</v>
      </c>
      <c r="H729" s="238" t="s">
        <v>48</v>
      </c>
      <c r="I729" s="238" t="s">
        <v>49</v>
      </c>
      <c r="J729" s="137" t="s">
        <v>50</v>
      </c>
      <c r="K729" s="238"/>
      <c r="L729" s="241" t="s">
        <v>220</v>
      </c>
      <c r="M729" s="241" t="s">
        <v>535</v>
      </c>
      <c r="N729" s="241" t="s">
        <v>209</v>
      </c>
      <c r="O729" s="243" t="s">
        <v>53</v>
      </c>
      <c r="P729" s="243">
        <v>0.23</v>
      </c>
      <c r="Q729" s="238"/>
      <c r="R729" s="238"/>
      <c r="S729" s="121">
        <v>88.72</v>
      </c>
      <c r="T729" s="239"/>
      <c r="U729" s="239"/>
      <c r="V729" s="239">
        <f t="shared" si="68"/>
        <v>88.72</v>
      </c>
      <c r="W729" s="320">
        <f t="shared" si="69"/>
        <v>0</v>
      </c>
      <c r="X729" s="320"/>
      <c r="Y729" s="320">
        <f t="shared" si="70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71"/>
        <v>0</v>
      </c>
      <c r="AC729" s="322"/>
      <c r="AD729" s="238"/>
      <c r="AE729" s="238"/>
      <c r="AF729" s="238" t="s">
        <v>417</v>
      </c>
      <c r="AG729" s="231">
        <v>0.42</v>
      </c>
      <c r="AH729" s="345"/>
      <c r="AI729" s="345"/>
      <c r="AJ729" s="345"/>
    </row>
    <row r="730" spans="1:36" s="131" customFormat="1" ht="14.25" hidden="1" customHeight="1" x14ac:dyDescent="0.4">
      <c r="A730" s="237">
        <v>43647</v>
      </c>
      <c r="B730" s="241" t="s">
        <v>42</v>
      </c>
      <c r="C730" s="241" t="s">
        <v>210</v>
      </c>
      <c r="D730" s="241" t="s">
        <v>211</v>
      </c>
      <c r="E730" s="241" t="s">
        <v>212</v>
      </c>
      <c r="F730" s="241" t="s">
        <v>213</v>
      </c>
      <c r="G730" s="241" t="s">
        <v>214</v>
      </c>
      <c r="H730" s="238" t="s">
        <v>48</v>
      </c>
      <c r="I730" s="238" t="s">
        <v>49</v>
      </c>
      <c r="J730" s="137" t="s">
        <v>50</v>
      </c>
      <c r="K730" s="238"/>
      <c r="L730" s="241" t="s">
        <v>220</v>
      </c>
      <c r="M730" s="241" t="s">
        <v>535</v>
      </c>
      <c r="N730" s="241" t="s">
        <v>209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8"/>
        <v>147.29985915508601</v>
      </c>
      <c r="W730" s="320">
        <f t="shared" si="69"/>
        <v>0</v>
      </c>
      <c r="X730" s="320"/>
      <c r="Y730" s="320">
        <f t="shared" si="70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71"/>
        <v>0</v>
      </c>
      <c r="AC730" s="322"/>
      <c r="AD730" s="238"/>
      <c r="AE730" s="238"/>
      <c r="AF730" s="238" t="s">
        <v>417</v>
      </c>
      <c r="AG730" s="231">
        <v>0.42</v>
      </c>
      <c r="AH730" s="345"/>
      <c r="AI730" s="345"/>
      <c r="AJ730" s="345"/>
    </row>
    <row r="731" spans="1:36" s="131" customFormat="1" ht="14.25" hidden="1" customHeight="1" x14ac:dyDescent="0.4">
      <c r="A731" s="237">
        <v>43647</v>
      </c>
      <c r="B731" s="241" t="s">
        <v>42</v>
      </c>
      <c r="C731" s="241" t="s">
        <v>210</v>
      </c>
      <c r="D731" s="241" t="s">
        <v>211</v>
      </c>
      <c r="E731" s="241" t="s">
        <v>212</v>
      </c>
      <c r="F731" s="241" t="s">
        <v>220</v>
      </c>
      <c r="G731" s="241" t="s">
        <v>255</v>
      </c>
      <c r="H731" s="238" t="s">
        <v>48</v>
      </c>
      <c r="I731" s="238" t="s">
        <v>49</v>
      </c>
      <c r="J731" s="137" t="s">
        <v>50</v>
      </c>
      <c r="K731" s="238"/>
      <c r="L731" s="241" t="s">
        <v>220</v>
      </c>
      <c r="M731" s="241" t="s">
        <v>563</v>
      </c>
      <c r="N731" s="241" t="s">
        <v>209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8"/>
        <v>30217.7</v>
      </c>
      <c r="W731" s="320">
        <f t="shared" si="69"/>
        <v>0</v>
      </c>
      <c r="X731" s="320"/>
      <c r="Y731" s="320">
        <f t="shared" si="70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71"/>
        <v>0</v>
      </c>
      <c r="AC731" s="322"/>
      <c r="AD731" s="238"/>
      <c r="AE731" s="238"/>
      <c r="AF731" s="238" t="s">
        <v>417</v>
      </c>
      <c r="AG731" s="231">
        <v>0.42</v>
      </c>
      <c r="AH731" s="345"/>
      <c r="AI731" s="345"/>
      <c r="AJ731" s="345"/>
    </row>
    <row r="732" spans="1:36" s="131" customFormat="1" ht="14.25" hidden="1" customHeight="1" x14ac:dyDescent="0.4">
      <c r="A732" s="237">
        <v>43647</v>
      </c>
      <c r="B732" s="241" t="s">
        <v>42</v>
      </c>
      <c r="C732" s="242" t="s">
        <v>210</v>
      </c>
      <c r="D732" s="242" t="s">
        <v>211</v>
      </c>
      <c r="E732" s="241" t="s">
        <v>212</v>
      </c>
      <c r="F732" s="241" t="s">
        <v>318</v>
      </c>
      <c r="G732" s="241" t="s">
        <v>319</v>
      </c>
      <c r="H732" s="238" t="s">
        <v>48</v>
      </c>
      <c r="I732" s="238" t="s">
        <v>49</v>
      </c>
      <c r="J732" s="137" t="s">
        <v>50</v>
      </c>
      <c r="K732" s="238"/>
      <c r="L732" s="241" t="s">
        <v>220</v>
      </c>
      <c r="M732" s="241" t="s">
        <v>564</v>
      </c>
      <c r="N732" s="241" t="s">
        <v>209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8"/>
        <v>132154.611549297</v>
      </c>
      <c r="W732" s="320">
        <f t="shared" si="69"/>
        <v>0</v>
      </c>
      <c r="X732" s="320"/>
      <c r="Y732" s="320">
        <f t="shared" si="70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71"/>
        <v>0</v>
      </c>
      <c r="AC732" s="322"/>
      <c r="AD732" s="238"/>
      <c r="AE732" s="238"/>
      <c r="AF732" s="238" t="s">
        <v>417</v>
      </c>
      <c r="AG732" s="231">
        <v>0.42</v>
      </c>
      <c r="AH732" s="345"/>
      <c r="AI732" s="345"/>
      <c r="AJ732" s="345"/>
    </row>
    <row r="733" spans="1:36" s="131" customFormat="1" ht="14.25" hidden="1" customHeight="1" x14ac:dyDescent="0.4">
      <c r="A733" s="237">
        <v>43647</v>
      </c>
      <c r="B733" s="241" t="s">
        <v>42</v>
      </c>
      <c r="C733" s="242" t="s">
        <v>210</v>
      </c>
      <c r="D733" s="242" t="s">
        <v>211</v>
      </c>
      <c r="E733" s="241" t="s">
        <v>212</v>
      </c>
      <c r="F733" s="241" t="s">
        <v>218</v>
      </c>
      <c r="G733" s="241" t="s">
        <v>219</v>
      </c>
      <c r="H733" s="238" t="s">
        <v>48</v>
      </c>
      <c r="I733" s="238" t="s">
        <v>49</v>
      </c>
      <c r="J733" s="137" t="s">
        <v>50</v>
      </c>
      <c r="K733" s="238"/>
      <c r="L733" s="241" t="s">
        <v>220</v>
      </c>
      <c r="M733" s="241" t="s">
        <v>565</v>
      </c>
      <c r="N733" s="241" t="s">
        <v>209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8"/>
        <v>114142.344929578</v>
      </c>
      <c r="W733" s="320">
        <f t="shared" si="69"/>
        <v>0</v>
      </c>
      <c r="X733" s="320"/>
      <c r="Y733" s="320">
        <f t="shared" si="70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71"/>
        <v>0</v>
      </c>
      <c r="AC733" s="322"/>
      <c r="AD733" s="238"/>
      <c r="AE733" s="238"/>
      <c r="AF733" s="238" t="s">
        <v>417</v>
      </c>
      <c r="AG733" s="231">
        <v>0.42</v>
      </c>
      <c r="AH733" s="345"/>
      <c r="AI733" s="345"/>
      <c r="AJ733" s="345"/>
    </row>
    <row r="734" spans="1:36" s="131" customFormat="1" ht="14.25" hidden="1" customHeight="1" x14ac:dyDescent="0.4">
      <c r="A734" s="237">
        <v>43647</v>
      </c>
      <c r="B734" s="241" t="s">
        <v>42</v>
      </c>
      <c r="C734" s="242" t="s">
        <v>210</v>
      </c>
      <c r="D734" s="242" t="s">
        <v>211</v>
      </c>
      <c r="E734" s="241" t="s">
        <v>212</v>
      </c>
      <c r="F734" s="241" t="s">
        <v>234</v>
      </c>
      <c r="G734" s="241" t="s">
        <v>235</v>
      </c>
      <c r="H734" s="238" t="s">
        <v>48</v>
      </c>
      <c r="I734" s="238" t="s">
        <v>49</v>
      </c>
      <c r="J734" s="137" t="s">
        <v>50</v>
      </c>
      <c r="K734" s="238"/>
      <c r="L734" s="241" t="s">
        <v>220</v>
      </c>
      <c r="M734" s="241" t="s">
        <v>566</v>
      </c>
      <c r="N734" s="241" t="s">
        <v>209</v>
      </c>
      <c r="O734" s="243" t="s">
        <v>53</v>
      </c>
      <c r="P734" s="243">
        <v>0.13</v>
      </c>
      <c r="Q734" s="238"/>
      <c r="R734" s="238"/>
      <c r="S734" s="121">
        <v>20.72999999999638</v>
      </c>
      <c r="T734" s="255"/>
      <c r="U734" s="255"/>
      <c r="V734" s="255">
        <f t="shared" si="68"/>
        <v>20.72999999999638</v>
      </c>
      <c r="W734" s="121">
        <f>U734*1.42/(1+42%+P734)</f>
        <v>0</v>
      </c>
      <c r="X734" s="322"/>
      <c r="Y734" s="322">
        <f t="shared" si="70"/>
        <v>0</v>
      </c>
      <c r="Z734" s="322"/>
      <c r="AA734" s="408">
        <f>VLOOKUP(I734,[1]Q3核心媒体返点预估!A:L,MATCH(N734,[1]Q3核心媒体返点预估!A$2:K$2,0),0)</f>
        <v>7.9299999999999995E-2</v>
      </c>
      <c r="AB734" s="322">
        <f t="shared" si="71"/>
        <v>0</v>
      </c>
      <c r="AC734" s="322"/>
      <c r="AD734" s="238"/>
      <c r="AE734" s="238"/>
      <c r="AF734" s="238" t="s">
        <v>417</v>
      </c>
      <c r="AG734" s="254">
        <v>0.42</v>
      </c>
      <c r="AH734" s="345"/>
      <c r="AI734" s="345"/>
      <c r="AJ734" s="345"/>
    </row>
    <row r="735" spans="1:36" s="131" customFormat="1" ht="14.25" hidden="1" customHeight="1" x14ac:dyDescent="0.4">
      <c r="A735" s="237">
        <v>43647</v>
      </c>
      <c r="B735" s="241" t="s">
        <v>42</v>
      </c>
      <c r="C735" s="241" t="s">
        <v>210</v>
      </c>
      <c r="D735" s="241" t="s">
        <v>221</v>
      </c>
      <c r="E735" s="241" t="s">
        <v>212</v>
      </c>
      <c r="F735" s="241" t="s">
        <v>266</v>
      </c>
      <c r="G735" s="241" t="s">
        <v>267</v>
      </c>
      <c r="H735" s="238" t="s">
        <v>48</v>
      </c>
      <c r="I735" s="238" t="s">
        <v>49</v>
      </c>
      <c r="J735" s="137" t="s">
        <v>50</v>
      </c>
      <c r="K735" s="238"/>
      <c r="L735" s="241" t="s">
        <v>220</v>
      </c>
      <c r="M735" s="241" t="s">
        <v>535</v>
      </c>
      <c r="N735" s="241" t="s">
        <v>209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8"/>
        <v>6.1263380281015998</v>
      </c>
      <c r="W735" s="320">
        <f t="shared" si="69"/>
        <v>0</v>
      </c>
      <c r="X735" s="320"/>
      <c r="Y735" s="320">
        <f t="shared" si="70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71"/>
        <v>0</v>
      </c>
      <c r="AC735" s="322"/>
      <c r="AD735" s="238"/>
      <c r="AE735" s="238"/>
      <c r="AF735" s="238" t="s">
        <v>417</v>
      </c>
      <c r="AG735" s="231">
        <v>0.42</v>
      </c>
      <c r="AH735" s="345"/>
      <c r="AI735" s="345"/>
      <c r="AJ735" s="345"/>
    </row>
    <row r="736" spans="1:36" s="131" customFormat="1" ht="14.25" hidden="1" customHeight="1" x14ac:dyDescent="0.4">
      <c r="A736" s="237">
        <v>43647</v>
      </c>
      <c r="B736" s="241" t="s">
        <v>42</v>
      </c>
      <c r="C736" s="241" t="s">
        <v>210</v>
      </c>
      <c r="D736" s="241" t="s">
        <v>221</v>
      </c>
      <c r="E736" s="241" t="s">
        <v>212</v>
      </c>
      <c r="F736" s="241" t="s">
        <v>270</v>
      </c>
      <c r="G736" s="241" t="s">
        <v>271</v>
      </c>
      <c r="H736" s="238" t="s">
        <v>48</v>
      </c>
      <c r="I736" s="238" t="s">
        <v>49</v>
      </c>
      <c r="J736" s="137" t="s">
        <v>50</v>
      </c>
      <c r="K736" s="238"/>
      <c r="L736" s="241" t="s">
        <v>220</v>
      </c>
      <c r="M736" s="241" t="s">
        <v>567</v>
      </c>
      <c r="N736" s="241" t="s">
        <v>209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8"/>
        <v>4.2274647890008099</v>
      </c>
      <c r="W736" s="320">
        <f t="shared" si="69"/>
        <v>0</v>
      </c>
      <c r="X736" s="320"/>
      <c r="Y736" s="320">
        <f t="shared" si="70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71"/>
        <v>0</v>
      </c>
      <c r="AC736" s="322"/>
      <c r="AD736" s="238"/>
      <c r="AE736" s="238"/>
      <c r="AF736" s="238" t="s">
        <v>417</v>
      </c>
      <c r="AG736" s="231">
        <v>0.42</v>
      </c>
      <c r="AH736" s="345"/>
      <c r="AI736" s="345"/>
      <c r="AJ736" s="345"/>
    </row>
    <row r="737" spans="1:36" s="131" customFormat="1" ht="14.25" hidden="1" customHeight="1" x14ac:dyDescent="0.4">
      <c r="A737" s="237">
        <v>43647</v>
      </c>
      <c r="B737" s="241" t="s">
        <v>42</v>
      </c>
      <c r="C737" s="241" t="s">
        <v>210</v>
      </c>
      <c r="D737" s="241" t="s">
        <v>211</v>
      </c>
      <c r="E737" s="241" t="s">
        <v>212</v>
      </c>
      <c r="F737" s="241" t="s">
        <v>272</v>
      </c>
      <c r="G737" s="241" t="s">
        <v>273</v>
      </c>
      <c r="H737" s="238" t="s">
        <v>48</v>
      </c>
      <c r="I737" s="238" t="s">
        <v>49</v>
      </c>
      <c r="J737" s="137" t="s">
        <v>50</v>
      </c>
      <c r="K737" s="238"/>
      <c r="L737" s="241" t="s">
        <v>220</v>
      </c>
      <c r="M737" s="241" t="s">
        <v>568</v>
      </c>
      <c r="N737" s="241" t="s">
        <v>209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8"/>
        <v>22.611267606000201</v>
      </c>
      <c r="W737" s="320">
        <f t="shared" si="69"/>
        <v>0</v>
      </c>
      <c r="X737" s="320"/>
      <c r="Y737" s="320">
        <f t="shared" si="70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71"/>
        <v>0</v>
      </c>
      <c r="AC737" s="322"/>
      <c r="AD737" s="238"/>
      <c r="AE737" s="238"/>
      <c r="AF737" s="238" t="s">
        <v>417</v>
      </c>
      <c r="AG737" s="231">
        <v>0.42</v>
      </c>
      <c r="AH737" s="345"/>
      <c r="AI737" s="345"/>
      <c r="AJ737" s="345"/>
    </row>
    <row r="738" spans="1:36" s="131" customFormat="1" ht="14.25" hidden="1" customHeight="1" x14ac:dyDescent="0.4">
      <c r="A738" s="237">
        <v>43647</v>
      </c>
      <c r="B738" s="241" t="s">
        <v>42</v>
      </c>
      <c r="C738" s="241" t="s">
        <v>210</v>
      </c>
      <c r="D738" s="241" t="s">
        <v>221</v>
      </c>
      <c r="E738" s="241" t="s">
        <v>212</v>
      </c>
      <c r="F738" s="241" t="s">
        <v>274</v>
      </c>
      <c r="G738" s="241" t="s">
        <v>275</v>
      </c>
      <c r="H738" s="238" t="s">
        <v>48</v>
      </c>
      <c r="I738" s="238" t="s">
        <v>49</v>
      </c>
      <c r="J738" s="137" t="s">
        <v>50</v>
      </c>
      <c r="K738" s="238"/>
      <c r="L738" s="241" t="s">
        <v>220</v>
      </c>
      <c r="M738" s="241" t="s">
        <v>569</v>
      </c>
      <c r="N738" s="241" t="s">
        <v>209</v>
      </c>
      <c r="O738" s="243" t="s">
        <v>53</v>
      </c>
      <c r="P738" s="243">
        <v>0.21</v>
      </c>
      <c r="Q738" s="238"/>
      <c r="R738" s="238"/>
      <c r="S738" s="121">
        <v>1.9061971830988114</v>
      </c>
      <c r="T738" s="239"/>
      <c r="U738" s="239"/>
      <c r="V738" s="239">
        <f t="shared" si="68"/>
        <v>1.9061971830988114</v>
      </c>
      <c r="W738" s="320">
        <f t="shared" si="69"/>
        <v>0</v>
      </c>
      <c r="X738" s="320"/>
      <c r="Y738" s="320">
        <f t="shared" si="70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71"/>
        <v>0</v>
      </c>
      <c r="AC738" s="322"/>
      <c r="AD738" s="238"/>
      <c r="AE738" s="238"/>
      <c r="AF738" s="238" t="s">
        <v>417</v>
      </c>
      <c r="AG738" s="231">
        <v>0.42</v>
      </c>
      <c r="AH738" s="345"/>
      <c r="AI738" s="345"/>
      <c r="AJ738" s="345"/>
    </row>
    <row r="739" spans="1:36" s="131" customFormat="1" ht="14.25" hidden="1" customHeight="1" x14ac:dyDescent="0.4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320</v>
      </c>
      <c r="G739" s="241" t="s">
        <v>320</v>
      </c>
      <c r="H739" s="368" t="s">
        <v>320</v>
      </c>
      <c r="I739" s="238" t="s">
        <v>49</v>
      </c>
      <c r="J739" s="137" t="s">
        <v>63</v>
      </c>
      <c r="K739" s="238"/>
      <c r="L739" s="241" t="s">
        <v>321</v>
      </c>
      <c r="M739" s="241" t="s">
        <v>570</v>
      </c>
      <c r="N739" s="241" t="s">
        <v>209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8"/>
        <v>0</v>
      </c>
      <c r="W739" s="320">
        <f t="shared" si="69"/>
        <v>0</v>
      </c>
      <c r="X739" s="320"/>
      <c r="Y739" s="320">
        <f t="shared" si="70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71"/>
        <v>0</v>
      </c>
      <c r="AC739" s="322"/>
      <c r="AD739" s="238"/>
      <c r="AE739" s="238"/>
      <c r="AF739" s="238" t="s">
        <v>417</v>
      </c>
      <c r="AG739" s="231">
        <v>0.42</v>
      </c>
      <c r="AH739" s="345"/>
      <c r="AI739" s="345"/>
      <c r="AJ739" s="345"/>
    </row>
    <row r="740" spans="1:36" s="131" customFormat="1" ht="14.25" hidden="1" customHeight="1" x14ac:dyDescent="0.4">
      <c r="A740" s="237">
        <v>43647</v>
      </c>
      <c r="B740" s="241" t="s">
        <v>42</v>
      </c>
      <c r="C740" s="241" t="s">
        <v>210</v>
      </c>
      <c r="D740" s="241" t="s">
        <v>221</v>
      </c>
      <c r="E740" s="241" t="s">
        <v>212</v>
      </c>
      <c r="F740" s="241" t="s">
        <v>322</v>
      </c>
      <c r="G740" s="241" t="s">
        <v>323</v>
      </c>
      <c r="H740" s="238" t="s">
        <v>48</v>
      </c>
      <c r="I740" s="238" t="s">
        <v>49</v>
      </c>
      <c r="J740" s="137" t="s">
        <v>50</v>
      </c>
      <c r="K740" s="238"/>
      <c r="L740" s="241" t="s">
        <v>220</v>
      </c>
      <c r="M740" s="241" t="s">
        <v>571</v>
      </c>
      <c r="N740" s="241" t="s">
        <v>209</v>
      </c>
      <c r="O740" s="243" t="s">
        <v>53</v>
      </c>
      <c r="P740" s="243">
        <v>0.13</v>
      </c>
      <c r="Q740" s="238"/>
      <c r="R740" s="238"/>
      <c r="S740" s="128">
        <v>-30329.470000000056</v>
      </c>
      <c r="T740" s="239"/>
      <c r="U740" s="239"/>
      <c r="V740" s="239">
        <f t="shared" si="68"/>
        <v>-30329.470000000056</v>
      </c>
      <c r="W740" s="320">
        <f t="shared" si="69"/>
        <v>0</v>
      </c>
      <c r="X740" s="320"/>
      <c r="Y740" s="320">
        <f t="shared" si="70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71"/>
        <v>0</v>
      </c>
      <c r="AC740" s="322"/>
      <c r="AD740" s="238"/>
      <c r="AE740" s="238"/>
      <c r="AF740" s="238" t="s">
        <v>417</v>
      </c>
      <c r="AG740" s="231" t="s">
        <v>539</v>
      </c>
      <c r="AH740" s="345"/>
      <c r="AI740" s="345"/>
      <c r="AJ740" s="345"/>
    </row>
    <row r="741" spans="1:36" s="131" customFormat="1" ht="14.25" hidden="1" customHeight="1" x14ac:dyDescent="0.4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497</v>
      </c>
      <c r="N741" s="241" t="s">
        <v>209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8"/>
        <v>17291.400000000001</v>
      </c>
      <c r="W741" s="320">
        <f t="shared" si="69"/>
        <v>0</v>
      </c>
      <c r="X741" s="320"/>
      <c r="Y741" s="320">
        <f t="shared" si="70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71"/>
        <v>0</v>
      </c>
      <c r="AC741" s="322"/>
      <c r="AD741" s="238"/>
      <c r="AE741" s="238"/>
      <c r="AF741" s="238" t="s">
        <v>417</v>
      </c>
      <c r="AG741" s="231">
        <v>0.36</v>
      </c>
      <c r="AH741" s="345"/>
      <c r="AI741" s="345"/>
      <c r="AJ741" s="345"/>
    </row>
    <row r="742" spans="1:36" s="131" customFormat="1" ht="14.25" hidden="1" customHeight="1" x14ac:dyDescent="0.4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8"/>
        <v>-2.96</v>
      </c>
      <c r="W742" s="320">
        <f t="shared" si="69"/>
        <v>0</v>
      </c>
      <c r="X742" s="320"/>
      <c r="Y742" s="320">
        <f t="shared" si="70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71"/>
        <v>0</v>
      </c>
      <c r="AC742" s="322"/>
      <c r="AD742" s="238"/>
      <c r="AE742" s="238"/>
      <c r="AF742" s="238" t="s">
        <v>414</v>
      </c>
      <c r="AG742" s="231">
        <v>0.42</v>
      </c>
      <c r="AH742" s="345"/>
      <c r="AI742" s="345"/>
      <c r="AJ742" s="345"/>
    </row>
    <row r="743" spans="1:36" s="131" customFormat="1" ht="14.25" hidden="1" customHeight="1" x14ac:dyDescent="0.4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766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8"/>
        <v>-0.4</v>
      </c>
      <c r="W743" s="320">
        <f t="shared" si="69"/>
        <v>0</v>
      </c>
      <c r="X743" s="320"/>
      <c r="Y743" s="320">
        <f t="shared" si="70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71"/>
        <v>0</v>
      </c>
      <c r="AC743" s="322"/>
      <c r="AD743" s="238"/>
      <c r="AE743" s="238"/>
      <c r="AF743" s="238" t="s">
        <v>414</v>
      </c>
      <c r="AG743" s="231">
        <v>0.42</v>
      </c>
      <c r="AH743" s="345"/>
      <c r="AI743" s="345"/>
      <c r="AJ743" s="345"/>
    </row>
    <row r="744" spans="1:36" s="131" customFormat="1" ht="14.25" hidden="1" customHeight="1" x14ac:dyDescent="0.4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572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8"/>
        <v>-21.76</v>
      </c>
      <c r="W744" s="320">
        <f t="shared" si="69"/>
        <v>0</v>
      </c>
      <c r="X744" s="320"/>
      <c r="Y744" s="320">
        <f t="shared" si="70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71"/>
        <v>0</v>
      </c>
      <c r="AC744" s="322"/>
      <c r="AD744" s="238"/>
      <c r="AE744" s="238"/>
      <c r="AF744" s="238" t="s">
        <v>417</v>
      </c>
      <c r="AG744" s="231">
        <v>0</v>
      </c>
      <c r="AH744" s="345"/>
      <c r="AI744" s="345"/>
      <c r="AJ744" s="345"/>
    </row>
    <row r="745" spans="1:36" s="131" customFormat="1" ht="14.25" hidden="1" customHeight="1" x14ac:dyDescent="0.4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513</v>
      </c>
      <c r="H745" s="238" t="s">
        <v>48</v>
      </c>
      <c r="I745" s="238" t="s">
        <v>49</v>
      </c>
      <c r="J745" s="137" t="s">
        <v>573</v>
      </c>
      <c r="K745" s="238"/>
      <c r="L745" s="244" t="s">
        <v>198</v>
      </c>
      <c r="M745" s="244" t="s">
        <v>514</v>
      </c>
      <c r="N745" s="244" t="s">
        <v>751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417</v>
      </c>
      <c r="AG745" s="231" t="s">
        <v>524</v>
      </c>
      <c r="AH745" s="345"/>
      <c r="AI745" s="345"/>
      <c r="AJ745" s="345"/>
    </row>
    <row r="746" spans="1:36" s="131" customFormat="1" ht="14.25" hidden="1" customHeight="1" x14ac:dyDescent="0.4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573</v>
      </c>
      <c r="K746" s="238"/>
      <c r="L746" s="244" t="s">
        <v>173</v>
      </c>
      <c r="M746" s="244" t="s">
        <v>574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417</v>
      </c>
      <c r="AG746" s="231">
        <v>0.42</v>
      </c>
      <c r="AH746" s="345"/>
      <c r="AI746" s="345"/>
      <c r="AJ746" s="345"/>
    </row>
    <row r="747" spans="1:36" s="131" customFormat="1" ht="14.25" hidden="1" customHeight="1" x14ac:dyDescent="0.4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573</v>
      </c>
      <c r="K747" s="238"/>
      <c r="L747" s="244" t="s">
        <v>173</v>
      </c>
      <c r="M747" s="244" t="s">
        <v>575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417</v>
      </c>
      <c r="AG747" s="231">
        <v>0.42</v>
      </c>
      <c r="AH747" s="345"/>
      <c r="AI747" s="345"/>
      <c r="AJ747" s="345"/>
    </row>
    <row r="748" spans="1:36" s="131" customFormat="1" ht="14.25" hidden="1" customHeight="1" x14ac:dyDescent="0.4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01" t="s">
        <v>758</v>
      </c>
      <c r="H748" s="238" t="s">
        <v>48</v>
      </c>
      <c r="I748" s="238" t="s">
        <v>49</v>
      </c>
      <c r="J748" s="137" t="s">
        <v>573</v>
      </c>
      <c r="K748" s="238"/>
      <c r="L748" s="244" t="s">
        <v>76</v>
      </c>
      <c r="M748" s="244" t="s">
        <v>519</v>
      </c>
      <c r="N748" s="245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417</v>
      </c>
      <c r="AG748" s="231" t="s">
        <v>576</v>
      </c>
      <c r="AH748" s="345"/>
      <c r="AI748" s="345"/>
      <c r="AJ748" s="345"/>
    </row>
    <row r="749" spans="1:36" s="131" customFormat="1" ht="14.25" hidden="1" customHeight="1" x14ac:dyDescent="0.4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573</v>
      </c>
      <c r="K749" s="238"/>
      <c r="L749" s="244" t="s">
        <v>94</v>
      </c>
      <c r="M749" s="244" t="s">
        <v>520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414</v>
      </c>
      <c r="AG749" s="231" t="s">
        <v>524</v>
      </c>
      <c r="AH749" s="345"/>
      <c r="AI749" s="345"/>
      <c r="AJ749" s="345"/>
    </row>
    <row r="750" spans="1:36" s="131" customFormat="1" ht="14.25" hidden="1" customHeight="1" x14ac:dyDescent="0.4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202</v>
      </c>
      <c r="F750" s="238" t="s">
        <v>203</v>
      </c>
      <c r="G750" s="238" t="s">
        <v>360</v>
      </c>
      <c r="H750" s="238" t="s">
        <v>48</v>
      </c>
      <c r="I750" s="238" t="s">
        <v>49</v>
      </c>
      <c r="J750" s="137" t="s">
        <v>573</v>
      </c>
      <c r="K750" s="238"/>
      <c r="L750" s="244" t="s">
        <v>203</v>
      </c>
      <c r="M750" s="244" t="s">
        <v>577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417</v>
      </c>
      <c r="AG750" s="231" t="s">
        <v>524</v>
      </c>
      <c r="AH750" s="345"/>
      <c r="AI750" s="345"/>
      <c r="AJ750" s="345"/>
    </row>
    <row r="751" spans="1:36" s="131" customFormat="1" ht="14.25" hidden="1" customHeight="1" x14ac:dyDescent="0.4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494</v>
      </c>
      <c r="N751" s="244" t="s">
        <v>197</v>
      </c>
      <c r="O751" s="238" t="s">
        <v>57</v>
      </c>
      <c r="P751" s="254">
        <v>0</v>
      </c>
      <c r="Q751" s="238"/>
      <c r="R751" s="238" t="s">
        <v>496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417</v>
      </c>
      <c r="AG751" s="231" t="s">
        <v>578</v>
      </c>
      <c r="AH751" s="345"/>
      <c r="AI751" s="345"/>
      <c r="AJ751" s="345"/>
    </row>
    <row r="752" spans="1:36" s="260" customFormat="1" ht="14.25" hidden="1" customHeight="1" x14ac:dyDescent="0.4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513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514</v>
      </c>
      <c r="N752" s="257" t="s">
        <v>197</v>
      </c>
      <c r="O752" s="257" t="s">
        <v>57</v>
      </c>
      <c r="P752" s="258">
        <v>0</v>
      </c>
      <c r="Q752" s="257"/>
      <c r="R752" s="257" t="s">
        <v>579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417</v>
      </c>
      <c r="AG752" s="258" t="s">
        <v>524</v>
      </c>
      <c r="AH752" s="347"/>
      <c r="AI752" s="347"/>
      <c r="AJ752" s="347"/>
    </row>
    <row r="753" spans="1:36" s="131" customFormat="1" ht="14.25" hidden="1" customHeight="1" x14ac:dyDescent="0.4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343</v>
      </c>
      <c r="J753" s="137" t="s">
        <v>580</v>
      </c>
      <c r="K753" s="245"/>
      <c r="L753" s="245" t="s">
        <v>133</v>
      </c>
      <c r="M753" s="245" t="s">
        <v>494</v>
      </c>
      <c r="N753" s="245" t="s">
        <v>52</v>
      </c>
      <c r="O753" s="238" t="s">
        <v>57</v>
      </c>
      <c r="P753" s="263">
        <v>0</v>
      </c>
      <c r="Q753" s="264"/>
      <c r="R753" s="245" t="s">
        <v>496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417</v>
      </c>
      <c r="AG753" s="262"/>
      <c r="AH753" s="346"/>
      <c r="AI753" s="346"/>
      <c r="AJ753" s="346"/>
    </row>
    <row r="754" spans="1:36" s="131" customFormat="1" ht="14.25" hidden="1" customHeight="1" x14ac:dyDescent="0.4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333</v>
      </c>
      <c r="J754" s="137" t="s">
        <v>581</v>
      </c>
      <c r="K754" s="245"/>
      <c r="L754" s="245" t="s">
        <v>133</v>
      </c>
      <c r="M754" s="245" t="s">
        <v>494</v>
      </c>
      <c r="N754" s="245" t="s">
        <v>52</v>
      </c>
      <c r="O754" s="238" t="s">
        <v>57</v>
      </c>
      <c r="P754" s="263">
        <v>0</v>
      </c>
      <c r="Q754" s="264"/>
      <c r="R754" s="245" t="s">
        <v>496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417</v>
      </c>
      <c r="AG754" s="262"/>
      <c r="AH754" s="346"/>
      <c r="AI754" s="346"/>
      <c r="AJ754" s="346"/>
    </row>
    <row r="755" spans="1:36" s="131" customFormat="1" ht="14.25" hidden="1" customHeight="1" x14ac:dyDescent="0.4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582</v>
      </c>
      <c r="J755" s="137" t="s">
        <v>583</v>
      </c>
      <c r="K755" s="245"/>
      <c r="L755" s="245" t="s">
        <v>133</v>
      </c>
      <c r="M755" s="245" t="s">
        <v>494</v>
      </c>
      <c r="N755" s="245" t="s">
        <v>52</v>
      </c>
      <c r="O755" s="238" t="s">
        <v>57</v>
      </c>
      <c r="P755" s="263">
        <v>0</v>
      </c>
      <c r="Q755" s="264"/>
      <c r="R755" s="245" t="s">
        <v>584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72">U755-W755</f>
        <v>0</v>
      </c>
      <c r="Z755" s="324">
        <v>79489.34</v>
      </c>
      <c r="AA755" s="267">
        <v>0</v>
      </c>
      <c r="AB755" s="266">
        <f t="shared" ref="AB755:AB818" si="73">Z755*AA755</f>
        <v>0</v>
      </c>
      <c r="AC755" s="266"/>
      <c r="AD755" s="262"/>
      <c r="AE755" s="262"/>
      <c r="AF755" s="264" t="s">
        <v>417</v>
      </c>
      <c r="AG755" s="269"/>
      <c r="AH755" s="346"/>
      <c r="AI755" s="346"/>
      <c r="AJ755" s="346"/>
    </row>
    <row r="756" spans="1:36" s="131" customFormat="1" ht="14.25" hidden="1" customHeight="1" x14ac:dyDescent="0.4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582</v>
      </c>
      <c r="J756" s="137" t="s">
        <v>583</v>
      </c>
      <c r="K756" s="245"/>
      <c r="L756" s="245" t="s">
        <v>133</v>
      </c>
      <c r="M756" s="245" t="s">
        <v>494</v>
      </c>
      <c r="N756" s="245" t="s">
        <v>52</v>
      </c>
      <c r="O756" s="238" t="s">
        <v>57</v>
      </c>
      <c r="P756" s="263">
        <v>0</v>
      </c>
      <c r="Q756" s="264"/>
      <c r="R756" s="245" t="s">
        <v>584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72"/>
        <v>0</v>
      </c>
      <c r="Z756" s="324">
        <v>12250.9</v>
      </c>
      <c r="AA756" s="267">
        <v>0</v>
      </c>
      <c r="AB756" s="266">
        <f t="shared" si="73"/>
        <v>0</v>
      </c>
      <c r="AC756" s="266"/>
      <c r="AD756" s="262"/>
      <c r="AE756" s="262"/>
      <c r="AF756" s="264" t="s">
        <v>417</v>
      </c>
      <c r="AG756" s="269"/>
      <c r="AH756" s="346"/>
      <c r="AI756" s="346"/>
      <c r="AJ756" s="346"/>
    </row>
    <row r="757" spans="1:36" s="131" customFormat="1" ht="14.25" hidden="1" customHeight="1" x14ac:dyDescent="0.4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585</v>
      </c>
      <c r="F757" s="262" t="s">
        <v>182</v>
      </c>
      <c r="G757" s="245" t="s">
        <v>182</v>
      </c>
      <c r="H757" s="368" t="s">
        <v>181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586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72"/>
        <v>0</v>
      </c>
      <c r="Z757" s="324">
        <v>-224000</v>
      </c>
      <c r="AA757" s="267">
        <v>0</v>
      </c>
      <c r="AB757" s="266">
        <f t="shared" si="73"/>
        <v>0</v>
      </c>
      <c r="AC757" s="266"/>
      <c r="AD757" s="262"/>
      <c r="AE757" s="262"/>
      <c r="AF757" s="264" t="s">
        <v>417</v>
      </c>
      <c r="AG757" s="269"/>
      <c r="AH757" s="346"/>
      <c r="AI757" s="346"/>
      <c r="AJ757" s="346"/>
    </row>
    <row r="758" spans="1:36" s="131" customFormat="1" ht="14.25" hidden="1" customHeight="1" x14ac:dyDescent="0.4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587</v>
      </c>
      <c r="G758" s="238" t="s">
        <v>588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589</v>
      </c>
      <c r="N758" s="238" t="s">
        <v>52</v>
      </c>
      <c r="O758" s="301" t="s">
        <v>53</v>
      </c>
      <c r="P758" s="196">
        <v>0.08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413">
        <f>U758*(1+AG758)/(1+P758+AG758)</f>
        <v>71250.485255474443</v>
      </c>
      <c r="X758" s="322"/>
      <c r="Y758" s="322">
        <f t="shared" si="72"/>
        <v>4418.6347445255524</v>
      </c>
      <c r="Z758" s="322">
        <f t="shared" ref="Z758:Z763" si="74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73"/>
        <v>#N/A</v>
      </c>
      <c r="AC758" s="322"/>
      <c r="AD758" s="238"/>
      <c r="AE758" s="238"/>
      <c r="AF758" s="238" t="s">
        <v>417</v>
      </c>
      <c r="AG758" s="231">
        <v>0.28999999999999998</v>
      </c>
      <c r="AH758" s="345"/>
      <c r="AI758" s="345"/>
      <c r="AJ758" s="345"/>
    </row>
    <row r="759" spans="1:36" s="227" customFormat="1" ht="16.5" hidden="1" customHeight="1" x14ac:dyDescent="0.4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492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75">S759+T759-U759</f>
        <v>23578.910000000003</v>
      </c>
      <c r="W759" s="130">
        <f t="shared" ref="W759:W763" si="76">U759*(1+AG759)/(1+AG759+P759)</f>
        <v>76489.81</v>
      </c>
      <c r="X759" s="130"/>
      <c r="Y759" s="130">
        <f t="shared" si="72"/>
        <v>0</v>
      </c>
      <c r="Z759" s="130">
        <f t="shared" si="74"/>
        <v>76489.81</v>
      </c>
      <c r="AA759" s="141">
        <v>3.5999999999999997E-2</v>
      </c>
      <c r="AB759" s="130">
        <f t="shared" si="73"/>
        <v>2753.6331599999999</v>
      </c>
      <c r="AC759" s="130"/>
      <c r="AD759" s="169"/>
      <c r="AE759" s="169"/>
      <c r="AF759" s="169" t="s">
        <v>414</v>
      </c>
      <c r="AG759" s="141">
        <v>0</v>
      </c>
      <c r="AH759" s="92"/>
      <c r="AI759" s="92"/>
      <c r="AJ759" s="92"/>
    </row>
    <row r="760" spans="1:36" s="227" customFormat="1" ht="16.5" hidden="1" customHeight="1" x14ac:dyDescent="0.4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493</v>
      </c>
      <c r="N760" s="169" t="s">
        <v>52</v>
      </c>
      <c r="O760" s="169" t="s">
        <v>53</v>
      </c>
      <c r="P760" s="196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75"/>
        <v>114806.73000000021</v>
      </c>
      <c r="W760" s="123">
        <f>U760*(1+AG760)/(1+AG760+P760)</f>
        <v>1259296.841909091</v>
      </c>
      <c r="X760" s="130"/>
      <c r="Y760" s="130">
        <f t="shared" si="72"/>
        <v>35307.388090908993</v>
      </c>
      <c r="Z760" s="130">
        <f t="shared" si="74"/>
        <v>1294604.23</v>
      </c>
      <c r="AA760" s="141">
        <v>3.5999999999999997E-2</v>
      </c>
      <c r="AB760" s="130">
        <f t="shared" si="73"/>
        <v>46605.752279999993</v>
      </c>
      <c r="AC760" s="130"/>
      <c r="AD760" s="169"/>
      <c r="AE760" s="169"/>
      <c r="AF760" s="169" t="s">
        <v>417</v>
      </c>
      <c r="AG760" s="141">
        <v>7.0000000000000007E-2</v>
      </c>
      <c r="AH760" s="92"/>
      <c r="AI760" s="92"/>
      <c r="AJ760" s="92"/>
    </row>
    <row r="761" spans="1:36" s="227" customFormat="1" ht="16.5" hidden="1" customHeight="1" x14ac:dyDescent="0.4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493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75"/>
        <v>55214.569999999949</v>
      </c>
      <c r="W761" s="411">
        <f>U761*(1+AG761)/(1+P761+AG761)</f>
        <v>255191.15772727272</v>
      </c>
      <c r="X761" s="130"/>
      <c r="Y761" s="130">
        <f t="shared" si="72"/>
        <v>7154.8922727272729</v>
      </c>
      <c r="Z761" s="130">
        <f t="shared" si="74"/>
        <v>262346.05</v>
      </c>
      <c r="AA761" s="141">
        <v>3.5999999999999997E-2</v>
      </c>
      <c r="AB761" s="130">
        <f t="shared" si="73"/>
        <v>9444.4577999999983</v>
      </c>
      <c r="AC761" s="130"/>
      <c r="AD761" s="169"/>
      <c r="AE761" s="169"/>
      <c r="AF761" s="169" t="s">
        <v>417</v>
      </c>
      <c r="AG761" s="141">
        <v>7.0000000000000007E-2</v>
      </c>
      <c r="AH761" s="92"/>
      <c r="AI761" s="92"/>
      <c r="AJ761" s="92"/>
    </row>
    <row r="762" spans="1:36" s="227" customFormat="1" ht="16.5" hidden="1" customHeight="1" x14ac:dyDescent="0.4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354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490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75"/>
        <v>65237.76999999999</v>
      </c>
      <c r="W762" s="130">
        <f t="shared" si="76"/>
        <v>136662.35922330097</v>
      </c>
      <c r="X762" s="130"/>
      <c r="Y762" s="130">
        <f t="shared" si="72"/>
        <v>4099.870776699041</v>
      </c>
      <c r="Z762" s="130">
        <f t="shared" si="74"/>
        <v>140762.23000000001</v>
      </c>
      <c r="AA762" s="141">
        <v>3.5999999999999997E-2</v>
      </c>
      <c r="AB762" s="130">
        <f t="shared" si="73"/>
        <v>5067.4402799999998</v>
      </c>
      <c r="AC762" s="130"/>
      <c r="AD762" s="169"/>
      <c r="AE762" s="169"/>
      <c r="AF762" s="169" t="s">
        <v>414</v>
      </c>
      <c r="AG762" s="141">
        <v>0</v>
      </c>
      <c r="AH762" s="92"/>
      <c r="AI762" s="92"/>
      <c r="AJ762" s="92"/>
    </row>
    <row r="763" spans="1:36" s="227" customFormat="1" ht="16.5" hidden="1" customHeight="1" x14ac:dyDescent="0.4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354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491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75"/>
        <v>0</v>
      </c>
      <c r="W763" s="130">
        <f t="shared" si="76"/>
        <v>230347.03883495147</v>
      </c>
      <c r="X763" s="130"/>
      <c r="Y763" s="130">
        <f t="shared" si="72"/>
        <v>6910.4111650485429</v>
      </c>
      <c r="Z763" s="130">
        <f t="shared" si="74"/>
        <v>237257.45</v>
      </c>
      <c r="AA763" s="141">
        <v>3.5999999999999997E-2</v>
      </c>
      <c r="AB763" s="130">
        <f t="shared" si="73"/>
        <v>8541.2682000000004</v>
      </c>
      <c r="AC763" s="130"/>
      <c r="AD763" s="169"/>
      <c r="AE763" s="169"/>
      <c r="AF763" s="169" t="s">
        <v>414</v>
      </c>
      <c r="AG763" s="141">
        <v>0</v>
      </c>
      <c r="AH763" s="92"/>
      <c r="AI763" s="92"/>
      <c r="AJ763" s="92"/>
    </row>
    <row r="764" spans="1:36" s="78" customFormat="1" ht="16.5" hidden="1" customHeight="1" x14ac:dyDescent="0.4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494</v>
      </c>
      <c r="N764" s="285" t="s">
        <v>52</v>
      </c>
      <c r="O764" s="285" t="s">
        <v>138</v>
      </c>
      <c r="P764" s="309">
        <v>0.02</v>
      </c>
      <c r="Q764" s="76"/>
      <c r="R764" s="285" t="s">
        <v>355</v>
      </c>
      <c r="S764" s="313">
        <v>61869.38</v>
      </c>
      <c r="T764" s="313">
        <v>65000</v>
      </c>
      <c r="U764" s="313">
        <v>68040</v>
      </c>
      <c r="V764" s="313">
        <f t="shared" si="75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73"/>
        <v>2340</v>
      </c>
      <c r="AC764" s="325"/>
      <c r="AD764" s="285"/>
      <c r="AE764" s="285"/>
      <c r="AF764" s="285" t="s">
        <v>417</v>
      </c>
      <c r="AG764" s="309">
        <v>0.32</v>
      </c>
      <c r="AH764" s="348"/>
      <c r="AI764" s="348"/>
      <c r="AJ764" s="348"/>
    </row>
    <row r="765" spans="1:36" s="270" customFormat="1" ht="16.5" hidden="1" customHeight="1" x14ac:dyDescent="0.4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494</v>
      </c>
      <c r="N765" s="172" t="s">
        <v>52</v>
      </c>
      <c r="O765" s="172" t="s">
        <v>53</v>
      </c>
      <c r="P765" s="173">
        <v>0.01</v>
      </c>
      <c r="Q765" s="169"/>
      <c r="R765" s="174" t="s">
        <v>590</v>
      </c>
      <c r="S765" s="170">
        <v>1728505.53</v>
      </c>
      <c r="T765" s="170">
        <v>773818.18</v>
      </c>
      <c r="U765" s="175">
        <v>1668299.88</v>
      </c>
      <c r="V765" s="170">
        <f t="shared" si="75"/>
        <v>834023.83000000007</v>
      </c>
      <c r="W765" s="149">
        <f>(U765*(1+AG765)/(1+AG765+P765))</f>
        <v>1655756.2718796991</v>
      </c>
      <c r="X765" s="152"/>
      <c r="Y765" s="130">
        <f t="shared" si="72"/>
        <v>12543.608120300807</v>
      </c>
      <c r="Z765" s="152">
        <f t="shared" ref="Z765:Z817" si="77">U765</f>
        <v>1668299.88</v>
      </c>
      <c r="AA765" s="141">
        <v>3.5999999999999997E-2</v>
      </c>
      <c r="AB765" s="130">
        <f t="shared" si="73"/>
        <v>60058.795679999988</v>
      </c>
      <c r="AC765" s="130"/>
      <c r="AD765" s="169"/>
      <c r="AE765" s="169"/>
      <c r="AF765" s="169" t="s">
        <v>417</v>
      </c>
      <c r="AG765" s="141">
        <v>0.32</v>
      </c>
      <c r="AH765" s="92"/>
      <c r="AI765" s="92"/>
      <c r="AJ765" s="92"/>
    </row>
    <row r="766" spans="1:36" s="227" customFormat="1" ht="16.5" customHeight="1" x14ac:dyDescent="0.4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489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93171.98000000001</v>
      </c>
      <c r="T766" s="170"/>
      <c r="U766" s="170">
        <v>8368.24</v>
      </c>
      <c r="V766" s="170">
        <f t="shared" si="75"/>
        <v>84803.74</v>
      </c>
      <c r="W766" s="130">
        <f t="shared" ref="W766:W817" si="78">U766*(1+AG766)/(1+AG766+P766)</f>
        <v>8368.24</v>
      </c>
      <c r="X766" s="130"/>
      <c r="Y766" s="130">
        <f t="shared" si="72"/>
        <v>0</v>
      </c>
      <c r="Z766" s="130">
        <f t="shared" si="77"/>
        <v>8368.24</v>
      </c>
      <c r="AA766" s="141">
        <v>3.5999999999999997E-2</v>
      </c>
      <c r="AB766" s="130">
        <f t="shared" si="73"/>
        <v>301.25663999999995</v>
      </c>
      <c r="AC766" s="130"/>
      <c r="AD766" s="169"/>
      <c r="AE766" s="169"/>
      <c r="AF766" s="169" t="s">
        <v>414</v>
      </c>
      <c r="AG766" s="141">
        <v>0</v>
      </c>
      <c r="AH766" s="92"/>
      <c r="AI766" s="92"/>
      <c r="AJ766" s="92"/>
    </row>
    <row r="767" spans="1:36" s="270" customFormat="1" ht="16.5" hidden="1" customHeight="1" x14ac:dyDescent="0.4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494</v>
      </c>
      <c r="N767" s="172" t="s">
        <v>209</v>
      </c>
      <c r="O767" s="172" t="s">
        <v>53</v>
      </c>
      <c r="P767" s="173">
        <v>0.05</v>
      </c>
      <c r="Q767" s="169"/>
      <c r="R767" s="174" t="s">
        <v>590</v>
      </c>
      <c r="S767" s="170">
        <v>1494545.45</v>
      </c>
      <c r="T767" s="170">
        <v>-455151.52</v>
      </c>
      <c r="U767" s="175">
        <v>1039393.93</v>
      </c>
      <c r="V767" s="170">
        <f t="shared" si="75"/>
        <v>0</v>
      </c>
      <c r="W767" s="149">
        <f>(U767*(1+AG767)/(1+AG767+P767))</f>
        <v>1001459.8449635037</v>
      </c>
      <c r="X767" s="149">
        <v>-24000</v>
      </c>
      <c r="Y767" s="130">
        <f t="shared" si="72"/>
        <v>37934.085036496399</v>
      </c>
      <c r="Z767" s="152">
        <f t="shared" si="77"/>
        <v>1039393.93</v>
      </c>
      <c r="AA767" s="141">
        <v>6.9000000000000006E-2</v>
      </c>
      <c r="AB767" s="130">
        <f t="shared" si="73"/>
        <v>71718.181170000011</v>
      </c>
      <c r="AC767" s="130"/>
      <c r="AD767" s="169"/>
      <c r="AE767" s="169"/>
      <c r="AF767" s="169" t="s">
        <v>417</v>
      </c>
      <c r="AG767" s="141">
        <v>0.32</v>
      </c>
      <c r="AH767" s="92"/>
      <c r="AI767" s="92"/>
      <c r="AJ767" s="92"/>
    </row>
    <row r="768" spans="1:36" s="227" customFormat="1" ht="16.5" hidden="1" customHeight="1" x14ac:dyDescent="0.4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498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75"/>
        <v>18320.230000000003</v>
      </c>
      <c r="W768" s="130">
        <f t="shared" si="78"/>
        <v>46635.03</v>
      </c>
      <c r="X768" s="130"/>
      <c r="Y768" s="130">
        <f t="shared" si="72"/>
        <v>0</v>
      </c>
      <c r="Z768" s="130">
        <f t="shared" si="77"/>
        <v>46635.03</v>
      </c>
      <c r="AA768" s="141">
        <v>3.5999999999999997E-2</v>
      </c>
      <c r="AB768" s="130">
        <f t="shared" si="73"/>
        <v>1678.8610799999999</v>
      </c>
      <c r="AC768" s="130"/>
      <c r="AD768" s="169"/>
      <c r="AE768" s="169"/>
      <c r="AF768" s="169" t="s">
        <v>417</v>
      </c>
      <c r="AG768" s="141">
        <v>0.11</v>
      </c>
      <c r="AH768" s="92"/>
      <c r="AI768" s="92"/>
      <c r="AJ768" s="92"/>
    </row>
    <row r="769" spans="1:36" s="227" customFormat="1" ht="16.5" hidden="1" customHeight="1" x14ac:dyDescent="0.4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498</v>
      </c>
      <c r="N769" s="169" t="s">
        <v>209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75"/>
        <v>1238.4800000000105</v>
      </c>
      <c r="W769" s="130">
        <f t="shared" si="78"/>
        <v>82087.899999999994</v>
      </c>
      <c r="X769" s="130"/>
      <c r="Y769" s="130">
        <f t="shared" si="72"/>
        <v>0</v>
      </c>
      <c r="Z769" s="130">
        <f t="shared" si="77"/>
        <v>82087.899999999994</v>
      </c>
      <c r="AA769" s="141">
        <v>6.9000000000000006E-2</v>
      </c>
      <c r="AB769" s="130">
        <f t="shared" si="73"/>
        <v>5664.0650999999998</v>
      </c>
      <c r="AC769" s="130"/>
      <c r="AD769" s="169"/>
      <c r="AE769" s="169"/>
      <c r="AF769" s="169" t="s">
        <v>417</v>
      </c>
      <c r="AG769" s="141">
        <v>0.36</v>
      </c>
      <c r="AH769" s="92"/>
      <c r="AI769" s="92"/>
      <c r="AJ769" s="92"/>
    </row>
    <row r="770" spans="1:36" s="227" customFormat="1" ht="16.5" hidden="1" customHeight="1" x14ac:dyDescent="0.4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499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75"/>
        <v>21041.480000000003</v>
      </c>
      <c r="W770" s="130">
        <f t="shared" si="78"/>
        <v>12521.92</v>
      </c>
      <c r="X770" s="130"/>
      <c r="Y770" s="130">
        <f t="shared" si="72"/>
        <v>0</v>
      </c>
      <c r="Z770" s="130">
        <f t="shared" si="77"/>
        <v>12521.92</v>
      </c>
      <c r="AA770" s="141">
        <v>3.5999999999999997E-2</v>
      </c>
      <c r="AB770" s="130">
        <f t="shared" si="73"/>
        <v>450.78911999999997</v>
      </c>
      <c r="AC770" s="130"/>
      <c r="AD770" s="169"/>
      <c r="AE770" s="169"/>
      <c r="AF770" s="169" t="s">
        <v>414</v>
      </c>
      <c r="AG770" s="141">
        <v>0</v>
      </c>
      <c r="AH770" s="92"/>
      <c r="AI770" s="92"/>
      <c r="AJ770" s="92"/>
    </row>
    <row r="771" spans="1:36" s="227" customFormat="1" ht="16.5" hidden="1" customHeight="1" x14ac:dyDescent="0.4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591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75"/>
        <v>28806.069999999996</v>
      </c>
      <c r="W771" s="130">
        <f t="shared" si="78"/>
        <v>3832.8898744769876</v>
      </c>
      <c r="X771" s="130"/>
      <c r="Y771" s="130">
        <f t="shared" si="72"/>
        <v>184.9201255230123</v>
      </c>
      <c r="Z771" s="130">
        <f t="shared" si="77"/>
        <v>4017.81</v>
      </c>
      <c r="AA771" s="141">
        <v>3.5999999999999997E-2</v>
      </c>
      <c r="AB771" s="130">
        <f t="shared" si="73"/>
        <v>144.64115999999999</v>
      </c>
      <c r="AC771" s="130"/>
      <c r="AD771" s="169"/>
      <c r="AE771" s="169"/>
      <c r="AF771" s="169" t="s">
        <v>414</v>
      </c>
      <c r="AG771" s="141">
        <v>0.14000000000000001</v>
      </c>
      <c r="AH771" s="92"/>
      <c r="AI771" s="92"/>
      <c r="AJ771" s="92"/>
    </row>
    <row r="772" spans="1:36" s="227" customFormat="1" ht="16.5" hidden="1" customHeight="1" x14ac:dyDescent="0.4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500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75"/>
        <v>0</v>
      </c>
      <c r="W772" s="130">
        <f t="shared" si="78"/>
        <v>28485.914285714283</v>
      </c>
      <c r="X772" s="130"/>
      <c r="Y772" s="130">
        <f t="shared" si="72"/>
        <v>1424.2957142857158</v>
      </c>
      <c r="Z772" s="130">
        <f t="shared" si="77"/>
        <v>29910.21</v>
      </c>
      <c r="AA772" s="141">
        <v>3.5999999999999997E-2</v>
      </c>
      <c r="AB772" s="130">
        <f t="shared" si="73"/>
        <v>1076.7675599999998</v>
      </c>
      <c r="AC772" s="130"/>
      <c r="AD772" s="169"/>
      <c r="AE772" s="169"/>
      <c r="AF772" s="169" t="s">
        <v>417</v>
      </c>
      <c r="AG772" s="141">
        <v>0</v>
      </c>
      <c r="AH772" s="92"/>
      <c r="AI772" s="92"/>
      <c r="AJ772" s="92"/>
    </row>
    <row r="773" spans="1:36" s="227" customFormat="1" ht="16.5" hidden="1" customHeight="1" x14ac:dyDescent="0.4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357</v>
      </c>
      <c r="G773" s="169" t="s">
        <v>357</v>
      </c>
      <c r="H773" s="370" t="s">
        <v>357</v>
      </c>
      <c r="I773" s="379" t="s">
        <v>49</v>
      </c>
      <c r="J773" s="145" t="s">
        <v>63</v>
      </c>
      <c r="K773" s="169"/>
      <c r="L773" s="169" t="s">
        <v>357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75"/>
        <v>16893.88</v>
      </c>
      <c r="W773" s="130">
        <f t="shared" si="78"/>
        <v>37.340000000000003</v>
      </c>
      <c r="X773" s="130"/>
      <c r="Y773" s="130">
        <f t="shared" si="72"/>
        <v>0</v>
      </c>
      <c r="Z773" s="130">
        <f t="shared" si="77"/>
        <v>37.340000000000003</v>
      </c>
      <c r="AA773" s="141">
        <v>3.5999999999999997E-2</v>
      </c>
      <c r="AB773" s="130">
        <f t="shared" si="73"/>
        <v>1.3442400000000001</v>
      </c>
      <c r="AC773" s="130"/>
      <c r="AD773" s="169"/>
      <c r="AE773" s="169"/>
      <c r="AF773" s="169" t="s">
        <v>414</v>
      </c>
      <c r="AG773" s="141">
        <v>0.42</v>
      </c>
      <c r="AH773" s="92"/>
      <c r="AI773" s="92"/>
      <c r="AJ773" s="92"/>
    </row>
    <row r="774" spans="1:36" s="227" customFormat="1" ht="16.5" hidden="1" customHeight="1" x14ac:dyDescent="0.4">
      <c r="A774" s="168">
        <v>43678</v>
      </c>
      <c r="B774" s="169" t="s">
        <v>42</v>
      </c>
      <c r="C774" s="169" t="s">
        <v>59</v>
      </c>
      <c r="D774" s="169" t="s">
        <v>290</v>
      </c>
      <c r="E774" s="169" t="s">
        <v>205</v>
      </c>
      <c r="F774" s="169" t="s">
        <v>502</v>
      </c>
      <c r="G774" s="169" t="s">
        <v>503</v>
      </c>
      <c r="H774" s="370" t="s">
        <v>48</v>
      </c>
      <c r="I774" s="379" t="s">
        <v>49</v>
      </c>
      <c r="J774" s="145" t="s">
        <v>50</v>
      </c>
      <c r="K774" s="169"/>
      <c r="L774" s="169" t="s">
        <v>504</v>
      </c>
      <c r="M774" s="169" t="s">
        <v>592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75"/>
        <v>13219.36</v>
      </c>
      <c r="W774" s="130">
        <f t="shared" si="78"/>
        <v>15867.586538461539</v>
      </c>
      <c r="X774" s="130"/>
      <c r="Y774" s="130">
        <f t="shared" si="72"/>
        <v>634.70346153846185</v>
      </c>
      <c r="Z774" s="130">
        <f t="shared" si="77"/>
        <v>16502.29</v>
      </c>
      <c r="AA774" s="141">
        <v>3.5999999999999997E-2</v>
      </c>
      <c r="AB774" s="130">
        <f t="shared" si="73"/>
        <v>594.08244000000002</v>
      </c>
      <c r="AC774" s="130"/>
      <c r="AD774" s="169"/>
      <c r="AE774" s="169"/>
      <c r="AF774" s="169" t="s">
        <v>414</v>
      </c>
      <c r="AG774" s="141">
        <v>0</v>
      </c>
      <c r="AH774" s="92"/>
      <c r="AI774" s="92"/>
      <c r="AJ774" s="92"/>
    </row>
    <row r="775" spans="1:36" s="227" customFormat="1" ht="16.5" hidden="1" customHeight="1" x14ac:dyDescent="0.4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509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75"/>
        <v>34528.130000000005</v>
      </c>
      <c r="W775" s="130">
        <f t="shared" si="78"/>
        <v>9336.5142857142855</v>
      </c>
      <c r="X775" s="130"/>
      <c r="Y775" s="130">
        <f t="shared" si="72"/>
        <v>466.82571428571464</v>
      </c>
      <c r="Z775" s="130">
        <f t="shared" si="77"/>
        <v>9803.34</v>
      </c>
      <c r="AA775" s="141">
        <v>3.5999999999999997E-2</v>
      </c>
      <c r="AB775" s="130">
        <f t="shared" si="73"/>
        <v>352.92023999999998</v>
      </c>
      <c r="AC775" s="130"/>
      <c r="AD775" s="169"/>
      <c r="AE775" s="169"/>
      <c r="AF775" s="169" t="s">
        <v>417</v>
      </c>
      <c r="AG775" s="141">
        <v>0</v>
      </c>
      <c r="AH775" s="92"/>
      <c r="AI775" s="92"/>
      <c r="AJ775" s="92"/>
    </row>
    <row r="776" spans="1:36" s="227" customFormat="1" ht="16.5" hidden="1" customHeight="1" x14ac:dyDescent="0.4">
      <c r="A776" s="168">
        <v>43678</v>
      </c>
      <c r="B776" s="169" t="s">
        <v>42</v>
      </c>
      <c r="C776" s="169" t="s">
        <v>210</v>
      </c>
      <c r="D776" s="169" t="s">
        <v>211</v>
      </c>
      <c r="E776" s="169" t="s">
        <v>212</v>
      </c>
      <c r="F776" s="169" t="s">
        <v>236</v>
      </c>
      <c r="G776" s="169" t="s">
        <v>237</v>
      </c>
      <c r="H776" s="370" t="s">
        <v>48</v>
      </c>
      <c r="I776" s="379" t="s">
        <v>49</v>
      </c>
      <c r="J776" s="145" t="s">
        <v>50</v>
      </c>
      <c r="K776" s="169"/>
      <c r="L776" s="169" t="s">
        <v>220</v>
      </c>
      <c r="M776" s="169" t="s">
        <v>510</v>
      </c>
      <c r="N776" s="169" t="s">
        <v>209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75"/>
        <v>20014.111126760599</v>
      </c>
      <c r="W776" s="130">
        <f t="shared" si="78"/>
        <v>3910.9639999999999</v>
      </c>
      <c r="X776" s="130"/>
      <c r="Y776" s="130">
        <f t="shared" si="72"/>
        <v>220.33600000000024</v>
      </c>
      <c r="Z776" s="130">
        <f t="shared" si="77"/>
        <v>4131.3</v>
      </c>
      <c r="AA776" s="141">
        <v>6.9000000000000006E-2</v>
      </c>
      <c r="AB776" s="130">
        <f t="shared" si="73"/>
        <v>285.05970000000002</v>
      </c>
      <c r="AC776" s="130"/>
      <c r="AD776" s="169"/>
      <c r="AE776" s="169"/>
      <c r="AF776" s="169" t="s">
        <v>417</v>
      </c>
      <c r="AG776" s="141">
        <v>0.42</v>
      </c>
      <c r="AH776" s="92"/>
      <c r="AI776" s="92"/>
      <c r="AJ776" s="92"/>
    </row>
    <row r="777" spans="1:36" s="227" customFormat="1" ht="16.5" hidden="1" customHeight="1" x14ac:dyDescent="0.4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511</v>
      </c>
      <c r="N777" s="169" t="s">
        <v>144</v>
      </c>
      <c r="O777" s="305" t="s">
        <v>57</v>
      </c>
      <c r="P777" s="208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75"/>
        <v>78057.850000000006</v>
      </c>
      <c r="W777" s="121">
        <f>U777/(1+P777)</f>
        <v>14868.62</v>
      </c>
      <c r="X777" s="130"/>
      <c r="Y777" s="130">
        <f t="shared" si="72"/>
        <v>0</v>
      </c>
      <c r="Z777" s="130">
        <f t="shared" si="77"/>
        <v>14868.62</v>
      </c>
      <c r="AA777" s="141">
        <v>3.5999999999999997E-2</v>
      </c>
      <c r="AB777" s="130">
        <f t="shared" si="73"/>
        <v>535.27031999999997</v>
      </c>
      <c r="AC777" s="130"/>
      <c r="AD777" s="169"/>
      <c r="AE777" s="169"/>
      <c r="AF777" s="169" t="s">
        <v>417</v>
      </c>
      <c r="AG777" s="141">
        <v>0</v>
      </c>
      <c r="AH777" s="92"/>
      <c r="AI777" s="92"/>
      <c r="AJ777" s="92"/>
    </row>
    <row r="778" spans="1:36" s="227" customFormat="1" ht="16.5" hidden="1" customHeight="1" x14ac:dyDescent="0.4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512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75"/>
        <v>15987.070000000002</v>
      </c>
      <c r="W778" s="130">
        <f t="shared" si="78"/>
        <v>5802.9</v>
      </c>
      <c r="X778" s="130"/>
      <c r="Y778" s="130">
        <f t="shared" si="72"/>
        <v>0</v>
      </c>
      <c r="Z778" s="130">
        <f t="shared" si="77"/>
        <v>5802.9</v>
      </c>
      <c r="AA778" s="141">
        <v>3.5999999999999997E-2</v>
      </c>
      <c r="AB778" s="130">
        <f t="shared" si="73"/>
        <v>208.90439999999998</v>
      </c>
      <c r="AC778" s="130"/>
      <c r="AD778" s="169"/>
      <c r="AE778" s="169"/>
      <c r="AF778" s="169" t="s">
        <v>417</v>
      </c>
      <c r="AG778" s="141">
        <v>0</v>
      </c>
      <c r="AH778" s="92"/>
      <c r="AI778" s="92"/>
      <c r="AJ778" s="92"/>
    </row>
    <row r="779" spans="1:36" s="227" customFormat="1" ht="16.5" hidden="1" customHeight="1" x14ac:dyDescent="0.4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519</v>
      </c>
      <c r="N779" s="169" t="s">
        <v>209</v>
      </c>
      <c r="O779" s="306" t="s">
        <v>53</v>
      </c>
      <c r="P779" s="141">
        <v>0.02</v>
      </c>
      <c r="Q779" s="169"/>
      <c r="R779" s="197" t="s">
        <v>760</v>
      </c>
      <c r="S779" s="170">
        <v>0</v>
      </c>
      <c r="T779" s="170"/>
      <c r="U779" s="170">
        <v>0</v>
      </c>
      <c r="V779" s="170">
        <f t="shared" si="75"/>
        <v>0</v>
      </c>
      <c r="W779" s="130">
        <f t="shared" si="78"/>
        <v>0</v>
      </c>
      <c r="X779" s="130"/>
      <c r="Y779" s="130">
        <f t="shared" si="72"/>
        <v>0</v>
      </c>
      <c r="Z779" s="130">
        <f t="shared" si="77"/>
        <v>0</v>
      </c>
      <c r="AA779" s="141">
        <v>6.9000000000000006E-2</v>
      </c>
      <c r="AB779" s="130">
        <f t="shared" si="73"/>
        <v>0</v>
      </c>
      <c r="AC779" s="130"/>
      <c r="AD779" s="169"/>
      <c r="AE779" s="169"/>
      <c r="AF779" s="169" t="s">
        <v>417</v>
      </c>
      <c r="AG779" s="141">
        <v>0</v>
      </c>
      <c r="AH779" s="92"/>
      <c r="AI779" s="92"/>
      <c r="AJ779" s="92"/>
    </row>
    <row r="780" spans="1:36" s="227" customFormat="1" ht="16.5" hidden="1" customHeight="1" x14ac:dyDescent="0.4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522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75"/>
        <v>2956.69</v>
      </c>
      <c r="W780" s="130">
        <f t="shared" si="78"/>
        <v>0</v>
      </c>
      <c r="X780" s="130"/>
      <c r="Y780" s="130">
        <f t="shared" si="72"/>
        <v>0</v>
      </c>
      <c r="Z780" s="130">
        <f t="shared" si="77"/>
        <v>0</v>
      </c>
      <c r="AA780" s="141">
        <v>3.5999999999999997E-2</v>
      </c>
      <c r="AB780" s="130">
        <f t="shared" si="73"/>
        <v>0</v>
      </c>
      <c r="AC780" s="130"/>
      <c r="AD780" s="169"/>
      <c r="AE780" s="169"/>
      <c r="AF780" s="169" t="s">
        <v>417</v>
      </c>
      <c r="AG780" s="141">
        <v>0.42</v>
      </c>
      <c r="AH780" s="92"/>
      <c r="AI780" s="92"/>
      <c r="AJ780" s="92"/>
    </row>
    <row r="781" spans="1:36" s="227" customFormat="1" ht="16.5" hidden="1" customHeight="1" x14ac:dyDescent="0.4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525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75"/>
        <v>1766.24</v>
      </c>
      <c r="W781" s="130">
        <f t="shared" si="78"/>
        <v>0</v>
      </c>
      <c r="X781" s="130"/>
      <c r="Y781" s="130">
        <f t="shared" si="72"/>
        <v>0</v>
      </c>
      <c r="Z781" s="130">
        <f t="shared" si="77"/>
        <v>0</v>
      </c>
      <c r="AA781" s="141">
        <v>3.5999999999999997E-2</v>
      </c>
      <c r="AB781" s="130">
        <f t="shared" si="73"/>
        <v>0</v>
      </c>
      <c r="AC781" s="130"/>
      <c r="AD781" s="169"/>
      <c r="AE781" s="169"/>
      <c r="AF781" s="169" t="s">
        <v>414</v>
      </c>
      <c r="AG781" s="141">
        <v>0.42</v>
      </c>
      <c r="AH781" s="92"/>
      <c r="AI781" s="92"/>
      <c r="AJ781" s="92"/>
    </row>
    <row r="782" spans="1:36" s="227" customFormat="1" ht="16.5" hidden="1" customHeight="1" x14ac:dyDescent="0.4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94" t="s">
        <v>613</v>
      </c>
      <c r="G782" s="194" t="s">
        <v>613</v>
      </c>
      <c r="H782" s="370" t="s">
        <v>613</v>
      </c>
      <c r="I782" s="379" t="s">
        <v>49</v>
      </c>
      <c r="J782" s="145" t="s">
        <v>63</v>
      </c>
      <c r="K782" s="169"/>
      <c r="L782" s="169" t="s">
        <v>77</v>
      </c>
      <c r="M782" s="169" t="s">
        <v>519</v>
      </c>
      <c r="N782" s="169" t="s">
        <v>52</v>
      </c>
      <c r="O782" s="306" t="s">
        <v>53</v>
      </c>
      <c r="P782" s="196">
        <v>-0.15</v>
      </c>
      <c r="Q782" s="169"/>
      <c r="R782" s="169"/>
      <c r="S782" s="239">
        <v>205.52</v>
      </c>
      <c r="T782" s="170"/>
      <c r="U782" s="170">
        <v>0</v>
      </c>
      <c r="V782" s="170">
        <f t="shared" si="75"/>
        <v>205.52</v>
      </c>
      <c r="W782" s="121">
        <f>U782*(1+AG782)/(1+P782+AG782)</f>
        <v>0</v>
      </c>
      <c r="X782" s="130"/>
      <c r="Y782" s="130">
        <f t="shared" si="72"/>
        <v>0</v>
      </c>
      <c r="Z782" s="130">
        <f t="shared" si="77"/>
        <v>0</v>
      </c>
      <c r="AA782" s="141">
        <v>3.5999999999999997E-2</v>
      </c>
      <c r="AB782" s="130">
        <f t="shared" si="73"/>
        <v>0</v>
      </c>
      <c r="AC782" s="130"/>
      <c r="AD782" s="169"/>
      <c r="AE782" s="169"/>
      <c r="AF782" s="169" t="s">
        <v>417</v>
      </c>
      <c r="AG782" s="226">
        <v>0.26</v>
      </c>
      <c r="AH782" s="92"/>
      <c r="AI782" s="92"/>
      <c r="AJ782" s="92"/>
    </row>
    <row r="783" spans="1:36" s="227" customFormat="1" ht="16.5" hidden="1" customHeight="1" x14ac:dyDescent="0.4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528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75"/>
        <v>547555.24</v>
      </c>
      <c r="W783" s="130">
        <f t="shared" si="78"/>
        <v>0</v>
      </c>
      <c r="X783" s="130"/>
      <c r="Y783" s="130">
        <f t="shared" si="72"/>
        <v>0</v>
      </c>
      <c r="Z783" s="130">
        <f t="shared" si="77"/>
        <v>0</v>
      </c>
      <c r="AA783" s="141">
        <v>3.5999999999999997E-2</v>
      </c>
      <c r="AB783" s="130">
        <f t="shared" si="73"/>
        <v>0</v>
      </c>
      <c r="AC783" s="130"/>
      <c r="AD783" s="169"/>
      <c r="AE783" s="169"/>
      <c r="AF783" s="169" t="s">
        <v>417</v>
      </c>
      <c r="AG783" s="141">
        <v>0.42</v>
      </c>
      <c r="AH783" s="92"/>
      <c r="AI783" s="92"/>
      <c r="AJ783" s="92"/>
    </row>
    <row r="784" spans="1:36" s="227" customFormat="1" ht="16.5" hidden="1" customHeight="1" x14ac:dyDescent="0.4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530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75"/>
        <v>7741.65</v>
      </c>
      <c r="W784" s="130">
        <f t="shared" si="78"/>
        <v>0</v>
      </c>
      <c r="X784" s="130"/>
      <c r="Y784" s="130">
        <f t="shared" si="72"/>
        <v>0</v>
      </c>
      <c r="Z784" s="130">
        <f t="shared" si="77"/>
        <v>0</v>
      </c>
      <c r="AA784" s="141">
        <v>3.5999999999999997E-2</v>
      </c>
      <c r="AB784" s="130">
        <f t="shared" si="73"/>
        <v>0</v>
      </c>
      <c r="AC784" s="130"/>
      <c r="AD784" s="169"/>
      <c r="AE784" s="169"/>
      <c r="AF784" s="169" t="s">
        <v>414</v>
      </c>
      <c r="AG784" s="141">
        <v>0.42</v>
      </c>
      <c r="AH784" s="92"/>
      <c r="AI784" s="92"/>
      <c r="AJ784" s="92"/>
    </row>
    <row r="785" spans="1:36" s="227" customFormat="1" ht="16.5" hidden="1" customHeight="1" x14ac:dyDescent="0.4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531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75"/>
        <v>106099.63</v>
      </c>
      <c r="W785" s="130">
        <f t="shared" si="78"/>
        <v>0</v>
      </c>
      <c r="X785" s="130"/>
      <c r="Y785" s="130">
        <f t="shared" si="72"/>
        <v>0</v>
      </c>
      <c r="Z785" s="130">
        <f t="shared" si="77"/>
        <v>0</v>
      </c>
      <c r="AA785" s="141">
        <v>3.5999999999999997E-2</v>
      </c>
      <c r="AB785" s="130">
        <f t="shared" si="73"/>
        <v>0</v>
      </c>
      <c r="AC785" s="130"/>
      <c r="AD785" s="169"/>
      <c r="AE785" s="169"/>
      <c r="AF785" s="169" t="s">
        <v>417</v>
      </c>
      <c r="AG785" s="141">
        <v>0.42</v>
      </c>
      <c r="AH785" s="92"/>
      <c r="AI785" s="92"/>
      <c r="AJ785" s="92"/>
    </row>
    <row r="786" spans="1:36" s="227" customFormat="1" ht="16.5" hidden="1" customHeight="1" x14ac:dyDescent="0.4">
      <c r="A786" s="168">
        <v>43678</v>
      </c>
      <c r="B786" s="169" t="s">
        <v>42</v>
      </c>
      <c r="C786" s="170" t="s">
        <v>210</v>
      </c>
      <c r="D786" s="170" t="s">
        <v>211</v>
      </c>
      <c r="E786" s="169" t="s">
        <v>212</v>
      </c>
      <c r="F786" s="169" t="s">
        <v>246</v>
      </c>
      <c r="G786" s="169" t="s">
        <v>247</v>
      </c>
      <c r="H786" s="370" t="s">
        <v>48</v>
      </c>
      <c r="I786" s="379" t="s">
        <v>49</v>
      </c>
      <c r="J786" s="145" t="s">
        <v>50</v>
      </c>
      <c r="K786" s="169"/>
      <c r="L786" s="169" t="s">
        <v>220</v>
      </c>
      <c r="M786" s="169" t="s">
        <v>532</v>
      </c>
      <c r="N786" s="169" t="s">
        <v>209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75"/>
        <v>11055.15</v>
      </c>
      <c r="W786" s="130">
        <f t="shared" si="78"/>
        <v>0</v>
      </c>
      <c r="X786" s="130"/>
      <c r="Y786" s="130">
        <f t="shared" si="72"/>
        <v>0</v>
      </c>
      <c r="Z786" s="130">
        <f t="shared" si="77"/>
        <v>0</v>
      </c>
      <c r="AA786" s="141">
        <v>6.9000000000000006E-2</v>
      </c>
      <c r="AB786" s="130">
        <f t="shared" si="73"/>
        <v>0</v>
      </c>
      <c r="AC786" s="130"/>
      <c r="AD786" s="169"/>
      <c r="AE786" s="169"/>
      <c r="AF786" s="169" t="s">
        <v>417</v>
      </c>
      <c r="AG786" s="141">
        <v>0.42</v>
      </c>
      <c r="AH786" s="92"/>
      <c r="AI786" s="92"/>
      <c r="AJ786" s="92"/>
    </row>
    <row r="787" spans="1:36" s="227" customFormat="1" ht="16.5" hidden="1" customHeight="1" x14ac:dyDescent="0.4">
      <c r="A787" s="168">
        <v>43678</v>
      </c>
      <c r="B787" s="169" t="s">
        <v>42</v>
      </c>
      <c r="C787" s="170" t="s">
        <v>210</v>
      </c>
      <c r="D787" s="170" t="s">
        <v>221</v>
      </c>
      <c r="E787" s="169" t="s">
        <v>212</v>
      </c>
      <c r="F787" s="169" t="s">
        <v>253</v>
      </c>
      <c r="G787" s="169" t="s">
        <v>254</v>
      </c>
      <c r="H787" s="370" t="s">
        <v>48</v>
      </c>
      <c r="I787" s="379" t="s">
        <v>49</v>
      </c>
      <c r="J787" s="145" t="s">
        <v>50</v>
      </c>
      <c r="K787" s="169"/>
      <c r="L787" s="169" t="s">
        <v>220</v>
      </c>
      <c r="M787" s="169" t="s">
        <v>533</v>
      </c>
      <c r="N787" s="169" t="s">
        <v>209</v>
      </c>
      <c r="O787" s="306" t="s">
        <v>53</v>
      </c>
      <c r="P787" s="141">
        <v>0.22</v>
      </c>
      <c r="Q787" s="169"/>
      <c r="R787" s="169"/>
      <c r="S787" s="121">
        <v>354.84000000002561</v>
      </c>
      <c r="T787" s="170"/>
      <c r="U787" s="170"/>
      <c r="V787" s="170">
        <f t="shared" si="75"/>
        <v>354.84000000002561</v>
      </c>
      <c r="W787" s="130">
        <f t="shared" si="78"/>
        <v>0</v>
      </c>
      <c r="X787" s="130"/>
      <c r="Y787" s="130">
        <f t="shared" si="72"/>
        <v>0</v>
      </c>
      <c r="Z787" s="130">
        <f t="shared" si="77"/>
        <v>0</v>
      </c>
      <c r="AA787" s="141">
        <v>6.9000000000000006E-2</v>
      </c>
      <c r="AB787" s="130">
        <f t="shared" si="73"/>
        <v>0</v>
      </c>
      <c r="AC787" s="130"/>
      <c r="AD787" s="169"/>
      <c r="AE787" s="169"/>
      <c r="AF787" s="169" t="s">
        <v>417</v>
      </c>
      <c r="AG787" s="141">
        <v>0.42</v>
      </c>
      <c r="AH787" s="92"/>
      <c r="AI787" s="92"/>
      <c r="AJ787" s="92"/>
    </row>
    <row r="788" spans="1:36" s="227" customFormat="1" hidden="1" x14ac:dyDescent="0.4">
      <c r="A788" s="168">
        <v>43678</v>
      </c>
      <c r="B788" s="169" t="s">
        <v>42</v>
      </c>
      <c r="C788" s="169" t="s">
        <v>210</v>
      </c>
      <c r="D788" s="169" t="s">
        <v>211</v>
      </c>
      <c r="E788" s="169" t="s">
        <v>212</v>
      </c>
      <c r="F788" s="169" t="s">
        <v>240</v>
      </c>
      <c r="G788" s="169" t="s">
        <v>241</v>
      </c>
      <c r="H788" s="370" t="s">
        <v>48</v>
      </c>
      <c r="I788" s="379" t="s">
        <v>49</v>
      </c>
      <c r="J788" s="145" t="s">
        <v>50</v>
      </c>
      <c r="K788" s="169"/>
      <c r="L788" s="169" t="s">
        <v>220</v>
      </c>
      <c r="M788" s="169" t="s">
        <v>534</v>
      </c>
      <c r="N788" s="169" t="s">
        <v>209</v>
      </c>
      <c r="O788" s="306" t="s">
        <v>53</v>
      </c>
      <c r="P788" s="141">
        <v>0.23</v>
      </c>
      <c r="Q788" s="169"/>
      <c r="R788" s="169"/>
      <c r="S788" s="121">
        <v>172.66352112698951</v>
      </c>
      <c r="T788" s="170"/>
      <c r="U788" s="170"/>
      <c r="V788" s="170">
        <f t="shared" si="75"/>
        <v>172.66352112698951</v>
      </c>
      <c r="W788" s="130">
        <f t="shared" si="78"/>
        <v>0</v>
      </c>
      <c r="X788" s="130"/>
      <c r="Y788" s="130">
        <f t="shared" si="72"/>
        <v>0</v>
      </c>
      <c r="Z788" s="130">
        <f t="shared" si="77"/>
        <v>0</v>
      </c>
      <c r="AA788" s="141">
        <v>6.9000000000000006E-2</v>
      </c>
      <c r="AB788" s="130">
        <f t="shared" si="73"/>
        <v>0</v>
      </c>
      <c r="AC788" s="130"/>
      <c r="AD788" s="169"/>
      <c r="AE788" s="169"/>
      <c r="AF788" s="169" t="s">
        <v>417</v>
      </c>
      <c r="AG788" s="141">
        <v>0.42</v>
      </c>
      <c r="AH788" s="92"/>
      <c r="AI788" s="92"/>
      <c r="AJ788" s="92"/>
    </row>
    <row r="789" spans="1:36" s="227" customFormat="1" ht="16.5" hidden="1" customHeight="1" x14ac:dyDescent="0.4">
      <c r="A789" s="168">
        <v>43678</v>
      </c>
      <c r="B789" s="169" t="s">
        <v>42</v>
      </c>
      <c r="C789" s="169" t="s">
        <v>210</v>
      </c>
      <c r="D789" s="169" t="s">
        <v>211</v>
      </c>
      <c r="E789" s="169" t="s">
        <v>212</v>
      </c>
      <c r="F789" s="169" t="s">
        <v>230</v>
      </c>
      <c r="G789" s="169" t="s">
        <v>231</v>
      </c>
      <c r="H789" s="370" t="s">
        <v>48</v>
      </c>
      <c r="I789" s="379" t="s">
        <v>49</v>
      </c>
      <c r="J789" s="145" t="s">
        <v>50</v>
      </c>
      <c r="K789" s="169"/>
      <c r="L789" s="169" t="s">
        <v>220</v>
      </c>
      <c r="M789" s="169" t="s">
        <v>535</v>
      </c>
      <c r="N789" s="169" t="s">
        <v>209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75"/>
        <v>6504.6216901406997</v>
      </c>
      <c r="W789" s="130">
        <f t="shared" si="78"/>
        <v>0</v>
      </c>
      <c r="X789" s="130"/>
      <c r="Y789" s="130">
        <f t="shared" si="72"/>
        <v>0</v>
      </c>
      <c r="Z789" s="130">
        <f t="shared" si="77"/>
        <v>0</v>
      </c>
      <c r="AA789" s="141">
        <v>6.9000000000000006E-2</v>
      </c>
      <c r="AB789" s="130">
        <f t="shared" si="73"/>
        <v>0</v>
      </c>
      <c r="AC789" s="130"/>
      <c r="AD789" s="169"/>
      <c r="AE789" s="169"/>
      <c r="AF789" s="169" t="s">
        <v>417</v>
      </c>
      <c r="AG789" s="141">
        <v>0</v>
      </c>
      <c r="AH789" s="92"/>
      <c r="AI789" s="92"/>
      <c r="AJ789" s="92"/>
    </row>
    <row r="790" spans="1:36" s="227" customFormat="1" ht="16.5" hidden="1" customHeight="1" x14ac:dyDescent="0.4">
      <c r="A790" s="168">
        <v>43678</v>
      </c>
      <c r="B790" s="169" t="s">
        <v>42</v>
      </c>
      <c r="C790" s="169" t="s">
        <v>59</v>
      </c>
      <c r="D790" s="169" t="s">
        <v>290</v>
      </c>
      <c r="E790" s="169" t="s">
        <v>156</v>
      </c>
      <c r="F790" s="169" t="s">
        <v>268</v>
      </c>
      <c r="G790" s="169" t="s">
        <v>291</v>
      </c>
      <c r="H790" s="370" t="s">
        <v>48</v>
      </c>
      <c r="I790" s="379" t="s">
        <v>49</v>
      </c>
      <c r="J790" s="145" t="s">
        <v>50</v>
      </c>
      <c r="K790" s="169"/>
      <c r="L790" s="169" t="s">
        <v>220</v>
      </c>
      <c r="M790" s="169" t="s">
        <v>536</v>
      </c>
      <c r="N790" s="169" t="s">
        <v>209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75"/>
        <v>136495.19</v>
      </c>
      <c r="W790" s="130">
        <f t="shared" si="78"/>
        <v>0</v>
      </c>
      <c r="X790" s="130"/>
      <c r="Y790" s="130">
        <f t="shared" si="72"/>
        <v>0</v>
      </c>
      <c r="Z790" s="130">
        <f t="shared" si="77"/>
        <v>0</v>
      </c>
      <c r="AA790" s="141">
        <v>6.9000000000000006E-2</v>
      </c>
      <c r="AB790" s="130">
        <f t="shared" si="73"/>
        <v>0</v>
      </c>
      <c r="AC790" s="130"/>
      <c r="AD790" s="169"/>
      <c r="AE790" s="169"/>
      <c r="AF790" s="169" t="s">
        <v>417</v>
      </c>
      <c r="AG790" s="226">
        <v>0.42</v>
      </c>
      <c r="AH790" s="92"/>
      <c r="AI790" s="92"/>
      <c r="AJ790" s="92"/>
    </row>
    <row r="791" spans="1:36" s="227" customFormat="1" ht="16.5" hidden="1" customHeight="1" x14ac:dyDescent="0.4">
      <c r="A791" s="168">
        <v>43678</v>
      </c>
      <c r="B791" s="169" t="s">
        <v>42</v>
      </c>
      <c r="C791" s="170" t="s">
        <v>210</v>
      </c>
      <c r="D791" s="170" t="s">
        <v>221</v>
      </c>
      <c r="E791" s="169" t="s">
        <v>212</v>
      </c>
      <c r="F791" s="169" t="s">
        <v>228</v>
      </c>
      <c r="G791" s="169" t="s">
        <v>229</v>
      </c>
      <c r="H791" s="370" t="s">
        <v>48</v>
      </c>
      <c r="I791" s="379" t="s">
        <v>49</v>
      </c>
      <c r="J791" s="145" t="s">
        <v>50</v>
      </c>
      <c r="K791" s="169"/>
      <c r="L791" s="169" t="s">
        <v>220</v>
      </c>
      <c r="M791" s="169" t="s">
        <v>538</v>
      </c>
      <c r="N791" s="169" t="s">
        <v>209</v>
      </c>
      <c r="O791" s="306" t="s">
        <v>53</v>
      </c>
      <c r="P791" s="141">
        <v>0.08</v>
      </c>
      <c r="Q791" s="169"/>
      <c r="R791" s="169"/>
      <c r="S791" s="170">
        <v>0</v>
      </c>
      <c r="T791" s="170"/>
      <c r="U791" s="170"/>
      <c r="V791" s="170">
        <f t="shared" si="75"/>
        <v>0</v>
      </c>
      <c r="W791" s="130">
        <f t="shared" si="78"/>
        <v>0</v>
      </c>
      <c r="X791" s="130"/>
      <c r="Y791" s="130">
        <f t="shared" si="72"/>
        <v>0</v>
      </c>
      <c r="Z791" s="130">
        <f t="shared" si="77"/>
        <v>0</v>
      </c>
      <c r="AA791" s="141">
        <v>6.9000000000000006E-2</v>
      </c>
      <c r="AB791" s="130">
        <f t="shared" si="73"/>
        <v>0</v>
      </c>
      <c r="AC791" s="130"/>
      <c r="AD791" s="169"/>
      <c r="AE791" s="169"/>
      <c r="AF791" s="169" t="s">
        <v>417</v>
      </c>
      <c r="AG791" s="141" t="s">
        <v>539</v>
      </c>
      <c r="AH791" s="92"/>
      <c r="AI791" s="92"/>
      <c r="AJ791" s="92"/>
    </row>
    <row r="792" spans="1:36" s="227" customFormat="1" ht="16.5" hidden="1" customHeight="1" x14ac:dyDescent="0.4">
      <c r="A792" s="168">
        <v>43678</v>
      </c>
      <c r="B792" s="169" t="s">
        <v>42</v>
      </c>
      <c r="C792" s="170" t="s">
        <v>210</v>
      </c>
      <c r="D792" s="170" t="s">
        <v>221</v>
      </c>
      <c r="E792" s="169" t="s">
        <v>248</v>
      </c>
      <c r="F792" s="169" t="s">
        <v>249</v>
      </c>
      <c r="G792" s="169" t="s">
        <v>250</v>
      </c>
      <c r="H792" s="370" t="s">
        <v>48</v>
      </c>
      <c r="I792" s="379" t="s">
        <v>49</v>
      </c>
      <c r="J792" s="145" t="s">
        <v>50</v>
      </c>
      <c r="K792" s="169"/>
      <c r="L792" s="169" t="s">
        <v>220</v>
      </c>
      <c r="M792" s="169" t="s">
        <v>540</v>
      </c>
      <c r="N792" s="169" t="s">
        <v>209</v>
      </c>
      <c r="O792" s="306" t="s">
        <v>53</v>
      </c>
      <c r="P792" s="196">
        <v>0.23</v>
      </c>
      <c r="Q792" s="169"/>
      <c r="R792" s="169"/>
      <c r="S792" s="170">
        <v>2063.5353521120301</v>
      </c>
      <c r="T792" s="170"/>
      <c r="U792" s="170"/>
      <c r="V792" s="170">
        <f t="shared" si="75"/>
        <v>2063.5353521120301</v>
      </c>
      <c r="W792" s="130">
        <f t="shared" si="78"/>
        <v>0</v>
      </c>
      <c r="X792" s="130"/>
      <c r="Y792" s="130">
        <f t="shared" si="72"/>
        <v>0</v>
      </c>
      <c r="Z792" s="130">
        <f t="shared" si="77"/>
        <v>0</v>
      </c>
      <c r="AA792" s="141">
        <v>6.9000000000000006E-2</v>
      </c>
      <c r="AB792" s="130">
        <f t="shared" si="73"/>
        <v>0</v>
      </c>
      <c r="AC792" s="130"/>
      <c r="AD792" s="169"/>
      <c r="AE792" s="169"/>
      <c r="AF792" s="169" t="s">
        <v>417</v>
      </c>
      <c r="AG792" s="141">
        <v>0.42</v>
      </c>
      <c r="AH792" s="92"/>
      <c r="AI792" s="92"/>
      <c r="AJ792" s="92"/>
    </row>
    <row r="793" spans="1:36" s="227" customFormat="1" ht="16.5" hidden="1" customHeight="1" x14ac:dyDescent="0.4">
      <c r="A793" s="168">
        <v>43678</v>
      </c>
      <c r="B793" s="169" t="s">
        <v>42</v>
      </c>
      <c r="C793" s="169" t="s">
        <v>210</v>
      </c>
      <c r="D793" s="169" t="s">
        <v>221</v>
      </c>
      <c r="E793" s="169" t="s">
        <v>212</v>
      </c>
      <c r="F793" s="169" t="s">
        <v>282</v>
      </c>
      <c r="G793" s="169" t="s">
        <v>283</v>
      </c>
      <c r="H793" s="370" t="s">
        <v>48</v>
      </c>
      <c r="I793" s="379" t="s">
        <v>49</v>
      </c>
      <c r="J793" s="145" t="s">
        <v>50</v>
      </c>
      <c r="K793" s="169"/>
      <c r="L793" s="169" t="s">
        <v>220</v>
      </c>
      <c r="M793" s="169" t="s">
        <v>541</v>
      </c>
      <c r="N793" s="169" t="s">
        <v>209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75"/>
        <v>8102.9149295775096</v>
      </c>
      <c r="W793" s="130">
        <f t="shared" si="78"/>
        <v>0</v>
      </c>
      <c r="X793" s="130"/>
      <c r="Y793" s="130">
        <f t="shared" si="72"/>
        <v>0</v>
      </c>
      <c r="Z793" s="130">
        <f t="shared" si="77"/>
        <v>0</v>
      </c>
      <c r="AA793" s="141">
        <v>6.9000000000000006E-2</v>
      </c>
      <c r="AB793" s="130">
        <f t="shared" si="73"/>
        <v>0</v>
      </c>
      <c r="AC793" s="130"/>
      <c r="AD793" s="169"/>
      <c r="AE793" s="169"/>
      <c r="AF793" s="169" t="s">
        <v>417</v>
      </c>
      <c r="AG793" s="141">
        <v>0.42</v>
      </c>
      <c r="AH793" s="92"/>
      <c r="AI793" s="92"/>
      <c r="AJ793" s="92"/>
    </row>
    <row r="794" spans="1:36" s="227" customFormat="1" ht="16.5" hidden="1" customHeight="1" x14ac:dyDescent="0.4">
      <c r="A794" s="168">
        <v>43678</v>
      </c>
      <c r="B794" s="169" t="s">
        <v>42</v>
      </c>
      <c r="C794" s="169" t="s">
        <v>210</v>
      </c>
      <c r="D794" s="169" t="s">
        <v>221</v>
      </c>
      <c r="E794" s="169" t="s">
        <v>212</v>
      </c>
      <c r="F794" s="169" t="s">
        <v>284</v>
      </c>
      <c r="G794" s="169" t="s">
        <v>285</v>
      </c>
      <c r="H794" s="370" t="s">
        <v>48</v>
      </c>
      <c r="I794" s="379" t="s">
        <v>49</v>
      </c>
      <c r="J794" s="145" t="s">
        <v>50</v>
      </c>
      <c r="K794" s="169"/>
      <c r="L794" s="169" t="s">
        <v>220</v>
      </c>
      <c r="M794" s="169" t="s">
        <v>543</v>
      </c>
      <c r="N794" s="169" t="s">
        <v>209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75"/>
        <v>655.37999999978604</v>
      </c>
      <c r="W794" s="130">
        <f t="shared" si="78"/>
        <v>0</v>
      </c>
      <c r="X794" s="130"/>
      <c r="Y794" s="130">
        <f t="shared" si="72"/>
        <v>0</v>
      </c>
      <c r="Z794" s="130">
        <f t="shared" si="77"/>
        <v>0</v>
      </c>
      <c r="AA794" s="141">
        <v>6.9000000000000006E-2</v>
      </c>
      <c r="AB794" s="130">
        <f t="shared" si="73"/>
        <v>0</v>
      </c>
      <c r="AC794" s="130"/>
      <c r="AD794" s="169"/>
      <c r="AE794" s="169"/>
      <c r="AF794" s="169" t="s">
        <v>417</v>
      </c>
      <c r="AG794" s="141">
        <v>0.42</v>
      </c>
      <c r="AH794" s="92"/>
      <c r="AI794" s="92"/>
      <c r="AJ794" s="92"/>
    </row>
    <row r="795" spans="1:36" s="227" customFormat="1" ht="16.5" hidden="1" customHeight="1" x14ac:dyDescent="0.4">
      <c r="A795" s="168">
        <v>43678</v>
      </c>
      <c r="B795" s="169" t="s">
        <v>42</v>
      </c>
      <c r="C795" s="169" t="s">
        <v>210</v>
      </c>
      <c r="D795" s="169" t="s">
        <v>221</v>
      </c>
      <c r="E795" s="169" t="s">
        <v>212</v>
      </c>
      <c r="F795" s="169" t="s">
        <v>300</v>
      </c>
      <c r="G795" s="169" t="s">
        <v>301</v>
      </c>
      <c r="H795" s="370" t="s">
        <v>48</v>
      </c>
      <c r="I795" s="379" t="s">
        <v>49</v>
      </c>
      <c r="J795" s="145" t="s">
        <v>50</v>
      </c>
      <c r="K795" s="169"/>
      <c r="L795" s="169" t="s">
        <v>220</v>
      </c>
      <c r="M795" s="169" t="s">
        <v>544</v>
      </c>
      <c r="N795" s="169" t="s">
        <v>209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75"/>
        <v>143.460985915328</v>
      </c>
      <c r="W795" s="130">
        <f t="shared" si="78"/>
        <v>0</v>
      </c>
      <c r="X795" s="130"/>
      <c r="Y795" s="130">
        <f t="shared" si="72"/>
        <v>0</v>
      </c>
      <c r="Z795" s="130">
        <f t="shared" si="77"/>
        <v>0</v>
      </c>
      <c r="AA795" s="141">
        <v>6.9000000000000006E-2</v>
      </c>
      <c r="AB795" s="130">
        <f t="shared" si="73"/>
        <v>0</v>
      </c>
      <c r="AC795" s="130"/>
      <c r="AD795" s="169"/>
      <c r="AE795" s="169"/>
      <c r="AF795" s="169" t="s">
        <v>417</v>
      </c>
      <c r="AG795" s="141">
        <v>0.42</v>
      </c>
      <c r="AH795" s="92"/>
      <c r="AI795" s="92"/>
      <c r="AJ795" s="92"/>
    </row>
    <row r="796" spans="1:36" s="227" customFormat="1" ht="16.5" hidden="1" customHeight="1" x14ac:dyDescent="0.4">
      <c r="A796" s="168">
        <v>43678</v>
      </c>
      <c r="B796" s="169" t="s">
        <v>42</v>
      </c>
      <c r="C796" s="169" t="s">
        <v>210</v>
      </c>
      <c r="D796" s="169" t="s">
        <v>211</v>
      </c>
      <c r="E796" s="169" t="s">
        <v>212</v>
      </c>
      <c r="F796" s="169" t="s">
        <v>286</v>
      </c>
      <c r="G796" s="169" t="s">
        <v>287</v>
      </c>
      <c r="H796" s="370" t="s">
        <v>48</v>
      </c>
      <c r="I796" s="379" t="s">
        <v>49</v>
      </c>
      <c r="J796" s="145" t="s">
        <v>50</v>
      </c>
      <c r="K796" s="169"/>
      <c r="L796" s="169" t="s">
        <v>220</v>
      </c>
      <c r="M796" s="169" t="s">
        <v>545</v>
      </c>
      <c r="N796" s="169" t="s">
        <v>209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75"/>
        <v>322.47394365991897</v>
      </c>
      <c r="W796" s="121">
        <f>U796*(1+AG796)/(1+P796+AG796)</f>
        <v>0</v>
      </c>
      <c r="X796" s="130"/>
      <c r="Y796" s="130">
        <f t="shared" si="72"/>
        <v>0</v>
      </c>
      <c r="Z796" s="130">
        <f t="shared" si="77"/>
        <v>0</v>
      </c>
      <c r="AA796" s="141">
        <v>6.9000000000000006E-2</v>
      </c>
      <c r="AB796" s="130">
        <f t="shared" si="73"/>
        <v>0</v>
      </c>
      <c r="AC796" s="130"/>
      <c r="AD796" s="169"/>
      <c r="AE796" s="169"/>
      <c r="AF796" s="169" t="s">
        <v>417</v>
      </c>
      <c r="AG796" s="141">
        <v>0.42</v>
      </c>
      <c r="AH796" s="92"/>
      <c r="AI796" s="92"/>
      <c r="AJ796" s="92"/>
    </row>
    <row r="797" spans="1:36" s="227" customFormat="1" ht="16.5" hidden="1" customHeight="1" x14ac:dyDescent="0.4">
      <c r="A797" s="168">
        <v>43678</v>
      </c>
      <c r="B797" s="169" t="s">
        <v>42</v>
      </c>
      <c r="C797" s="169" t="s">
        <v>210</v>
      </c>
      <c r="D797" s="169" t="s">
        <v>221</v>
      </c>
      <c r="E797" s="169" t="s">
        <v>212</v>
      </c>
      <c r="F797" s="169" t="s">
        <v>288</v>
      </c>
      <c r="G797" s="169" t="s">
        <v>289</v>
      </c>
      <c r="H797" s="370" t="s">
        <v>48</v>
      </c>
      <c r="I797" s="379" t="s">
        <v>49</v>
      </c>
      <c r="J797" s="145" t="s">
        <v>50</v>
      </c>
      <c r="K797" s="169"/>
      <c r="L797" s="169" t="s">
        <v>220</v>
      </c>
      <c r="M797" s="169" t="s">
        <v>547</v>
      </c>
      <c r="N797" s="169" t="s">
        <v>209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75"/>
        <v>227.30774647876399</v>
      </c>
      <c r="W797" s="130">
        <f t="shared" si="78"/>
        <v>0</v>
      </c>
      <c r="X797" s="130"/>
      <c r="Y797" s="130">
        <f t="shared" si="72"/>
        <v>0</v>
      </c>
      <c r="Z797" s="130">
        <f t="shared" si="77"/>
        <v>0</v>
      </c>
      <c r="AA797" s="141">
        <v>6.9000000000000006E-2</v>
      </c>
      <c r="AB797" s="130">
        <f t="shared" si="73"/>
        <v>0</v>
      </c>
      <c r="AC797" s="130"/>
      <c r="AD797" s="169"/>
      <c r="AE797" s="169"/>
      <c r="AF797" s="169" t="s">
        <v>417</v>
      </c>
      <c r="AG797" s="141">
        <v>0.42</v>
      </c>
      <c r="AH797" s="92"/>
      <c r="AI797" s="92"/>
      <c r="AJ797" s="92"/>
    </row>
    <row r="798" spans="1:36" s="227" customFormat="1" ht="16.5" hidden="1" customHeight="1" x14ac:dyDescent="0.4">
      <c r="A798" s="168">
        <v>43678</v>
      </c>
      <c r="B798" s="169" t="s">
        <v>42</v>
      </c>
      <c r="C798" s="169" t="s">
        <v>210</v>
      </c>
      <c r="D798" s="169" t="s">
        <v>211</v>
      </c>
      <c r="E798" s="169" t="s">
        <v>212</v>
      </c>
      <c r="F798" s="169" t="s">
        <v>298</v>
      </c>
      <c r="G798" s="169" t="s">
        <v>299</v>
      </c>
      <c r="H798" s="370" t="s">
        <v>48</v>
      </c>
      <c r="I798" s="379" t="s">
        <v>49</v>
      </c>
      <c r="J798" s="145" t="s">
        <v>50</v>
      </c>
      <c r="K798" s="169"/>
      <c r="L798" s="169" t="s">
        <v>220</v>
      </c>
      <c r="M798" s="169" t="s">
        <v>548</v>
      </c>
      <c r="N798" s="169" t="s">
        <v>209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75"/>
        <v>1513.0032394366101</v>
      </c>
      <c r="W798" s="130">
        <f t="shared" si="78"/>
        <v>0</v>
      </c>
      <c r="X798" s="130"/>
      <c r="Y798" s="130">
        <f t="shared" si="72"/>
        <v>0</v>
      </c>
      <c r="Z798" s="130">
        <f t="shared" si="77"/>
        <v>0</v>
      </c>
      <c r="AA798" s="141">
        <v>6.9000000000000006E-2</v>
      </c>
      <c r="AB798" s="130">
        <f t="shared" si="73"/>
        <v>0</v>
      </c>
      <c r="AC798" s="130"/>
      <c r="AD798" s="169"/>
      <c r="AE798" s="169"/>
      <c r="AF798" s="169" t="s">
        <v>417</v>
      </c>
      <c r="AG798" s="141">
        <v>0.42</v>
      </c>
      <c r="AH798" s="92"/>
      <c r="AI798" s="92"/>
      <c r="AJ798" s="92"/>
    </row>
    <row r="799" spans="1:36" s="227" customFormat="1" ht="16.5" hidden="1" customHeight="1" x14ac:dyDescent="0.4">
      <c r="A799" s="168">
        <v>43678</v>
      </c>
      <c r="B799" s="169" t="s">
        <v>42</v>
      </c>
      <c r="C799" s="169" t="s">
        <v>210</v>
      </c>
      <c r="D799" s="169" t="s">
        <v>211</v>
      </c>
      <c r="E799" s="169" t="s">
        <v>212</v>
      </c>
      <c r="F799" s="169" t="s">
        <v>302</v>
      </c>
      <c r="G799" s="169" t="s">
        <v>303</v>
      </c>
      <c r="H799" s="370" t="s">
        <v>48</v>
      </c>
      <c r="I799" s="379" t="s">
        <v>49</v>
      </c>
      <c r="J799" s="145" t="s">
        <v>50</v>
      </c>
      <c r="K799" s="169"/>
      <c r="L799" s="169" t="s">
        <v>220</v>
      </c>
      <c r="M799" s="169" t="s">
        <v>535</v>
      </c>
      <c r="N799" s="169" t="s">
        <v>209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75"/>
        <v>127.3395774647</v>
      </c>
      <c r="W799" s="130">
        <f t="shared" si="78"/>
        <v>0</v>
      </c>
      <c r="X799" s="130"/>
      <c r="Y799" s="130">
        <f t="shared" si="72"/>
        <v>0</v>
      </c>
      <c r="Z799" s="130">
        <f t="shared" si="77"/>
        <v>0</v>
      </c>
      <c r="AA799" s="141">
        <v>6.9000000000000006E-2</v>
      </c>
      <c r="AB799" s="130">
        <f t="shared" si="73"/>
        <v>0</v>
      </c>
      <c r="AC799" s="130"/>
      <c r="AD799" s="169"/>
      <c r="AE799" s="169"/>
      <c r="AF799" s="169" t="s">
        <v>417</v>
      </c>
      <c r="AG799" s="141">
        <v>0.42</v>
      </c>
      <c r="AH799" s="92"/>
      <c r="AI799" s="92"/>
      <c r="AJ799" s="92"/>
    </row>
    <row r="800" spans="1:36" s="227" customFormat="1" ht="16.5" hidden="1" customHeight="1" x14ac:dyDescent="0.4">
      <c r="A800" s="168">
        <v>43678</v>
      </c>
      <c r="B800" s="169" t="s">
        <v>42</v>
      </c>
      <c r="C800" s="169" t="s">
        <v>210</v>
      </c>
      <c r="D800" s="169" t="s">
        <v>211</v>
      </c>
      <c r="E800" s="169" t="s">
        <v>212</v>
      </c>
      <c r="F800" s="169" t="s">
        <v>312</v>
      </c>
      <c r="G800" s="169" t="s">
        <v>313</v>
      </c>
      <c r="H800" s="370" t="s">
        <v>48</v>
      </c>
      <c r="I800" s="379" t="s">
        <v>49</v>
      </c>
      <c r="J800" s="145" t="s">
        <v>50</v>
      </c>
      <c r="K800" s="169"/>
      <c r="L800" s="169" t="s">
        <v>220</v>
      </c>
      <c r="M800" s="169" t="s">
        <v>549</v>
      </c>
      <c r="N800" s="169" t="s">
        <v>209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75"/>
        <v>4215.2245070423196</v>
      </c>
      <c r="W800" s="130">
        <f t="shared" si="78"/>
        <v>0</v>
      </c>
      <c r="X800" s="130"/>
      <c r="Y800" s="130">
        <f t="shared" si="72"/>
        <v>0</v>
      </c>
      <c r="Z800" s="130">
        <f t="shared" si="77"/>
        <v>0</v>
      </c>
      <c r="AA800" s="141">
        <v>6.9000000000000006E-2</v>
      </c>
      <c r="AB800" s="130">
        <f t="shared" si="73"/>
        <v>0</v>
      </c>
      <c r="AC800" s="130"/>
      <c r="AD800" s="169"/>
      <c r="AE800" s="169"/>
      <c r="AF800" s="169" t="s">
        <v>417</v>
      </c>
      <c r="AG800" s="141">
        <v>0.42</v>
      </c>
      <c r="AH800" s="92"/>
      <c r="AI800" s="92"/>
      <c r="AJ800" s="92"/>
    </row>
    <row r="801" spans="1:36" s="227" customFormat="1" ht="16.5" hidden="1" customHeight="1" x14ac:dyDescent="0.4">
      <c r="A801" s="168">
        <v>43678</v>
      </c>
      <c r="B801" s="169" t="s">
        <v>42</v>
      </c>
      <c r="C801" s="169" t="s">
        <v>210</v>
      </c>
      <c r="D801" s="169" t="s">
        <v>221</v>
      </c>
      <c r="E801" s="169" t="s">
        <v>212</v>
      </c>
      <c r="F801" s="169" t="s">
        <v>268</v>
      </c>
      <c r="G801" s="169" t="s">
        <v>269</v>
      </c>
      <c r="H801" s="370" t="s">
        <v>48</v>
      </c>
      <c r="I801" s="379" t="s">
        <v>49</v>
      </c>
      <c r="J801" s="145" t="s">
        <v>50</v>
      </c>
      <c r="K801" s="169"/>
      <c r="L801" s="169" t="s">
        <v>220</v>
      </c>
      <c r="M801" s="169" t="s">
        <v>550</v>
      </c>
      <c r="N801" s="169" t="s">
        <v>209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75"/>
        <v>152.264929577999</v>
      </c>
      <c r="W801" s="130">
        <f t="shared" si="78"/>
        <v>0</v>
      </c>
      <c r="X801" s="130"/>
      <c r="Y801" s="130">
        <f t="shared" si="72"/>
        <v>0</v>
      </c>
      <c r="Z801" s="130">
        <f t="shared" si="77"/>
        <v>0</v>
      </c>
      <c r="AA801" s="141">
        <v>6.9000000000000006E-2</v>
      </c>
      <c r="AB801" s="130">
        <f t="shared" si="73"/>
        <v>0</v>
      </c>
      <c r="AC801" s="130"/>
      <c r="AD801" s="169"/>
      <c r="AE801" s="169"/>
      <c r="AF801" s="169" t="s">
        <v>417</v>
      </c>
      <c r="AG801" s="141" t="s">
        <v>539</v>
      </c>
      <c r="AH801" s="92"/>
      <c r="AI801" s="92"/>
      <c r="AJ801" s="92"/>
    </row>
    <row r="802" spans="1:36" s="227" customFormat="1" ht="16.5" hidden="1" customHeight="1" x14ac:dyDescent="0.4">
      <c r="A802" s="168">
        <v>43678</v>
      </c>
      <c r="B802" s="169" t="s">
        <v>42</v>
      </c>
      <c r="C802" s="169" t="s">
        <v>210</v>
      </c>
      <c r="D802" s="169" t="s">
        <v>211</v>
      </c>
      <c r="E802" s="169" t="s">
        <v>212</v>
      </c>
      <c r="F802" s="169" t="s">
        <v>294</v>
      </c>
      <c r="G802" s="169" t="s">
        <v>295</v>
      </c>
      <c r="H802" s="370" t="s">
        <v>48</v>
      </c>
      <c r="I802" s="379" t="s">
        <v>49</v>
      </c>
      <c r="J802" s="145" t="s">
        <v>50</v>
      </c>
      <c r="K802" s="169"/>
      <c r="L802" s="169" t="s">
        <v>220</v>
      </c>
      <c r="M802" s="169" t="s">
        <v>551</v>
      </c>
      <c r="N802" s="169" t="s">
        <v>209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75"/>
        <v>196.54507042269699</v>
      </c>
      <c r="W802" s="130">
        <f t="shared" si="78"/>
        <v>0</v>
      </c>
      <c r="X802" s="130"/>
      <c r="Y802" s="130">
        <f t="shared" si="72"/>
        <v>0</v>
      </c>
      <c r="Z802" s="130">
        <f t="shared" si="77"/>
        <v>0</v>
      </c>
      <c r="AA802" s="141">
        <v>6.9000000000000006E-2</v>
      </c>
      <c r="AB802" s="130">
        <f t="shared" si="73"/>
        <v>0</v>
      </c>
      <c r="AC802" s="130"/>
      <c r="AD802" s="169"/>
      <c r="AE802" s="169"/>
      <c r="AF802" s="169" t="s">
        <v>417</v>
      </c>
      <c r="AG802" s="141">
        <v>0.42</v>
      </c>
      <c r="AH802" s="92"/>
      <c r="AI802" s="92"/>
      <c r="AJ802" s="92"/>
    </row>
    <row r="803" spans="1:36" s="227" customFormat="1" ht="16.5" hidden="1" customHeight="1" x14ac:dyDescent="0.4">
      <c r="A803" s="168">
        <v>43678</v>
      </c>
      <c r="B803" s="169" t="s">
        <v>42</v>
      </c>
      <c r="C803" s="169" t="s">
        <v>210</v>
      </c>
      <c r="D803" s="169" t="s">
        <v>221</v>
      </c>
      <c r="E803" s="169" t="s">
        <v>212</v>
      </c>
      <c r="F803" s="169" t="s">
        <v>296</v>
      </c>
      <c r="G803" s="169" t="s">
        <v>297</v>
      </c>
      <c r="H803" s="370" t="s">
        <v>48</v>
      </c>
      <c r="I803" s="379" t="s">
        <v>49</v>
      </c>
      <c r="J803" s="145" t="s">
        <v>50</v>
      </c>
      <c r="K803" s="169"/>
      <c r="L803" s="169" t="s">
        <v>220</v>
      </c>
      <c r="M803" s="169" t="s">
        <v>552</v>
      </c>
      <c r="N803" s="169" t="s">
        <v>209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75"/>
        <v>1402.38690140774</v>
      </c>
      <c r="W803" s="130">
        <f t="shared" si="78"/>
        <v>0</v>
      </c>
      <c r="X803" s="130"/>
      <c r="Y803" s="130">
        <f t="shared" si="72"/>
        <v>0</v>
      </c>
      <c r="Z803" s="130">
        <f t="shared" si="77"/>
        <v>0</v>
      </c>
      <c r="AA803" s="141">
        <v>6.9000000000000006E-2</v>
      </c>
      <c r="AB803" s="130">
        <f t="shared" si="73"/>
        <v>0</v>
      </c>
      <c r="AC803" s="130"/>
      <c r="AD803" s="169"/>
      <c r="AE803" s="169"/>
      <c r="AF803" s="169" t="s">
        <v>417</v>
      </c>
      <c r="AG803" s="141">
        <v>0.42</v>
      </c>
      <c r="AH803" s="92"/>
      <c r="AI803" s="92"/>
      <c r="AJ803" s="92"/>
    </row>
    <row r="804" spans="1:36" s="227" customFormat="1" ht="16.5" hidden="1" customHeight="1" x14ac:dyDescent="0.4">
      <c r="A804" s="168">
        <v>43678</v>
      </c>
      <c r="B804" s="169" t="s">
        <v>42</v>
      </c>
      <c r="C804" s="170" t="s">
        <v>210</v>
      </c>
      <c r="D804" s="170" t="s">
        <v>211</v>
      </c>
      <c r="E804" s="169" t="s">
        <v>212</v>
      </c>
      <c r="F804" s="169" t="s">
        <v>226</v>
      </c>
      <c r="G804" s="169" t="s">
        <v>227</v>
      </c>
      <c r="H804" s="370" t="s">
        <v>48</v>
      </c>
      <c r="I804" s="379" t="s">
        <v>49</v>
      </c>
      <c r="J804" s="145" t="s">
        <v>50</v>
      </c>
      <c r="K804" s="169"/>
      <c r="L804" s="169" t="s">
        <v>220</v>
      </c>
      <c r="M804" s="169" t="s">
        <v>553</v>
      </c>
      <c r="N804" s="169" t="s">
        <v>209</v>
      </c>
      <c r="O804" s="306" t="s">
        <v>53</v>
      </c>
      <c r="P804" s="141">
        <v>0.03</v>
      </c>
      <c r="Q804" s="169"/>
      <c r="R804" s="169"/>
      <c r="S804" s="121">
        <v>14157.309295774696</v>
      </c>
      <c r="T804" s="170"/>
      <c r="U804" s="170"/>
      <c r="V804" s="170">
        <f t="shared" si="75"/>
        <v>14157.309295774696</v>
      </c>
      <c r="W804" s="130">
        <f t="shared" si="78"/>
        <v>0</v>
      </c>
      <c r="X804" s="130"/>
      <c r="Y804" s="130">
        <f t="shared" si="72"/>
        <v>0</v>
      </c>
      <c r="Z804" s="130">
        <f t="shared" si="77"/>
        <v>0</v>
      </c>
      <c r="AA804" s="141">
        <v>6.9000000000000006E-2</v>
      </c>
      <c r="AB804" s="130">
        <f t="shared" si="73"/>
        <v>0</v>
      </c>
      <c r="AC804" s="130"/>
      <c r="AD804" s="169"/>
      <c r="AE804" s="169"/>
      <c r="AF804" s="169" t="s">
        <v>417</v>
      </c>
      <c r="AG804" s="141">
        <v>0.42</v>
      </c>
      <c r="AH804" s="92"/>
      <c r="AI804" s="92"/>
      <c r="AJ804" s="92"/>
    </row>
    <row r="805" spans="1:36" s="227" customFormat="1" ht="16.5" hidden="1" customHeight="1" x14ac:dyDescent="0.4">
      <c r="A805" s="168">
        <v>43678</v>
      </c>
      <c r="B805" s="169" t="s">
        <v>42</v>
      </c>
      <c r="C805" s="169" t="s">
        <v>210</v>
      </c>
      <c r="D805" s="169" t="s">
        <v>221</v>
      </c>
      <c r="E805" s="169" t="s">
        <v>212</v>
      </c>
      <c r="F805" s="169" t="s">
        <v>258</v>
      </c>
      <c r="G805" s="169" t="s">
        <v>259</v>
      </c>
      <c r="H805" s="370" t="s">
        <v>48</v>
      </c>
      <c r="I805" s="379" t="s">
        <v>49</v>
      </c>
      <c r="J805" s="145" t="s">
        <v>50</v>
      </c>
      <c r="K805" s="169"/>
      <c r="L805" s="169" t="s">
        <v>220</v>
      </c>
      <c r="M805" s="169" t="s">
        <v>535</v>
      </c>
      <c r="N805" s="169" t="s">
        <v>209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75"/>
        <v>425.555211267598</v>
      </c>
      <c r="W805" s="130">
        <f t="shared" si="78"/>
        <v>0</v>
      </c>
      <c r="X805" s="130"/>
      <c r="Y805" s="130">
        <f t="shared" si="72"/>
        <v>0</v>
      </c>
      <c r="Z805" s="130">
        <f t="shared" si="77"/>
        <v>0</v>
      </c>
      <c r="AA805" s="141">
        <v>6.9000000000000006E-2</v>
      </c>
      <c r="AB805" s="130">
        <f t="shared" si="73"/>
        <v>0</v>
      </c>
      <c r="AC805" s="130"/>
      <c r="AD805" s="169"/>
      <c r="AE805" s="169"/>
      <c r="AF805" s="169" t="s">
        <v>417</v>
      </c>
      <c r="AG805" s="141">
        <v>0.42</v>
      </c>
      <c r="AH805" s="92"/>
      <c r="AI805" s="92"/>
      <c r="AJ805" s="92"/>
    </row>
    <row r="806" spans="1:36" s="227" customFormat="1" ht="16.5" hidden="1" customHeight="1" x14ac:dyDescent="0.4">
      <c r="A806" s="168">
        <v>43678</v>
      </c>
      <c r="B806" s="169" t="s">
        <v>42</v>
      </c>
      <c r="C806" s="169" t="s">
        <v>210</v>
      </c>
      <c r="D806" s="169" t="s">
        <v>221</v>
      </c>
      <c r="E806" s="169" t="s">
        <v>212</v>
      </c>
      <c r="F806" s="169" t="s">
        <v>260</v>
      </c>
      <c r="G806" s="169" t="s">
        <v>261</v>
      </c>
      <c r="H806" s="370" t="s">
        <v>48</v>
      </c>
      <c r="I806" s="379" t="s">
        <v>49</v>
      </c>
      <c r="J806" s="145" t="s">
        <v>50</v>
      </c>
      <c r="K806" s="169"/>
      <c r="L806" s="169" t="s">
        <v>220</v>
      </c>
      <c r="M806" s="169" t="s">
        <v>556</v>
      </c>
      <c r="N806" s="169" t="s">
        <v>209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75"/>
        <v>12961.68</v>
      </c>
      <c r="W806" s="130">
        <f t="shared" si="78"/>
        <v>0</v>
      </c>
      <c r="X806" s="130"/>
      <c r="Y806" s="130">
        <f t="shared" si="72"/>
        <v>0</v>
      </c>
      <c r="Z806" s="130">
        <f t="shared" si="77"/>
        <v>0</v>
      </c>
      <c r="AA806" s="141">
        <v>6.9000000000000006E-2</v>
      </c>
      <c r="AB806" s="130">
        <f t="shared" si="73"/>
        <v>0</v>
      </c>
      <c r="AC806" s="130"/>
      <c r="AD806" s="169"/>
      <c r="AE806" s="169"/>
      <c r="AF806" s="169" t="s">
        <v>417</v>
      </c>
      <c r="AG806" s="141">
        <v>0.42</v>
      </c>
      <c r="AH806" s="92"/>
      <c r="AI806" s="92"/>
      <c r="AJ806" s="92"/>
    </row>
    <row r="807" spans="1:36" s="227" customFormat="1" ht="16.5" hidden="1" customHeight="1" x14ac:dyDescent="0.4">
      <c r="A807" s="168">
        <v>43678</v>
      </c>
      <c r="B807" s="169" t="s">
        <v>42</v>
      </c>
      <c r="C807" s="170" t="s">
        <v>210</v>
      </c>
      <c r="D807" s="170" t="s">
        <v>211</v>
      </c>
      <c r="E807" s="169" t="s">
        <v>212</v>
      </c>
      <c r="F807" s="169" t="s">
        <v>232</v>
      </c>
      <c r="G807" s="169" t="s">
        <v>233</v>
      </c>
      <c r="H807" s="370" t="s">
        <v>48</v>
      </c>
      <c r="I807" s="379" t="s">
        <v>49</v>
      </c>
      <c r="J807" s="145" t="s">
        <v>50</v>
      </c>
      <c r="K807" s="169"/>
      <c r="L807" s="169" t="s">
        <v>220</v>
      </c>
      <c r="M807" s="169" t="s">
        <v>561</v>
      </c>
      <c r="N807" s="169" t="s">
        <v>209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75"/>
        <v>480.55873239384499</v>
      </c>
      <c r="W807" s="130">
        <f t="shared" si="78"/>
        <v>0</v>
      </c>
      <c r="X807" s="130"/>
      <c r="Y807" s="130">
        <f t="shared" si="72"/>
        <v>0</v>
      </c>
      <c r="Z807" s="130">
        <f t="shared" si="77"/>
        <v>0</v>
      </c>
      <c r="AA807" s="141">
        <v>6.9000000000000006E-2</v>
      </c>
      <c r="AB807" s="130">
        <f t="shared" si="73"/>
        <v>0</v>
      </c>
      <c r="AC807" s="130"/>
      <c r="AD807" s="169"/>
      <c r="AE807" s="169"/>
      <c r="AF807" s="169" t="s">
        <v>417</v>
      </c>
      <c r="AG807" s="141" t="s">
        <v>539</v>
      </c>
      <c r="AH807" s="92"/>
      <c r="AI807" s="92"/>
      <c r="AJ807" s="92"/>
    </row>
    <row r="808" spans="1:36" s="227" customFormat="1" ht="16.5" hidden="1" customHeight="1" x14ac:dyDescent="0.4">
      <c r="A808" s="168">
        <v>43678</v>
      </c>
      <c r="B808" s="169" t="s">
        <v>42</v>
      </c>
      <c r="C808" s="169" t="s">
        <v>210</v>
      </c>
      <c r="D808" s="169" t="s">
        <v>211</v>
      </c>
      <c r="E808" s="169" t="s">
        <v>212</v>
      </c>
      <c r="F808" s="169" t="s">
        <v>280</v>
      </c>
      <c r="G808" s="169" t="s">
        <v>281</v>
      </c>
      <c r="H808" s="370" t="s">
        <v>48</v>
      </c>
      <c r="I808" s="379" t="s">
        <v>49</v>
      </c>
      <c r="J808" s="145" t="s">
        <v>50</v>
      </c>
      <c r="K808" s="169"/>
      <c r="L808" s="169" t="s">
        <v>220</v>
      </c>
      <c r="M808" s="169" t="s">
        <v>593</v>
      </c>
      <c r="N808" s="169" t="s">
        <v>209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75"/>
        <v>44820.261970721403</v>
      </c>
      <c r="W808" s="130">
        <f t="shared" si="78"/>
        <v>0</v>
      </c>
      <c r="X808" s="130"/>
      <c r="Y808" s="130">
        <f t="shared" si="72"/>
        <v>0</v>
      </c>
      <c r="Z808" s="130">
        <f t="shared" si="77"/>
        <v>0</v>
      </c>
      <c r="AA808" s="141">
        <v>6.9000000000000006E-2</v>
      </c>
      <c r="AB808" s="130">
        <f t="shared" si="73"/>
        <v>0</v>
      </c>
      <c r="AC808" s="130"/>
      <c r="AD808" s="169"/>
      <c r="AE808" s="169"/>
      <c r="AF808" s="169" t="s">
        <v>417</v>
      </c>
      <c r="AG808" s="141">
        <v>0.42</v>
      </c>
      <c r="AH808" s="92"/>
      <c r="AI808" s="92"/>
      <c r="AJ808" s="92"/>
    </row>
    <row r="809" spans="1:36" s="227" customFormat="1" ht="16.5" hidden="1" customHeight="1" x14ac:dyDescent="0.4">
      <c r="A809" s="168">
        <v>43678</v>
      </c>
      <c r="B809" s="169" t="s">
        <v>42</v>
      </c>
      <c r="C809" s="169" t="s">
        <v>210</v>
      </c>
      <c r="D809" s="169" t="s">
        <v>211</v>
      </c>
      <c r="E809" s="169" t="s">
        <v>212</v>
      </c>
      <c r="F809" s="169" t="s">
        <v>306</v>
      </c>
      <c r="G809" s="169" t="s">
        <v>307</v>
      </c>
      <c r="H809" s="370" t="s">
        <v>48</v>
      </c>
      <c r="I809" s="379" t="s">
        <v>49</v>
      </c>
      <c r="J809" s="145" t="s">
        <v>50</v>
      </c>
      <c r="K809" s="169"/>
      <c r="L809" s="169" t="s">
        <v>220</v>
      </c>
      <c r="M809" s="169" t="s">
        <v>535</v>
      </c>
      <c r="N809" s="169" t="s">
        <v>209</v>
      </c>
      <c r="O809" s="306" t="s">
        <v>53</v>
      </c>
      <c r="P809" s="141">
        <v>0.23</v>
      </c>
      <c r="Q809" s="169"/>
      <c r="R809" s="169"/>
      <c r="S809" s="121">
        <v>88.72</v>
      </c>
      <c r="T809" s="170"/>
      <c r="U809" s="170"/>
      <c r="V809" s="170">
        <f t="shared" si="75"/>
        <v>88.72</v>
      </c>
      <c r="W809" s="130">
        <f t="shared" si="78"/>
        <v>0</v>
      </c>
      <c r="X809" s="130"/>
      <c r="Y809" s="130">
        <f t="shared" si="72"/>
        <v>0</v>
      </c>
      <c r="Z809" s="130">
        <f t="shared" si="77"/>
        <v>0</v>
      </c>
      <c r="AA809" s="141">
        <v>6.9000000000000006E-2</v>
      </c>
      <c r="AB809" s="130">
        <f t="shared" si="73"/>
        <v>0</v>
      </c>
      <c r="AC809" s="130"/>
      <c r="AD809" s="169"/>
      <c r="AE809" s="169"/>
      <c r="AF809" s="169" t="s">
        <v>417</v>
      </c>
      <c r="AG809" s="141">
        <v>0.42</v>
      </c>
      <c r="AH809" s="92"/>
      <c r="AI809" s="92"/>
      <c r="AJ809" s="92"/>
    </row>
    <row r="810" spans="1:36" s="227" customFormat="1" ht="16.5" hidden="1" customHeight="1" x14ac:dyDescent="0.4">
      <c r="A810" s="168">
        <v>43678</v>
      </c>
      <c r="B810" s="169" t="s">
        <v>42</v>
      </c>
      <c r="C810" s="169" t="s">
        <v>210</v>
      </c>
      <c r="D810" s="169" t="s">
        <v>211</v>
      </c>
      <c r="E810" s="169" t="s">
        <v>212</v>
      </c>
      <c r="F810" s="169" t="s">
        <v>213</v>
      </c>
      <c r="G810" s="169" t="s">
        <v>214</v>
      </c>
      <c r="H810" s="370" t="s">
        <v>48</v>
      </c>
      <c r="I810" s="379" t="s">
        <v>49</v>
      </c>
      <c r="J810" s="145" t="s">
        <v>50</v>
      </c>
      <c r="K810" s="169"/>
      <c r="L810" s="169" t="s">
        <v>220</v>
      </c>
      <c r="M810" s="169" t="s">
        <v>535</v>
      </c>
      <c r="N810" s="169" t="s">
        <v>209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75"/>
        <v>147.29985915508601</v>
      </c>
      <c r="W810" s="130">
        <f t="shared" si="78"/>
        <v>0</v>
      </c>
      <c r="X810" s="130"/>
      <c r="Y810" s="130">
        <f t="shared" si="72"/>
        <v>0</v>
      </c>
      <c r="Z810" s="130">
        <f t="shared" si="77"/>
        <v>0</v>
      </c>
      <c r="AA810" s="141">
        <v>6.9000000000000006E-2</v>
      </c>
      <c r="AB810" s="130">
        <f t="shared" si="73"/>
        <v>0</v>
      </c>
      <c r="AC810" s="130"/>
      <c r="AD810" s="169"/>
      <c r="AE810" s="169"/>
      <c r="AF810" s="169" t="s">
        <v>417</v>
      </c>
      <c r="AG810" s="141">
        <v>0.42</v>
      </c>
      <c r="AH810" s="92"/>
      <c r="AI810" s="92"/>
      <c r="AJ810" s="92"/>
    </row>
    <row r="811" spans="1:36" s="227" customFormat="1" ht="16.5" hidden="1" customHeight="1" x14ac:dyDescent="0.4">
      <c r="A811" s="168">
        <v>43678</v>
      </c>
      <c r="B811" s="169" t="s">
        <v>42</v>
      </c>
      <c r="C811" s="169" t="s">
        <v>210</v>
      </c>
      <c r="D811" s="169" t="s">
        <v>211</v>
      </c>
      <c r="E811" s="169" t="s">
        <v>212</v>
      </c>
      <c r="F811" s="169" t="s">
        <v>220</v>
      </c>
      <c r="G811" s="169" t="s">
        <v>255</v>
      </c>
      <c r="H811" s="370" t="s">
        <v>48</v>
      </c>
      <c r="I811" s="379" t="s">
        <v>49</v>
      </c>
      <c r="J811" s="145" t="s">
        <v>50</v>
      </c>
      <c r="K811" s="169"/>
      <c r="L811" s="169" t="s">
        <v>220</v>
      </c>
      <c r="M811" s="169" t="s">
        <v>563</v>
      </c>
      <c r="N811" s="169" t="s">
        <v>209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75"/>
        <v>30217.7</v>
      </c>
      <c r="W811" s="130">
        <f t="shared" si="78"/>
        <v>0</v>
      </c>
      <c r="X811" s="130"/>
      <c r="Y811" s="130">
        <f t="shared" si="72"/>
        <v>0</v>
      </c>
      <c r="Z811" s="130">
        <f t="shared" si="77"/>
        <v>0</v>
      </c>
      <c r="AA811" s="141">
        <v>6.9000000000000006E-2</v>
      </c>
      <c r="AB811" s="130">
        <f t="shared" si="73"/>
        <v>0</v>
      </c>
      <c r="AC811" s="130"/>
      <c r="AD811" s="169"/>
      <c r="AE811" s="169"/>
      <c r="AF811" s="169" t="s">
        <v>417</v>
      </c>
      <c r="AG811" s="141">
        <v>0.42</v>
      </c>
      <c r="AH811" s="92"/>
      <c r="AI811" s="92"/>
      <c r="AJ811" s="92"/>
    </row>
    <row r="812" spans="1:36" s="227" customFormat="1" ht="16.5" hidden="1" customHeight="1" x14ac:dyDescent="0.4">
      <c r="A812" s="168">
        <v>43678</v>
      </c>
      <c r="B812" s="169" t="s">
        <v>42</v>
      </c>
      <c r="C812" s="170" t="s">
        <v>210</v>
      </c>
      <c r="D812" s="170" t="s">
        <v>211</v>
      </c>
      <c r="E812" s="169" t="s">
        <v>212</v>
      </c>
      <c r="F812" s="169" t="s">
        <v>318</v>
      </c>
      <c r="G812" s="169" t="s">
        <v>319</v>
      </c>
      <c r="H812" s="370" t="s">
        <v>48</v>
      </c>
      <c r="I812" s="379" t="s">
        <v>49</v>
      </c>
      <c r="J812" s="145" t="s">
        <v>50</v>
      </c>
      <c r="K812" s="169"/>
      <c r="L812" s="169" t="s">
        <v>220</v>
      </c>
      <c r="M812" s="169" t="s">
        <v>594</v>
      </c>
      <c r="N812" s="169" t="s">
        <v>209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75"/>
        <v>132154.611549297</v>
      </c>
      <c r="W812" s="130">
        <f t="shared" si="78"/>
        <v>0</v>
      </c>
      <c r="X812" s="130"/>
      <c r="Y812" s="130">
        <f t="shared" si="72"/>
        <v>0</v>
      </c>
      <c r="Z812" s="130">
        <f t="shared" si="77"/>
        <v>0</v>
      </c>
      <c r="AA812" s="141">
        <v>6.9000000000000006E-2</v>
      </c>
      <c r="AB812" s="130">
        <f t="shared" si="73"/>
        <v>0</v>
      </c>
      <c r="AC812" s="130"/>
      <c r="AD812" s="169"/>
      <c r="AE812" s="169"/>
      <c r="AF812" s="169" t="s">
        <v>417</v>
      </c>
      <c r="AG812" s="141">
        <v>0.42</v>
      </c>
      <c r="AH812" s="92"/>
      <c r="AI812" s="92"/>
      <c r="AJ812" s="92"/>
    </row>
    <row r="813" spans="1:36" s="227" customFormat="1" ht="16.5" hidden="1" customHeight="1" x14ac:dyDescent="0.4">
      <c r="A813" s="168">
        <v>43678</v>
      </c>
      <c r="B813" s="169" t="s">
        <v>42</v>
      </c>
      <c r="C813" s="170" t="s">
        <v>210</v>
      </c>
      <c r="D813" s="170" t="s">
        <v>211</v>
      </c>
      <c r="E813" s="169" t="s">
        <v>212</v>
      </c>
      <c r="F813" s="169" t="s">
        <v>218</v>
      </c>
      <c r="G813" s="169" t="s">
        <v>219</v>
      </c>
      <c r="H813" s="370" t="s">
        <v>48</v>
      </c>
      <c r="I813" s="379" t="s">
        <v>49</v>
      </c>
      <c r="J813" s="145" t="s">
        <v>50</v>
      </c>
      <c r="K813" s="169"/>
      <c r="L813" s="169" t="s">
        <v>220</v>
      </c>
      <c r="M813" s="169" t="s">
        <v>565</v>
      </c>
      <c r="N813" s="169" t="s">
        <v>209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75"/>
        <v>114142.344929578</v>
      </c>
      <c r="W813" s="130">
        <f t="shared" si="78"/>
        <v>0</v>
      </c>
      <c r="X813" s="130"/>
      <c r="Y813" s="130">
        <f t="shared" si="72"/>
        <v>0</v>
      </c>
      <c r="Z813" s="130">
        <f t="shared" si="77"/>
        <v>0</v>
      </c>
      <c r="AA813" s="141">
        <v>6.9000000000000006E-2</v>
      </c>
      <c r="AB813" s="130">
        <f t="shared" si="73"/>
        <v>0</v>
      </c>
      <c r="AC813" s="130"/>
      <c r="AD813" s="169"/>
      <c r="AE813" s="169"/>
      <c r="AF813" s="169" t="s">
        <v>417</v>
      </c>
      <c r="AG813" s="141">
        <v>0.42</v>
      </c>
      <c r="AH813" s="92"/>
      <c r="AI813" s="92"/>
      <c r="AJ813" s="92"/>
    </row>
    <row r="814" spans="1:36" s="227" customFormat="1" ht="16.5" hidden="1" customHeight="1" x14ac:dyDescent="0.4">
      <c r="A814" s="168">
        <v>43678</v>
      </c>
      <c r="B814" s="169" t="s">
        <v>42</v>
      </c>
      <c r="C814" s="169" t="s">
        <v>210</v>
      </c>
      <c r="D814" s="169" t="s">
        <v>221</v>
      </c>
      <c r="E814" s="169" t="s">
        <v>212</v>
      </c>
      <c r="F814" s="169" t="s">
        <v>322</v>
      </c>
      <c r="G814" s="169" t="s">
        <v>323</v>
      </c>
      <c r="H814" s="370" t="s">
        <v>48</v>
      </c>
      <c r="I814" s="379" t="s">
        <v>49</v>
      </c>
      <c r="J814" s="145" t="s">
        <v>50</v>
      </c>
      <c r="K814" s="169"/>
      <c r="L814" s="169" t="s">
        <v>220</v>
      </c>
      <c r="M814" s="169" t="s">
        <v>571</v>
      </c>
      <c r="N814" s="169" t="s">
        <v>209</v>
      </c>
      <c r="O814" s="306" t="s">
        <v>53</v>
      </c>
      <c r="P814" s="141">
        <v>0.13</v>
      </c>
      <c r="Q814" s="169"/>
      <c r="R814" s="169"/>
      <c r="S814" s="128">
        <v>-30329.470000000056</v>
      </c>
      <c r="T814" s="170"/>
      <c r="U814" s="170"/>
      <c r="V814" s="170">
        <f t="shared" si="75"/>
        <v>-30329.470000000056</v>
      </c>
      <c r="W814" s="130">
        <f t="shared" si="78"/>
        <v>0</v>
      </c>
      <c r="X814" s="130"/>
      <c r="Y814" s="130">
        <f t="shared" si="72"/>
        <v>0</v>
      </c>
      <c r="Z814" s="130">
        <f t="shared" si="77"/>
        <v>0</v>
      </c>
      <c r="AA814" s="141">
        <v>6.9000000000000006E-2</v>
      </c>
      <c r="AB814" s="130">
        <f t="shared" si="73"/>
        <v>0</v>
      </c>
      <c r="AC814" s="130"/>
      <c r="AD814" s="169"/>
      <c r="AE814" s="169"/>
      <c r="AF814" s="169" t="s">
        <v>417</v>
      </c>
      <c r="AG814" s="141" t="s">
        <v>539</v>
      </c>
      <c r="AH814" s="92"/>
      <c r="AI814" s="92"/>
      <c r="AJ814" s="92"/>
    </row>
    <row r="815" spans="1:36" s="227" customFormat="1" ht="16.5" hidden="1" customHeight="1" x14ac:dyDescent="0.4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497</v>
      </c>
      <c r="N815" s="169" t="s">
        <v>209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75"/>
        <v>17291.400000000001</v>
      </c>
      <c r="W815" s="130">
        <f t="shared" si="78"/>
        <v>0</v>
      </c>
      <c r="X815" s="130"/>
      <c r="Y815" s="130">
        <f t="shared" si="72"/>
        <v>0</v>
      </c>
      <c r="Z815" s="130">
        <f t="shared" si="77"/>
        <v>0</v>
      </c>
      <c r="AA815" s="141">
        <v>6.9000000000000006E-2</v>
      </c>
      <c r="AB815" s="130">
        <f t="shared" si="73"/>
        <v>0</v>
      </c>
      <c r="AC815" s="130"/>
      <c r="AD815" s="169"/>
      <c r="AE815" s="169"/>
      <c r="AF815" s="169" t="s">
        <v>417</v>
      </c>
      <c r="AG815" s="141">
        <v>0.36</v>
      </c>
      <c r="AH815" s="92"/>
      <c r="AI815" s="92"/>
      <c r="AJ815" s="92"/>
    </row>
    <row r="816" spans="1:36" s="227" customFormat="1" ht="16.5" hidden="1" customHeight="1" x14ac:dyDescent="0.4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389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514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75"/>
        <v>0</v>
      </c>
      <c r="W816" s="130">
        <f t="shared" si="78"/>
        <v>144690.22690265486</v>
      </c>
      <c r="X816" s="130"/>
      <c r="Y816" s="130">
        <f t="shared" si="72"/>
        <v>5309.7330973451317</v>
      </c>
      <c r="Z816" s="130">
        <f t="shared" si="77"/>
        <v>149999.96</v>
      </c>
      <c r="AA816" s="141">
        <v>3.5999999999999997E-2</v>
      </c>
      <c r="AB816" s="130">
        <f t="shared" si="73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t="16.5" hidden="1" customHeight="1" x14ac:dyDescent="0.4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497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75"/>
        <v>0</v>
      </c>
      <c r="W817" s="130">
        <f t="shared" si="78"/>
        <v>325.13264285714286</v>
      </c>
      <c r="X817" s="130"/>
      <c r="Y817" s="130">
        <f t="shared" si="72"/>
        <v>22.337357142857172</v>
      </c>
      <c r="Z817" s="130">
        <f t="shared" si="77"/>
        <v>347.47</v>
      </c>
      <c r="AA817" s="141">
        <v>3.5999999999999997E-2</v>
      </c>
      <c r="AB817" s="130">
        <f t="shared" si="73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t="16.5" hidden="1" customHeight="1" x14ac:dyDescent="0.4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513</v>
      </c>
      <c r="H818" s="370" t="s">
        <v>48</v>
      </c>
      <c r="I818" s="382" t="s">
        <v>49</v>
      </c>
      <c r="J818" s="145" t="s">
        <v>595</v>
      </c>
      <c r="K818" s="177"/>
      <c r="L818" s="177" t="s">
        <v>198</v>
      </c>
      <c r="M818" s="177" t="s">
        <v>514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75"/>
        <v>0</v>
      </c>
      <c r="W818" s="195">
        <f t="shared" ref="W818:W823" si="79">IF(O818="返货",U818/(1+P818),IF(O818="返现",U818,IF(O818="折扣",U818*P818,IF(O818="无",U818))))</f>
        <v>256760</v>
      </c>
      <c r="X818" s="195"/>
      <c r="Y818" s="195">
        <f t="shared" si="72"/>
        <v>0</v>
      </c>
      <c r="Z818" s="130">
        <v>256760</v>
      </c>
      <c r="AA818" s="141">
        <v>3.5999999999999997E-2</v>
      </c>
      <c r="AB818" s="130">
        <f t="shared" si="73"/>
        <v>9243.3599999999988</v>
      </c>
      <c r="AC818" s="130"/>
      <c r="AD818" s="177"/>
      <c r="AE818" s="177"/>
      <c r="AF818" s="177" t="s">
        <v>417</v>
      </c>
      <c r="AG818" s="141"/>
      <c r="AH818" s="92"/>
      <c r="AI818" s="92"/>
      <c r="AJ818" s="92"/>
    </row>
    <row r="819" spans="1:36" s="227" customFormat="1" ht="16.5" hidden="1" customHeight="1" x14ac:dyDescent="0.4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595</v>
      </c>
      <c r="K819" s="177"/>
      <c r="L819" s="177" t="s">
        <v>173</v>
      </c>
      <c r="M819" s="177" t="s">
        <v>596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75"/>
        <v>0</v>
      </c>
      <c r="W819" s="130">
        <v>395000</v>
      </c>
      <c r="X819" s="130"/>
      <c r="Y819" s="195">
        <f t="shared" ref="Y819:Y825" si="80">U819-W819</f>
        <v>0</v>
      </c>
      <c r="Z819" s="130">
        <v>395000</v>
      </c>
      <c r="AA819" s="141">
        <v>3.5999999999999997E-2</v>
      </c>
      <c r="AB819" s="130">
        <f t="shared" ref="AB819:AB825" si="81">Z819*AA819</f>
        <v>14219.999999999998</v>
      </c>
      <c r="AC819" s="130"/>
      <c r="AD819" s="177"/>
      <c r="AE819" s="177"/>
      <c r="AF819" s="177" t="s">
        <v>417</v>
      </c>
      <c r="AG819" s="141">
        <v>0</v>
      </c>
      <c r="AH819" s="92"/>
      <c r="AI819" s="92"/>
      <c r="AJ819" s="92"/>
    </row>
    <row r="820" spans="1:36" s="227" customFormat="1" ht="16.5" hidden="1" customHeight="1" x14ac:dyDescent="0.4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595</v>
      </c>
      <c r="K820" s="177"/>
      <c r="L820" s="177" t="s">
        <v>173</v>
      </c>
      <c r="M820" s="177" t="s">
        <v>597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75"/>
        <v>0</v>
      </c>
      <c r="W820" s="195">
        <v>601006.49</v>
      </c>
      <c r="X820" s="195"/>
      <c r="Y820" s="195">
        <f t="shared" si="80"/>
        <v>0</v>
      </c>
      <c r="Z820" s="130">
        <v>601006.49</v>
      </c>
      <c r="AA820" s="141">
        <v>3.5999999999999997E-2</v>
      </c>
      <c r="AB820" s="130">
        <f t="shared" si="81"/>
        <v>21636.233639999999</v>
      </c>
      <c r="AC820" s="130"/>
      <c r="AD820" s="177"/>
      <c r="AE820" s="177"/>
      <c r="AF820" s="177" t="s">
        <v>417</v>
      </c>
      <c r="AG820" s="141"/>
      <c r="AH820" s="92"/>
      <c r="AI820" s="92"/>
      <c r="AJ820" s="92"/>
    </row>
    <row r="821" spans="1:36" s="227" customFormat="1" ht="16.5" hidden="1" customHeight="1" x14ac:dyDescent="0.4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201" t="s">
        <v>758</v>
      </c>
      <c r="H821" s="370" t="s">
        <v>48</v>
      </c>
      <c r="I821" s="382" t="s">
        <v>49</v>
      </c>
      <c r="J821" s="145" t="s">
        <v>595</v>
      </c>
      <c r="K821" s="177"/>
      <c r="L821" s="177" t="s">
        <v>76</v>
      </c>
      <c r="M821" s="177" t="s">
        <v>598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75"/>
        <v>0</v>
      </c>
      <c r="W821" s="195">
        <f t="shared" si="79"/>
        <v>107520</v>
      </c>
      <c r="X821" s="195"/>
      <c r="Y821" s="195">
        <f t="shared" si="80"/>
        <v>0</v>
      </c>
      <c r="Z821" s="130">
        <v>107520</v>
      </c>
      <c r="AA821" s="141">
        <v>3.5999999999999997E-2</v>
      </c>
      <c r="AB821" s="130">
        <f t="shared" si="81"/>
        <v>3870.72</v>
      </c>
      <c r="AC821" s="130"/>
      <c r="AD821" s="177"/>
      <c r="AE821" s="177"/>
      <c r="AF821" s="177" t="s">
        <v>417</v>
      </c>
      <c r="AG821" s="141"/>
      <c r="AH821" s="92"/>
      <c r="AI821" s="92"/>
      <c r="AJ821" s="92"/>
    </row>
    <row r="822" spans="1:36" s="227" customFormat="1" ht="16.5" hidden="1" customHeight="1" x14ac:dyDescent="0.4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595</v>
      </c>
      <c r="K822" s="177"/>
      <c r="L822" s="177" t="s">
        <v>94</v>
      </c>
      <c r="M822" s="177" t="s">
        <v>520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75"/>
        <v>0</v>
      </c>
      <c r="W822" s="195">
        <f t="shared" si="79"/>
        <v>143781</v>
      </c>
      <c r="X822" s="195"/>
      <c r="Y822" s="195">
        <f t="shared" si="80"/>
        <v>0</v>
      </c>
      <c r="Z822" s="130">
        <v>143781</v>
      </c>
      <c r="AA822" s="141">
        <v>3.5999999999999997E-2</v>
      </c>
      <c r="AB822" s="130">
        <f t="shared" si="81"/>
        <v>5176.116</v>
      </c>
      <c r="AC822" s="130"/>
      <c r="AD822" s="177"/>
      <c r="AE822" s="177"/>
      <c r="AF822" s="177" t="s">
        <v>414</v>
      </c>
      <c r="AG822" s="141">
        <v>0</v>
      </c>
      <c r="AH822" s="92"/>
      <c r="AI822" s="92"/>
      <c r="AJ822" s="92"/>
    </row>
    <row r="823" spans="1:36" s="227" customFormat="1" ht="16.5" hidden="1" customHeight="1" x14ac:dyDescent="0.4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202</v>
      </c>
      <c r="F823" s="177" t="s">
        <v>203</v>
      </c>
      <c r="G823" s="177" t="s">
        <v>360</v>
      </c>
      <c r="H823" s="370" t="s">
        <v>48</v>
      </c>
      <c r="I823" s="382" t="s">
        <v>49</v>
      </c>
      <c r="J823" s="145" t="s">
        <v>595</v>
      </c>
      <c r="K823" s="177"/>
      <c r="L823" s="177" t="s">
        <v>203</v>
      </c>
      <c r="M823" s="177" t="s">
        <v>599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9"/>
        <v>0</v>
      </c>
      <c r="X823" s="195"/>
      <c r="Y823" s="195">
        <f t="shared" si="80"/>
        <v>0</v>
      </c>
      <c r="Z823" s="130">
        <v>0</v>
      </c>
      <c r="AA823" s="141">
        <v>0</v>
      </c>
      <c r="AB823" s="130">
        <f t="shared" si="81"/>
        <v>0</v>
      </c>
      <c r="AC823" s="130"/>
      <c r="AD823" s="177"/>
      <c r="AE823" s="177"/>
      <c r="AF823" s="177" t="s">
        <v>417</v>
      </c>
      <c r="AG823" s="141">
        <v>0</v>
      </c>
      <c r="AH823" s="92"/>
      <c r="AI823" s="92"/>
      <c r="AJ823" s="92"/>
    </row>
    <row r="824" spans="1:36" s="227" customFormat="1" ht="16.5" hidden="1" customHeight="1" x14ac:dyDescent="0.4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595</v>
      </c>
      <c r="K824" s="177"/>
      <c r="L824" s="177" t="s">
        <v>133</v>
      </c>
      <c r="M824" s="177" t="s">
        <v>494</v>
      </c>
      <c r="N824" s="177" t="s">
        <v>600</v>
      </c>
      <c r="O824" s="177" t="s">
        <v>57</v>
      </c>
      <c r="P824" s="141">
        <v>0</v>
      </c>
      <c r="Q824" s="178"/>
      <c r="R824" s="177" t="s">
        <v>590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80"/>
        <v>-6000</v>
      </c>
      <c r="Z824" s="130">
        <v>100000</v>
      </c>
      <c r="AA824" s="141">
        <v>0</v>
      </c>
      <c r="AB824" s="130">
        <f t="shared" si="81"/>
        <v>0</v>
      </c>
      <c r="AC824" s="130"/>
      <c r="AD824" s="177"/>
      <c r="AE824" s="177"/>
      <c r="AF824" s="177" t="s">
        <v>417</v>
      </c>
      <c r="AG824" s="141"/>
      <c r="AH824" s="92"/>
      <c r="AI824" s="92"/>
      <c r="AJ824" s="92"/>
    </row>
    <row r="825" spans="1:36" s="227" customFormat="1" ht="16.5" hidden="1" customHeight="1" x14ac:dyDescent="0.4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494</v>
      </c>
      <c r="N825" s="177" t="s">
        <v>197</v>
      </c>
      <c r="O825" s="177" t="s">
        <v>57</v>
      </c>
      <c r="P825" s="141">
        <v>0</v>
      </c>
      <c r="Q825" s="178"/>
      <c r="R825" s="177" t="s">
        <v>495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80"/>
        <v>-1638797.3200000003</v>
      </c>
      <c r="Z825" s="195">
        <v>4881660</v>
      </c>
      <c r="AA825" s="180">
        <v>3.5999999999999997E-2</v>
      </c>
      <c r="AB825" s="130">
        <f t="shared" si="81"/>
        <v>175739.75999999998</v>
      </c>
      <c r="AC825" s="130"/>
      <c r="AD825" s="177"/>
      <c r="AE825" s="177"/>
      <c r="AF825" s="177" t="s">
        <v>417</v>
      </c>
      <c r="AG825" s="141"/>
      <c r="AH825" s="92"/>
      <c r="AI825" s="92"/>
      <c r="AJ825" s="92"/>
    </row>
    <row r="826" spans="1:36" s="227" customFormat="1" ht="16.5" hidden="1" customHeight="1" x14ac:dyDescent="0.4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582</v>
      </c>
      <c r="J826" s="145" t="s">
        <v>583</v>
      </c>
      <c r="K826" s="177"/>
      <c r="L826" s="177" t="s">
        <v>137</v>
      </c>
      <c r="M826" s="177" t="s">
        <v>494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414</v>
      </c>
      <c r="AG826" s="141"/>
      <c r="AH826" s="92"/>
      <c r="AI826" s="92"/>
      <c r="AJ826" s="92"/>
    </row>
    <row r="827" spans="1:36" s="227" customFormat="1" ht="16.5" hidden="1" customHeight="1" x14ac:dyDescent="0.4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582</v>
      </c>
      <c r="J827" s="145" t="s">
        <v>583</v>
      </c>
      <c r="K827" s="177"/>
      <c r="L827" s="177" t="s">
        <v>133</v>
      </c>
      <c r="M827" s="177" t="s">
        <v>494</v>
      </c>
      <c r="N827" s="177" t="s">
        <v>52</v>
      </c>
      <c r="O827" s="177" t="s">
        <v>57</v>
      </c>
      <c r="P827" s="141">
        <v>0</v>
      </c>
      <c r="Q827" s="178"/>
      <c r="R827" s="177" t="s">
        <v>584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414</v>
      </c>
      <c r="AG827" s="141"/>
      <c r="AH827" s="92"/>
      <c r="AI827" s="92"/>
      <c r="AJ827" s="92"/>
    </row>
    <row r="828" spans="1:36" s="270" customFormat="1" ht="16.5" hidden="1" customHeight="1" x14ac:dyDescent="0.4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582</v>
      </c>
      <c r="J828" s="153" t="s">
        <v>583</v>
      </c>
      <c r="K828" s="172"/>
      <c r="L828" s="169" t="s">
        <v>133</v>
      </c>
      <c r="M828" s="169" t="s">
        <v>494</v>
      </c>
      <c r="N828" s="172" t="s">
        <v>52</v>
      </c>
      <c r="O828" s="172" t="s">
        <v>57</v>
      </c>
      <c r="P828" s="173">
        <v>0</v>
      </c>
      <c r="Q828" s="169"/>
      <c r="R828" s="172" t="s">
        <v>584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417</v>
      </c>
      <c r="AG828" s="141">
        <v>0.32</v>
      </c>
      <c r="AH828" s="92"/>
      <c r="AI828" s="92"/>
      <c r="AJ828" s="92"/>
    </row>
    <row r="829" spans="1:36" s="227" customFormat="1" ht="16.5" hidden="1" customHeight="1" x14ac:dyDescent="0.4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601</v>
      </c>
      <c r="G829" s="169" t="s">
        <v>601</v>
      </c>
      <c r="H829" s="370" t="s">
        <v>601</v>
      </c>
      <c r="I829" s="379" t="s">
        <v>458</v>
      </c>
      <c r="J829" s="145" t="s">
        <v>602</v>
      </c>
      <c r="K829" s="169"/>
      <c r="L829" s="169" t="s">
        <v>603</v>
      </c>
      <c r="M829" s="169" t="s">
        <v>604</v>
      </c>
      <c r="N829" s="169" t="s">
        <v>144</v>
      </c>
      <c r="O829" s="169" t="s">
        <v>57</v>
      </c>
      <c r="P829" s="141">
        <v>0</v>
      </c>
      <c r="Q829" s="181" t="s">
        <v>605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82">S829+T829-U829</f>
        <v>1804430.1951000001</v>
      </c>
      <c r="W829" s="130">
        <v>2695569.8048999999</v>
      </c>
      <c r="X829" s="130"/>
      <c r="Y829" s="130"/>
      <c r="Z829" s="130">
        <f t="shared" ref="Z829:Z834" si="83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417</v>
      </c>
      <c r="AG829" s="169"/>
      <c r="AH829" s="92"/>
      <c r="AI829" s="92"/>
      <c r="AJ829" s="92"/>
    </row>
    <row r="830" spans="1:36" s="227" customFormat="1" ht="16.5" hidden="1" customHeight="1" x14ac:dyDescent="0.4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601</v>
      </c>
      <c r="G830" s="169" t="s">
        <v>601</v>
      </c>
      <c r="H830" s="370" t="s">
        <v>601</v>
      </c>
      <c r="I830" s="379" t="s">
        <v>458</v>
      </c>
      <c r="J830" s="145" t="s">
        <v>602</v>
      </c>
      <c r="K830" s="169"/>
      <c r="L830" s="169" t="s">
        <v>603</v>
      </c>
      <c r="M830" s="169" t="s">
        <v>604</v>
      </c>
      <c r="N830" s="169" t="s">
        <v>144</v>
      </c>
      <c r="O830" s="169" t="s">
        <v>57</v>
      </c>
      <c r="P830" s="141">
        <v>0</v>
      </c>
      <c r="Q830" s="181" t="s">
        <v>605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82"/>
        <v>9300</v>
      </c>
      <c r="W830" s="130">
        <v>1540700</v>
      </c>
      <c r="X830" s="130"/>
      <c r="Y830" s="130"/>
      <c r="Z830" s="130">
        <f t="shared" si="83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417</v>
      </c>
      <c r="AG830" s="169"/>
      <c r="AH830" s="92"/>
      <c r="AI830" s="92"/>
      <c r="AJ830" s="92"/>
    </row>
    <row r="831" spans="1:36" s="227" customFormat="1" ht="16.5" hidden="1" customHeight="1" x14ac:dyDescent="0.4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606</v>
      </c>
      <c r="G831" s="169" t="s">
        <v>606</v>
      </c>
      <c r="H831" s="370" t="s">
        <v>606</v>
      </c>
      <c r="I831" s="379" t="s">
        <v>458</v>
      </c>
      <c r="J831" s="145" t="s">
        <v>602</v>
      </c>
      <c r="K831" s="169"/>
      <c r="L831" s="169" t="s">
        <v>327</v>
      </c>
      <c r="M831" s="169" t="s">
        <v>535</v>
      </c>
      <c r="N831" s="169" t="s">
        <v>144</v>
      </c>
      <c r="O831" s="169" t="s">
        <v>57</v>
      </c>
      <c r="P831" s="141">
        <v>0</v>
      </c>
      <c r="Q831" s="181" t="s">
        <v>607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82"/>
        <v>1195312.6499999999</v>
      </c>
      <c r="W831" s="130">
        <v>584687.35</v>
      </c>
      <c r="X831" s="130"/>
      <c r="Y831" s="130"/>
      <c r="Z831" s="130">
        <f t="shared" si="83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414</v>
      </c>
      <c r="AG831" s="169"/>
      <c r="AH831" s="92"/>
      <c r="AI831" s="92"/>
      <c r="AJ831" s="92"/>
    </row>
    <row r="832" spans="1:36" s="270" customFormat="1" ht="16.5" hidden="1" customHeight="1" x14ac:dyDescent="0.4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343</v>
      </c>
      <c r="J832" s="153" t="s">
        <v>608</v>
      </c>
      <c r="K832" s="172"/>
      <c r="L832" s="169" t="s">
        <v>133</v>
      </c>
      <c r="M832" s="169" t="s">
        <v>494</v>
      </c>
      <c r="N832" s="172" t="s">
        <v>52</v>
      </c>
      <c r="O832" s="172" t="s">
        <v>57</v>
      </c>
      <c r="P832" s="173">
        <v>0</v>
      </c>
      <c r="Q832" s="181"/>
      <c r="R832" s="172" t="s">
        <v>590</v>
      </c>
      <c r="S832" s="170">
        <v>-135340</v>
      </c>
      <c r="T832" s="170">
        <v>196697.60000000001</v>
      </c>
      <c r="U832" s="182">
        <v>211200</v>
      </c>
      <c r="V832" s="130">
        <f t="shared" si="82"/>
        <v>-149842.4</v>
      </c>
      <c r="W832" s="326">
        <f>U832</f>
        <v>211200</v>
      </c>
      <c r="X832" s="326">
        <v>0</v>
      </c>
      <c r="Y832" s="195"/>
      <c r="Z832" s="149">
        <f t="shared" si="83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417</v>
      </c>
      <c r="AG832" s="141">
        <v>0.2</v>
      </c>
      <c r="AH832" s="92"/>
      <c r="AI832" s="92"/>
      <c r="AJ832" s="92"/>
    </row>
    <row r="833" spans="1:36" s="270" customFormat="1" ht="16.5" hidden="1" customHeight="1" x14ac:dyDescent="0.4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343</v>
      </c>
      <c r="J833" s="153" t="s">
        <v>608</v>
      </c>
      <c r="K833" s="172"/>
      <c r="L833" s="169" t="s">
        <v>133</v>
      </c>
      <c r="M833" s="169" t="s">
        <v>494</v>
      </c>
      <c r="N833" s="172" t="s">
        <v>52</v>
      </c>
      <c r="O833" s="172" t="s">
        <v>57</v>
      </c>
      <c r="P833" s="173">
        <v>0</v>
      </c>
      <c r="Q833" s="181"/>
      <c r="R833" s="172" t="s">
        <v>590</v>
      </c>
      <c r="S833" s="170">
        <v>0</v>
      </c>
      <c r="T833" s="170">
        <v>143052.79999999999</v>
      </c>
      <c r="U833" s="182">
        <v>153600</v>
      </c>
      <c r="V833" s="130">
        <f t="shared" si="82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83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609</v>
      </c>
      <c r="AG833" s="141">
        <v>0.2</v>
      </c>
      <c r="AH833" s="92"/>
      <c r="AI833" s="92"/>
      <c r="AJ833" s="92"/>
    </row>
    <row r="834" spans="1:36" s="270" customFormat="1" ht="16.5" hidden="1" customHeight="1" x14ac:dyDescent="0.4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333</v>
      </c>
      <c r="J834" s="153" t="s">
        <v>610</v>
      </c>
      <c r="K834" s="172"/>
      <c r="L834" s="169" t="s">
        <v>133</v>
      </c>
      <c r="M834" s="169" t="s">
        <v>494</v>
      </c>
      <c r="N834" s="172" t="s">
        <v>52</v>
      </c>
      <c r="O834" s="172" t="s">
        <v>57</v>
      </c>
      <c r="P834" s="173">
        <v>0</v>
      </c>
      <c r="Q834" s="181"/>
      <c r="R834" s="172" t="s">
        <v>590</v>
      </c>
      <c r="S834" s="170">
        <v>167107.47</v>
      </c>
      <c r="T834" s="170">
        <v>200448</v>
      </c>
      <c r="U834" s="182">
        <v>182293.72413793101</v>
      </c>
      <c r="V834" s="130">
        <f t="shared" si="82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83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417</v>
      </c>
      <c r="AG834" s="141">
        <v>0.1</v>
      </c>
      <c r="AH834" s="92"/>
      <c r="AI834" s="92"/>
      <c r="AJ834" s="92"/>
    </row>
    <row r="835" spans="1:36" s="227" customFormat="1" ht="16.5" hidden="1" customHeight="1" x14ac:dyDescent="0.4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611</v>
      </c>
      <c r="K835" s="169"/>
      <c r="L835" s="169" t="s">
        <v>140</v>
      </c>
      <c r="M835" s="169" t="s">
        <v>492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82"/>
        <v>49940.400000000009</v>
      </c>
      <c r="W835" s="130">
        <f t="shared" ref="W835:W840" si="84">U835*(1+AG835)/(1+AG835+P835)</f>
        <v>83638.509999999995</v>
      </c>
      <c r="X835" s="130"/>
      <c r="Y835" s="130">
        <f t="shared" ref="Y835:Y898" si="85">U835-W835</f>
        <v>0</v>
      </c>
      <c r="Z835" s="130">
        <f t="shared" ref="Z835:Z840" si="86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7">Z835*AA835</f>
        <v>3010.9863599999994</v>
      </c>
      <c r="AC835" s="130"/>
      <c r="AD835" s="169"/>
      <c r="AE835" s="169"/>
      <c r="AF835" s="169" t="s">
        <v>414</v>
      </c>
      <c r="AG835" s="273">
        <v>0</v>
      </c>
      <c r="AH835" s="92"/>
      <c r="AI835" s="92"/>
      <c r="AJ835" s="92"/>
    </row>
    <row r="836" spans="1:36" s="227" customFormat="1" ht="16.5" hidden="1" customHeight="1" x14ac:dyDescent="0.4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611</v>
      </c>
      <c r="K836" s="169"/>
      <c r="L836" s="169" t="s">
        <v>66</v>
      </c>
      <c r="M836" s="169" t="s">
        <v>493</v>
      </c>
      <c r="N836" s="169" t="s">
        <v>52</v>
      </c>
      <c r="O836" s="169" t="s">
        <v>53</v>
      </c>
      <c r="P836" s="196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82"/>
        <v>493189.89999999991</v>
      </c>
      <c r="W836" s="123">
        <f>U836*(1+AG836)/(1+AG836+P836)</f>
        <v>881936.3622727273</v>
      </c>
      <c r="X836" s="130"/>
      <c r="Y836" s="130">
        <f t="shared" si="85"/>
        <v>24727.187727272743</v>
      </c>
      <c r="Z836" s="130">
        <f t="shared" si="86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7"/>
        <v>32639.8878</v>
      </c>
      <c r="AC836" s="130"/>
      <c r="AD836" s="169"/>
      <c r="AE836" s="169"/>
      <c r="AF836" s="169" t="s">
        <v>417</v>
      </c>
      <c r="AG836" s="273">
        <v>7.0000000000000007E-2</v>
      </c>
      <c r="AH836" s="92"/>
      <c r="AI836" s="92"/>
      <c r="AJ836" s="92"/>
    </row>
    <row r="837" spans="1:36" s="227" customFormat="1" ht="16.5" hidden="1" customHeight="1" x14ac:dyDescent="0.4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611</v>
      </c>
      <c r="K837" s="169"/>
      <c r="L837" s="169" t="s">
        <v>66</v>
      </c>
      <c r="M837" s="169" t="s">
        <v>493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82"/>
        <v>97190.169999999867</v>
      </c>
      <c r="W837" s="411">
        <f>U837*(1+AG837)/(1+P837+AG837)</f>
        <v>149169.1960909091</v>
      </c>
      <c r="X837" s="130"/>
      <c r="Y837" s="130">
        <f t="shared" si="85"/>
        <v>4182.3139090909099</v>
      </c>
      <c r="Z837" s="130">
        <f t="shared" si="86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7"/>
        <v>5520.6543599999995</v>
      </c>
      <c r="AC837" s="130"/>
      <c r="AD837" s="169"/>
      <c r="AE837" s="169"/>
      <c r="AF837" s="169" t="s">
        <v>417</v>
      </c>
      <c r="AG837" s="273">
        <v>7.0000000000000007E-2</v>
      </c>
      <c r="AH837" s="92"/>
      <c r="AI837" s="92"/>
      <c r="AJ837" s="92"/>
    </row>
    <row r="838" spans="1:36" s="227" customFormat="1" ht="16.5" hidden="1" customHeight="1" x14ac:dyDescent="0.4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206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595</v>
      </c>
      <c r="K838" s="169"/>
      <c r="L838" s="169" t="s">
        <v>126</v>
      </c>
      <c r="M838" s="169" t="s">
        <v>499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82"/>
        <v>40663.879999999997</v>
      </c>
      <c r="W838" s="130">
        <f t="shared" si="84"/>
        <v>30377.599999999999</v>
      </c>
      <c r="X838" s="130"/>
      <c r="Y838" s="130">
        <f t="shared" si="85"/>
        <v>0</v>
      </c>
      <c r="Z838" s="130">
        <f t="shared" si="86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7"/>
        <v>1093.5935999999999</v>
      </c>
      <c r="AC838" s="130"/>
      <c r="AD838" s="169"/>
      <c r="AE838" s="169"/>
      <c r="AF838" s="169" t="s">
        <v>414</v>
      </c>
      <c r="AG838" s="273">
        <v>0</v>
      </c>
      <c r="AH838" s="92"/>
      <c r="AI838" s="92"/>
      <c r="AJ838" s="92"/>
    </row>
    <row r="839" spans="1:36" s="227" customFormat="1" ht="16.5" hidden="1" customHeight="1" x14ac:dyDescent="0.4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354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595</v>
      </c>
      <c r="K839" s="169"/>
      <c r="L839" s="169" t="s">
        <v>104</v>
      </c>
      <c r="M839" s="169" t="s">
        <v>490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82"/>
        <v>175092.02000000002</v>
      </c>
      <c r="W839" s="130">
        <f t="shared" si="84"/>
        <v>276331</v>
      </c>
      <c r="X839" s="130"/>
      <c r="Y839" s="130">
        <f t="shared" si="85"/>
        <v>8289.929999999993</v>
      </c>
      <c r="Z839" s="130">
        <f t="shared" si="86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7"/>
        <v>10246.35348</v>
      </c>
      <c r="AC839" s="130"/>
      <c r="AD839" s="169"/>
      <c r="AE839" s="169"/>
      <c r="AF839" s="169" t="s">
        <v>414</v>
      </c>
      <c r="AG839" s="273">
        <v>0</v>
      </c>
      <c r="AH839" s="92"/>
      <c r="AI839" s="92"/>
      <c r="AJ839" s="92"/>
    </row>
    <row r="840" spans="1:36" s="227" customFormat="1" ht="16.5" hidden="1" customHeight="1" x14ac:dyDescent="0.4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354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595</v>
      </c>
      <c r="K840" s="169"/>
      <c r="L840" s="169" t="s">
        <v>104</v>
      </c>
      <c r="M840" s="169" t="s">
        <v>491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82"/>
        <v>140006.70000000001</v>
      </c>
      <c r="W840" s="130">
        <f t="shared" si="84"/>
        <v>181090.16504854368</v>
      </c>
      <c r="X840" s="130"/>
      <c r="Y840" s="130">
        <f t="shared" si="85"/>
        <v>5432.7049514563114</v>
      </c>
      <c r="Z840" s="130">
        <f t="shared" si="86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7"/>
        <v>6714.8233199999995</v>
      </c>
      <c r="AC840" s="130"/>
      <c r="AD840" s="169"/>
      <c r="AE840" s="169"/>
      <c r="AF840" s="169" t="s">
        <v>414</v>
      </c>
      <c r="AG840" s="273">
        <v>0</v>
      </c>
      <c r="AH840" s="92"/>
      <c r="AI840" s="92"/>
      <c r="AJ840" s="92"/>
    </row>
    <row r="841" spans="1:36" ht="16.5" hidden="1" customHeight="1" x14ac:dyDescent="0.4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595</v>
      </c>
      <c r="K841" s="169"/>
      <c r="L841" s="169" t="s">
        <v>133</v>
      </c>
      <c r="M841" s="169" t="s">
        <v>494</v>
      </c>
      <c r="N841" s="169" t="s">
        <v>52</v>
      </c>
      <c r="O841" s="169" t="s">
        <v>138</v>
      </c>
      <c r="P841" s="141">
        <v>0.02</v>
      </c>
      <c r="Q841" s="69"/>
      <c r="R841" s="169" t="s">
        <v>355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7"/>
        <v>1799.9999999999998</v>
      </c>
      <c r="AC841" s="130"/>
      <c r="AD841" s="169"/>
      <c r="AE841" s="169"/>
      <c r="AF841" s="169" t="s">
        <v>417</v>
      </c>
      <c r="AG841" s="273">
        <v>0.32</v>
      </c>
      <c r="AH841" s="92"/>
      <c r="AI841" s="92"/>
      <c r="AJ841" s="92"/>
    </row>
    <row r="842" spans="1:36" s="227" customFormat="1" ht="16.5" hidden="1" customHeight="1" x14ac:dyDescent="0.4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595</v>
      </c>
      <c r="K842" s="169"/>
      <c r="L842" s="169" t="s">
        <v>133</v>
      </c>
      <c r="M842" s="169" t="s">
        <v>494</v>
      </c>
      <c r="N842" s="169" t="s">
        <v>52</v>
      </c>
      <c r="O842" s="169" t="s">
        <v>53</v>
      </c>
      <c r="P842" s="141">
        <v>0.01</v>
      </c>
      <c r="Q842" s="181"/>
      <c r="R842" s="169" t="s">
        <v>612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8">U842*(1+AG842)/(1+AG842+P842)</f>
        <v>866577.12180451222</v>
      </c>
      <c r="X842" s="130">
        <v>46080</v>
      </c>
      <c r="Y842" s="130">
        <f t="shared" si="85"/>
        <v>6564.9781954888022</v>
      </c>
      <c r="Z842" s="130">
        <f t="shared" ref="Z842:Z891" si="89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7"/>
        <v>31433.115600000034</v>
      </c>
      <c r="AC842" s="130"/>
      <c r="AD842" s="169"/>
      <c r="AE842" s="169"/>
      <c r="AF842" s="169" t="s">
        <v>417</v>
      </c>
      <c r="AG842" s="273">
        <v>0.32</v>
      </c>
      <c r="AH842" s="92"/>
      <c r="AI842" s="92"/>
      <c r="AJ842" s="92"/>
    </row>
    <row r="843" spans="1:36" s="227" customFormat="1" ht="16.5" hidden="1" customHeight="1" x14ac:dyDescent="0.4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595</v>
      </c>
      <c r="K843" s="169"/>
      <c r="L843" s="169" t="s">
        <v>133</v>
      </c>
      <c r="M843" s="169" t="s">
        <v>494</v>
      </c>
      <c r="N843" s="169" t="s">
        <v>209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90">S843+T843-U843</f>
        <v>1174048.48</v>
      </c>
      <c r="W843" s="130">
        <f t="shared" si="88"/>
        <v>0</v>
      </c>
      <c r="X843" s="130"/>
      <c r="Y843" s="130">
        <f t="shared" si="85"/>
        <v>0</v>
      </c>
      <c r="Z843" s="130">
        <f t="shared" si="89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7"/>
        <v>0</v>
      </c>
      <c r="AC843" s="130"/>
      <c r="AD843" s="169"/>
      <c r="AE843" s="169"/>
      <c r="AF843" s="169" t="s">
        <v>417</v>
      </c>
      <c r="AG843" s="273">
        <v>0.32</v>
      </c>
      <c r="AH843" s="92"/>
      <c r="AI843" s="92"/>
      <c r="AJ843" s="92"/>
    </row>
    <row r="844" spans="1:36" s="227" customFormat="1" ht="16.5" customHeight="1" x14ac:dyDescent="0.4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611</v>
      </c>
      <c r="K844" s="169"/>
      <c r="L844" s="169" t="s">
        <v>90</v>
      </c>
      <c r="M844" s="169" t="s">
        <v>489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84803.74</v>
      </c>
      <c r="T844" s="130"/>
      <c r="U844" s="130">
        <v>8470.7999999999993</v>
      </c>
      <c r="V844" s="130">
        <f t="shared" si="90"/>
        <v>76332.94</v>
      </c>
      <c r="W844" s="130">
        <f t="shared" si="88"/>
        <v>8470.7999999999993</v>
      </c>
      <c r="X844" s="130"/>
      <c r="Y844" s="130">
        <f t="shared" si="85"/>
        <v>0</v>
      </c>
      <c r="Z844" s="130">
        <f t="shared" si="89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7"/>
        <v>304.94879999999995</v>
      </c>
      <c r="AC844" s="130"/>
      <c r="AD844" s="169"/>
      <c r="AE844" s="169"/>
      <c r="AF844" s="169" t="s">
        <v>414</v>
      </c>
      <c r="AG844" s="273">
        <v>0</v>
      </c>
      <c r="AH844" s="92"/>
      <c r="AI844" s="92"/>
      <c r="AJ844" s="92"/>
    </row>
    <row r="845" spans="1:36" s="227" customFormat="1" ht="16.5" hidden="1" customHeight="1" x14ac:dyDescent="0.4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595</v>
      </c>
      <c r="K845" s="169"/>
      <c r="L845" s="169" t="s">
        <v>82</v>
      </c>
      <c r="M845" s="169" t="s">
        <v>498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90"/>
        <v>15531.99</v>
      </c>
      <c r="W845" s="130">
        <f t="shared" si="88"/>
        <v>2788.24</v>
      </c>
      <c r="X845" s="130"/>
      <c r="Y845" s="130">
        <f t="shared" si="85"/>
        <v>0</v>
      </c>
      <c r="Z845" s="130">
        <f t="shared" si="89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7"/>
        <v>100.37663999999998</v>
      </c>
      <c r="AC845" s="130"/>
      <c r="AD845" s="169"/>
      <c r="AE845" s="169"/>
      <c r="AF845" s="169" t="s">
        <v>417</v>
      </c>
      <c r="AG845" s="273">
        <v>0.11</v>
      </c>
      <c r="AH845" s="92"/>
      <c r="AI845" s="92"/>
      <c r="AJ845" s="92"/>
    </row>
    <row r="846" spans="1:36" s="227" customFormat="1" ht="16.5" hidden="1" customHeight="1" x14ac:dyDescent="0.4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595</v>
      </c>
      <c r="K846" s="169"/>
      <c r="L846" s="169" t="s">
        <v>82</v>
      </c>
      <c r="M846" s="169" t="s">
        <v>498</v>
      </c>
      <c r="N846" s="169" t="s">
        <v>209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90"/>
        <v>-4.7400000000000091</v>
      </c>
      <c r="W846" s="130">
        <f t="shared" si="88"/>
        <v>1243.22</v>
      </c>
      <c r="X846" s="130"/>
      <c r="Y846" s="130">
        <f t="shared" si="85"/>
        <v>0</v>
      </c>
      <c r="Z846" s="130">
        <f t="shared" si="89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7"/>
        <v>85.782180000000011</v>
      </c>
      <c r="AC846" s="130"/>
      <c r="AD846" s="169"/>
      <c r="AE846" s="169"/>
      <c r="AF846" s="169" t="s">
        <v>417</v>
      </c>
      <c r="AG846" s="273">
        <v>0.36</v>
      </c>
      <c r="AH846" s="92"/>
      <c r="AI846" s="92"/>
      <c r="AJ846" s="92"/>
    </row>
    <row r="847" spans="1:36" s="227" customFormat="1" ht="16.5" hidden="1" customHeight="1" x14ac:dyDescent="0.4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595</v>
      </c>
      <c r="K847" s="169"/>
      <c r="L847" s="169" t="s">
        <v>129</v>
      </c>
      <c r="M847" s="169" t="s">
        <v>591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90"/>
        <v>24321.3</v>
      </c>
      <c r="W847" s="130">
        <f t="shared" si="88"/>
        <v>4278.3579916318004</v>
      </c>
      <c r="X847" s="130"/>
      <c r="Y847" s="130">
        <f t="shared" si="85"/>
        <v>206.41200836820008</v>
      </c>
      <c r="Z847" s="130">
        <f t="shared" si="89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7"/>
        <v>161.45171999999999</v>
      </c>
      <c r="AC847" s="130"/>
      <c r="AD847" s="169"/>
      <c r="AE847" s="169"/>
      <c r="AF847" s="169" t="s">
        <v>414</v>
      </c>
      <c r="AG847" s="273">
        <v>0.14000000000000001</v>
      </c>
      <c r="AH847" s="92"/>
      <c r="AI847" s="92"/>
      <c r="AJ847" s="92"/>
    </row>
    <row r="848" spans="1:36" s="227" customFormat="1" ht="16.5" hidden="1" customHeight="1" x14ac:dyDescent="0.4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357</v>
      </c>
      <c r="G848" s="169" t="s">
        <v>357</v>
      </c>
      <c r="H848" s="370" t="s">
        <v>357</v>
      </c>
      <c r="I848" s="379" t="s">
        <v>49</v>
      </c>
      <c r="J848" s="145" t="s">
        <v>595</v>
      </c>
      <c r="K848" s="169"/>
      <c r="L848" s="169" t="s">
        <v>357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90"/>
        <v>16863.52</v>
      </c>
      <c r="W848" s="130">
        <f t="shared" si="88"/>
        <v>30.36</v>
      </c>
      <c r="X848" s="130"/>
      <c r="Y848" s="130">
        <f t="shared" si="85"/>
        <v>0</v>
      </c>
      <c r="Z848" s="130">
        <f t="shared" si="89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7"/>
        <v>1.0929599999999999</v>
      </c>
      <c r="AC848" s="130"/>
      <c r="AD848" s="169"/>
      <c r="AE848" s="169"/>
      <c r="AF848" s="169" t="s">
        <v>414</v>
      </c>
      <c r="AG848" s="273">
        <v>0.42</v>
      </c>
      <c r="AH848" s="92"/>
      <c r="AI848" s="92"/>
      <c r="AJ848" s="92"/>
    </row>
    <row r="849" spans="1:36" s="227" customFormat="1" ht="16.5" hidden="1" customHeight="1" x14ac:dyDescent="0.4">
      <c r="A849" s="168">
        <v>43709</v>
      </c>
      <c r="B849" s="169" t="s">
        <v>42</v>
      </c>
      <c r="C849" s="169" t="s">
        <v>59</v>
      </c>
      <c r="D849" s="169" t="s">
        <v>290</v>
      </c>
      <c r="E849" s="169" t="s">
        <v>205</v>
      </c>
      <c r="F849" s="169" t="s">
        <v>502</v>
      </c>
      <c r="G849" s="169" t="s">
        <v>503</v>
      </c>
      <c r="H849" s="370" t="s">
        <v>48</v>
      </c>
      <c r="I849" s="379" t="s">
        <v>49</v>
      </c>
      <c r="J849" s="145" t="s">
        <v>611</v>
      </c>
      <c r="K849" s="169"/>
      <c r="L849" s="169" t="s">
        <v>504</v>
      </c>
      <c r="M849" s="169" t="s">
        <v>592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90"/>
        <v>0</v>
      </c>
      <c r="W849" s="130">
        <f t="shared" si="88"/>
        <v>12710.923076923076</v>
      </c>
      <c r="X849" s="130"/>
      <c r="Y849" s="130">
        <f t="shared" si="85"/>
        <v>508.43692307692436</v>
      </c>
      <c r="Z849" s="130">
        <f t="shared" si="89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7"/>
        <v>475.89695999999998</v>
      </c>
      <c r="AC849" s="130"/>
      <c r="AD849" s="169"/>
      <c r="AE849" s="169"/>
      <c r="AF849" s="169" t="s">
        <v>414</v>
      </c>
      <c r="AG849" s="273">
        <v>0</v>
      </c>
      <c r="AH849" s="92"/>
      <c r="AI849" s="92"/>
      <c r="AJ849" s="92"/>
    </row>
    <row r="850" spans="1:36" s="227" customFormat="1" ht="16.5" hidden="1" customHeight="1" x14ac:dyDescent="0.4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611</v>
      </c>
      <c r="K850" s="169"/>
      <c r="L850" s="169" t="s">
        <v>116</v>
      </c>
      <c r="M850" s="169" t="s">
        <v>509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90"/>
        <v>21583.309999999998</v>
      </c>
      <c r="W850" s="130">
        <f t="shared" si="88"/>
        <v>12328.4</v>
      </c>
      <c r="X850" s="130"/>
      <c r="Y850" s="130">
        <f t="shared" si="85"/>
        <v>616.42000000000007</v>
      </c>
      <c r="Z850" s="130">
        <f t="shared" si="89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7"/>
        <v>466.01351999999997</v>
      </c>
      <c r="AC850" s="130"/>
      <c r="AD850" s="169"/>
      <c r="AE850" s="169"/>
      <c r="AF850" s="169" t="s">
        <v>417</v>
      </c>
      <c r="AG850" s="273">
        <v>0</v>
      </c>
      <c r="AH850" s="92"/>
      <c r="AI850" s="92"/>
      <c r="AJ850" s="92"/>
    </row>
    <row r="851" spans="1:36" s="227" customFormat="1" ht="16.5" hidden="1" customHeight="1" x14ac:dyDescent="0.4">
      <c r="A851" s="168">
        <v>43709</v>
      </c>
      <c r="B851" s="169" t="s">
        <v>42</v>
      </c>
      <c r="C851" s="169" t="s">
        <v>210</v>
      </c>
      <c r="D851" s="169" t="s">
        <v>211</v>
      </c>
      <c r="E851" s="169" t="s">
        <v>212</v>
      </c>
      <c r="F851" s="169" t="s">
        <v>236</v>
      </c>
      <c r="G851" s="169" t="s">
        <v>237</v>
      </c>
      <c r="H851" s="370" t="s">
        <v>48</v>
      </c>
      <c r="I851" s="379" t="s">
        <v>49</v>
      </c>
      <c r="J851" s="145" t="s">
        <v>611</v>
      </c>
      <c r="K851" s="169"/>
      <c r="L851" s="169" t="s">
        <v>220</v>
      </c>
      <c r="M851" s="169" t="s">
        <v>510</v>
      </c>
      <c r="N851" s="169" t="s">
        <v>209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90"/>
        <v>20014.111126760599</v>
      </c>
      <c r="W851" s="130">
        <f t="shared" si="88"/>
        <v>0</v>
      </c>
      <c r="X851" s="130"/>
      <c r="Y851" s="130">
        <f t="shared" si="85"/>
        <v>0</v>
      </c>
      <c r="Z851" s="130">
        <f t="shared" si="89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7"/>
        <v>0</v>
      </c>
      <c r="AC851" s="130"/>
      <c r="AD851" s="169"/>
      <c r="AE851" s="169"/>
      <c r="AF851" s="169" t="s">
        <v>417</v>
      </c>
      <c r="AG851" s="273">
        <v>0.42</v>
      </c>
      <c r="AH851" s="92"/>
      <c r="AI851" s="92"/>
      <c r="AJ851" s="92"/>
    </row>
    <row r="852" spans="1:36" s="227" customFormat="1" ht="16.5" hidden="1" customHeight="1" x14ac:dyDescent="0.4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611</v>
      </c>
      <c r="K852" s="169"/>
      <c r="L852" s="169" t="s">
        <v>194</v>
      </c>
      <c r="M852" s="169" t="s">
        <v>511</v>
      </c>
      <c r="N852" s="169" t="s">
        <v>144</v>
      </c>
      <c r="O852" s="305" t="s">
        <v>57</v>
      </c>
      <c r="P852" s="208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90"/>
        <v>63652.570000000007</v>
      </c>
      <c r="W852" s="121">
        <f>U852/(1+P852)</f>
        <v>14405.28</v>
      </c>
      <c r="X852" s="130"/>
      <c r="Y852" s="130">
        <f t="shared" si="85"/>
        <v>0</v>
      </c>
      <c r="Z852" s="130">
        <f t="shared" si="89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7"/>
        <v>518.59007999999994</v>
      </c>
      <c r="AC852" s="130"/>
      <c r="AD852" s="169"/>
      <c r="AE852" s="169"/>
      <c r="AF852" s="169" t="s">
        <v>417</v>
      </c>
      <c r="AG852" s="273">
        <v>0</v>
      </c>
      <c r="AH852" s="92"/>
      <c r="AI852" s="92"/>
      <c r="AJ852" s="92"/>
    </row>
    <row r="853" spans="1:36" s="227" customFormat="1" ht="16.5" hidden="1" customHeight="1" x14ac:dyDescent="0.4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611</v>
      </c>
      <c r="K853" s="169"/>
      <c r="L853" s="169" t="s">
        <v>86</v>
      </c>
      <c r="M853" s="169" t="s">
        <v>512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90"/>
        <v>0</v>
      </c>
      <c r="W853" s="130">
        <f t="shared" si="88"/>
        <v>15987.07</v>
      </c>
      <c r="X853" s="130"/>
      <c r="Y853" s="130">
        <f t="shared" si="85"/>
        <v>0</v>
      </c>
      <c r="Z853" s="130">
        <f t="shared" si="89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7"/>
        <v>575.53451999999993</v>
      </c>
      <c r="AC853" s="130"/>
      <c r="AD853" s="169"/>
      <c r="AE853" s="169"/>
      <c r="AF853" s="169" t="s">
        <v>417</v>
      </c>
      <c r="AG853" s="273">
        <v>0</v>
      </c>
      <c r="AH853" s="92"/>
      <c r="AI853" s="92"/>
      <c r="AJ853" s="92"/>
    </row>
    <row r="854" spans="1:36" s="227" customFormat="1" ht="16.5" hidden="1" customHeight="1" x14ac:dyDescent="0.4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611</v>
      </c>
      <c r="K854" s="169"/>
      <c r="L854" s="169" t="s">
        <v>179</v>
      </c>
      <c r="M854" s="169" t="s">
        <v>522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90"/>
        <v>2956.69</v>
      </c>
      <c r="W854" s="130">
        <f t="shared" si="88"/>
        <v>0</v>
      </c>
      <c r="X854" s="130"/>
      <c r="Y854" s="130">
        <f t="shared" si="85"/>
        <v>0</v>
      </c>
      <c r="Z854" s="130">
        <f t="shared" si="89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7"/>
        <v>0</v>
      </c>
      <c r="AC854" s="130"/>
      <c r="AD854" s="169"/>
      <c r="AE854" s="169"/>
      <c r="AF854" s="169" t="s">
        <v>417</v>
      </c>
      <c r="AG854" s="273">
        <v>0.42</v>
      </c>
      <c r="AH854" s="92"/>
      <c r="AI854" s="92"/>
      <c r="AJ854" s="92"/>
    </row>
    <row r="855" spans="1:36" s="227" customFormat="1" ht="16.5" hidden="1" customHeight="1" x14ac:dyDescent="0.4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611</v>
      </c>
      <c r="K855" s="169"/>
      <c r="L855" s="169" t="s">
        <v>152</v>
      </c>
      <c r="M855" s="169" t="s">
        <v>525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90"/>
        <v>1766.24</v>
      </c>
      <c r="W855" s="130">
        <f t="shared" si="88"/>
        <v>0</v>
      </c>
      <c r="X855" s="130"/>
      <c r="Y855" s="130">
        <f t="shared" si="85"/>
        <v>0</v>
      </c>
      <c r="Z855" s="130">
        <f t="shared" si="89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7"/>
        <v>0</v>
      </c>
      <c r="AC855" s="130"/>
      <c r="AD855" s="169"/>
      <c r="AE855" s="169"/>
      <c r="AF855" s="169" t="s">
        <v>414</v>
      </c>
      <c r="AG855" s="273">
        <v>0.42</v>
      </c>
      <c r="AH855" s="92"/>
      <c r="AI855" s="92"/>
      <c r="AJ855" s="92"/>
    </row>
    <row r="856" spans="1:36" s="227" customFormat="1" ht="15.75" hidden="1" customHeight="1" x14ac:dyDescent="0.4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613</v>
      </c>
      <c r="G856" s="169" t="s">
        <v>613</v>
      </c>
      <c r="H856" s="370" t="s">
        <v>613</v>
      </c>
      <c r="I856" s="379" t="s">
        <v>49</v>
      </c>
      <c r="J856" s="145" t="s">
        <v>595</v>
      </c>
      <c r="K856" s="169"/>
      <c r="L856" s="169" t="s">
        <v>77</v>
      </c>
      <c r="M856" s="169" t="s">
        <v>519</v>
      </c>
      <c r="N856" s="169" t="s">
        <v>52</v>
      </c>
      <c r="O856" s="169" t="s">
        <v>53</v>
      </c>
      <c r="P856" s="196">
        <v>-0.15</v>
      </c>
      <c r="Q856" s="181"/>
      <c r="R856" s="169"/>
      <c r="S856" s="130">
        <v>205.52</v>
      </c>
      <c r="T856" s="130"/>
      <c r="U856" s="130">
        <v>0</v>
      </c>
      <c r="V856" s="130">
        <f t="shared" si="90"/>
        <v>205.52</v>
      </c>
      <c r="W856" s="121">
        <f>U856*(1+AG856)/(1+P856+AG856)</f>
        <v>0</v>
      </c>
      <c r="X856" s="130"/>
      <c r="Y856" s="130">
        <f t="shared" si="85"/>
        <v>0</v>
      </c>
      <c r="Z856" s="130">
        <f t="shared" si="89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7"/>
        <v>0</v>
      </c>
      <c r="AC856" s="130"/>
      <c r="AD856" s="169"/>
      <c r="AE856" s="169"/>
      <c r="AF856" s="169" t="s">
        <v>417</v>
      </c>
      <c r="AG856" s="226">
        <v>0.26</v>
      </c>
      <c r="AH856" s="92"/>
      <c r="AI856" s="92"/>
      <c r="AJ856" s="92"/>
    </row>
    <row r="857" spans="1:36" s="227" customFormat="1" ht="16.5" hidden="1" customHeight="1" x14ac:dyDescent="0.4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611</v>
      </c>
      <c r="K857" s="169"/>
      <c r="L857" s="169" t="s">
        <v>155</v>
      </c>
      <c r="M857" s="169" t="s">
        <v>528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90"/>
        <v>547555.24</v>
      </c>
      <c r="W857" s="130">
        <f t="shared" si="88"/>
        <v>0</v>
      </c>
      <c r="X857" s="130"/>
      <c r="Y857" s="130">
        <f t="shared" si="85"/>
        <v>0</v>
      </c>
      <c r="Z857" s="130">
        <f t="shared" si="89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7"/>
        <v>0</v>
      </c>
      <c r="AC857" s="130"/>
      <c r="AD857" s="169"/>
      <c r="AE857" s="169"/>
      <c r="AF857" s="169" t="s">
        <v>417</v>
      </c>
      <c r="AG857" s="273">
        <v>0.42</v>
      </c>
      <c r="AH857" s="92"/>
      <c r="AI857" s="92"/>
      <c r="AJ857" s="92"/>
    </row>
    <row r="858" spans="1:36" s="227" customFormat="1" ht="16.5" hidden="1" customHeight="1" x14ac:dyDescent="0.4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611</v>
      </c>
      <c r="K858" s="169"/>
      <c r="L858" s="169" t="s">
        <v>192</v>
      </c>
      <c r="M858" s="169" t="s">
        <v>530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90"/>
        <v>7741.65</v>
      </c>
      <c r="W858" s="130">
        <f t="shared" si="88"/>
        <v>0</v>
      </c>
      <c r="X858" s="130"/>
      <c r="Y858" s="130">
        <f t="shared" si="85"/>
        <v>0</v>
      </c>
      <c r="Z858" s="130">
        <f t="shared" si="89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7"/>
        <v>0</v>
      </c>
      <c r="AC858" s="130"/>
      <c r="AD858" s="169"/>
      <c r="AE858" s="169"/>
      <c r="AF858" s="169" t="s">
        <v>414</v>
      </c>
      <c r="AG858" s="273">
        <v>0.42</v>
      </c>
      <c r="AH858" s="92"/>
      <c r="AI858" s="92"/>
      <c r="AJ858" s="92"/>
    </row>
    <row r="859" spans="1:36" s="227" customFormat="1" ht="16.5" hidden="1" customHeight="1" x14ac:dyDescent="0.4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611</v>
      </c>
      <c r="K859" s="169"/>
      <c r="L859" s="169" t="s">
        <v>124</v>
      </c>
      <c r="M859" s="169" t="s">
        <v>531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90"/>
        <v>106099.63</v>
      </c>
      <c r="W859" s="130">
        <f t="shared" si="88"/>
        <v>0</v>
      </c>
      <c r="X859" s="130"/>
      <c r="Y859" s="130">
        <f t="shared" si="85"/>
        <v>0</v>
      </c>
      <c r="Z859" s="130">
        <f t="shared" si="89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7"/>
        <v>0</v>
      </c>
      <c r="AC859" s="130"/>
      <c r="AD859" s="169"/>
      <c r="AE859" s="169"/>
      <c r="AF859" s="169" t="s">
        <v>417</v>
      </c>
      <c r="AG859" s="273">
        <v>0.42</v>
      </c>
      <c r="AH859" s="92"/>
      <c r="AI859" s="92"/>
      <c r="AJ859" s="92"/>
    </row>
    <row r="860" spans="1:36" s="227" customFormat="1" ht="16.5" hidden="1" customHeight="1" x14ac:dyDescent="0.4">
      <c r="A860" s="168">
        <v>43709</v>
      </c>
      <c r="B860" s="169" t="s">
        <v>42</v>
      </c>
      <c r="C860" s="169" t="s">
        <v>210</v>
      </c>
      <c r="D860" s="169" t="s">
        <v>211</v>
      </c>
      <c r="E860" s="169" t="s">
        <v>212</v>
      </c>
      <c r="F860" s="169" t="s">
        <v>246</v>
      </c>
      <c r="G860" s="169" t="s">
        <v>247</v>
      </c>
      <c r="H860" s="370" t="s">
        <v>48</v>
      </c>
      <c r="I860" s="379" t="s">
        <v>49</v>
      </c>
      <c r="J860" s="145" t="s">
        <v>611</v>
      </c>
      <c r="K860" s="169"/>
      <c r="L860" s="169" t="s">
        <v>220</v>
      </c>
      <c r="M860" s="169" t="s">
        <v>532</v>
      </c>
      <c r="N860" s="169" t="s">
        <v>209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90"/>
        <v>11055.15</v>
      </c>
      <c r="W860" s="130">
        <f t="shared" si="88"/>
        <v>0</v>
      </c>
      <c r="X860" s="130"/>
      <c r="Y860" s="130">
        <f t="shared" si="85"/>
        <v>0</v>
      </c>
      <c r="Z860" s="130">
        <f t="shared" si="89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7"/>
        <v>0</v>
      </c>
      <c r="AC860" s="130"/>
      <c r="AD860" s="169"/>
      <c r="AE860" s="169"/>
      <c r="AF860" s="169" t="s">
        <v>417</v>
      </c>
      <c r="AG860" s="273">
        <v>0.42</v>
      </c>
      <c r="AH860" s="92"/>
      <c r="AI860" s="92"/>
      <c r="AJ860" s="92"/>
    </row>
    <row r="861" spans="1:36" s="227" customFormat="1" ht="16.5" hidden="1" customHeight="1" x14ac:dyDescent="0.4">
      <c r="A861" s="168">
        <v>43709</v>
      </c>
      <c r="B861" s="169" t="s">
        <v>42</v>
      </c>
      <c r="C861" s="169" t="s">
        <v>210</v>
      </c>
      <c r="D861" s="169" t="s">
        <v>221</v>
      </c>
      <c r="E861" s="169" t="s">
        <v>212</v>
      </c>
      <c r="F861" s="169" t="s">
        <v>253</v>
      </c>
      <c r="G861" s="169" t="s">
        <v>254</v>
      </c>
      <c r="H861" s="370" t="s">
        <v>48</v>
      </c>
      <c r="I861" s="379" t="s">
        <v>49</v>
      </c>
      <c r="J861" s="145" t="s">
        <v>611</v>
      </c>
      <c r="K861" s="169"/>
      <c r="L861" s="169" t="s">
        <v>220</v>
      </c>
      <c r="M861" s="169" t="s">
        <v>533</v>
      </c>
      <c r="N861" s="169" t="s">
        <v>209</v>
      </c>
      <c r="O861" s="169" t="s">
        <v>53</v>
      </c>
      <c r="P861" s="141">
        <v>0.22</v>
      </c>
      <c r="Q861" s="181"/>
      <c r="R861" s="169"/>
      <c r="S861" s="121">
        <v>354.84000000002561</v>
      </c>
      <c r="T861" s="130"/>
      <c r="U861" s="130">
        <v>0</v>
      </c>
      <c r="V861" s="130">
        <f t="shared" si="90"/>
        <v>354.84000000002561</v>
      </c>
      <c r="W861" s="130">
        <f t="shared" si="88"/>
        <v>0</v>
      </c>
      <c r="X861" s="130"/>
      <c r="Y861" s="130">
        <f t="shared" si="85"/>
        <v>0</v>
      </c>
      <c r="Z861" s="130">
        <f t="shared" si="89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7"/>
        <v>0</v>
      </c>
      <c r="AC861" s="130"/>
      <c r="AD861" s="169"/>
      <c r="AE861" s="169"/>
      <c r="AF861" s="169" t="s">
        <v>417</v>
      </c>
      <c r="AG861" s="273">
        <v>0.42</v>
      </c>
      <c r="AH861" s="92"/>
      <c r="AI861" s="92"/>
      <c r="AJ861" s="92"/>
    </row>
    <row r="862" spans="1:36" s="227" customFormat="1" hidden="1" x14ac:dyDescent="0.4">
      <c r="A862" s="168">
        <v>43709</v>
      </c>
      <c r="B862" s="169" t="s">
        <v>42</v>
      </c>
      <c r="C862" s="169" t="s">
        <v>210</v>
      </c>
      <c r="D862" s="169" t="s">
        <v>211</v>
      </c>
      <c r="E862" s="169" t="s">
        <v>212</v>
      </c>
      <c r="F862" s="169" t="s">
        <v>240</v>
      </c>
      <c r="G862" s="169" t="s">
        <v>241</v>
      </c>
      <c r="H862" s="370" t="s">
        <v>48</v>
      </c>
      <c r="I862" s="379" t="s">
        <v>49</v>
      </c>
      <c r="J862" s="145" t="s">
        <v>611</v>
      </c>
      <c r="K862" s="169"/>
      <c r="L862" s="169" t="s">
        <v>220</v>
      </c>
      <c r="M862" s="169" t="s">
        <v>534</v>
      </c>
      <c r="N862" s="169" t="s">
        <v>209</v>
      </c>
      <c r="O862" s="169" t="s">
        <v>53</v>
      </c>
      <c r="P862" s="141">
        <v>0.23</v>
      </c>
      <c r="Q862" s="181"/>
      <c r="R862" s="169"/>
      <c r="S862" s="121">
        <v>172.66352112698951</v>
      </c>
      <c r="T862" s="130"/>
      <c r="U862" s="130">
        <v>0</v>
      </c>
      <c r="V862" s="130">
        <f t="shared" si="90"/>
        <v>172.66352112698951</v>
      </c>
      <c r="W862" s="130">
        <f t="shared" si="88"/>
        <v>0</v>
      </c>
      <c r="X862" s="130"/>
      <c r="Y862" s="130">
        <f t="shared" si="85"/>
        <v>0</v>
      </c>
      <c r="Z862" s="130">
        <f t="shared" si="89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7"/>
        <v>0</v>
      </c>
      <c r="AC862" s="130"/>
      <c r="AD862" s="169"/>
      <c r="AE862" s="169"/>
      <c r="AF862" s="169" t="s">
        <v>417</v>
      </c>
      <c r="AG862" s="273">
        <v>0.42</v>
      </c>
      <c r="AH862" s="92"/>
      <c r="AI862" s="92"/>
      <c r="AJ862" s="92"/>
    </row>
    <row r="863" spans="1:36" s="227" customFormat="1" ht="16.5" hidden="1" customHeight="1" x14ac:dyDescent="0.4">
      <c r="A863" s="168">
        <v>43709</v>
      </c>
      <c r="B863" s="169" t="s">
        <v>42</v>
      </c>
      <c r="C863" s="169" t="s">
        <v>210</v>
      </c>
      <c r="D863" s="169" t="s">
        <v>211</v>
      </c>
      <c r="E863" s="169" t="s">
        <v>212</v>
      </c>
      <c r="F863" s="169" t="s">
        <v>230</v>
      </c>
      <c r="G863" s="169" t="s">
        <v>231</v>
      </c>
      <c r="H863" s="370" t="s">
        <v>48</v>
      </c>
      <c r="I863" s="379" t="s">
        <v>49</v>
      </c>
      <c r="J863" s="145" t="s">
        <v>611</v>
      </c>
      <c r="K863" s="169"/>
      <c r="L863" s="169" t="s">
        <v>220</v>
      </c>
      <c r="M863" s="169" t="s">
        <v>535</v>
      </c>
      <c r="N863" s="169" t="s">
        <v>209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90"/>
        <v>6504.6216901406997</v>
      </c>
      <c r="W863" s="130">
        <f t="shared" si="88"/>
        <v>0</v>
      </c>
      <c r="X863" s="130"/>
      <c r="Y863" s="130">
        <f t="shared" si="85"/>
        <v>0</v>
      </c>
      <c r="Z863" s="130">
        <f t="shared" si="89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7"/>
        <v>0</v>
      </c>
      <c r="AC863" s="130"/>
      <c r="AD863" s="169"/>
      <c r="AE863" s="169"/>
      <c r="AF863" s="169" t="s">
        <v>417</v>
      </c>
      <c r="AG863" s="273">
        <v>0</v>
      </c>
      <c r="AH863" s="92"/>
      <c r="AI863" s="92"/>
      <c r="AJ863" s="92"/>
    </row>
    <row r="864" spans="1:36" s="227" customFormat="1" ht="16.5" hidden="1" customHeight="1" x14ac:dyDescent="0.4">
      <c r="A864" s="168">
        <v>43709</v>
      </c>
      <c r="B864" s="169" t="s">
        <v>42</v>
      </c>
      <c r="C864" s="169" t="s">
        <v>59</v>
      </c>
      <c r="D864" s="169" t="s">
        <v>290</v>
      </c>
      <c r="E864" s="169" t="s">
        <v>156</v>
      </c>
      <c r="F864" s="169" t="s">
        <v>268</v>
      </c>
      <c r="G864" s="169" t="s">
        <v>291</v>
      </c>
      <c r="H864" s="370" t="s">
        <v>48</v>
      </c>
      <c r="I864" s="379" t="s">
        <v>49</v>
      </c>
      <c r="J864" s="145" t="s">
        <v>611</v>
      </c>
      <c r="K864" s="169"/>
      <c r="L864" s="169" t="s">
        <v>220</v>
      </c>
      <c r="M864" s="169" t="s">
        <v>536</v>
      </c>
      <c r="N864" s="169" t="s">
        <v>209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90"/>
        <v>136495.19</v>
      </c>
      <c r="W864" s="130">
        <f t="shared" si="88"/>
        <v>0</v>
      </c>
      <c r="X864" s="130"/>
      <c r="Y864" s="130">
        <f t="shared" si="85"/>
        <v>0</v>
      </c>
      <c r="Z864" s="130">
        <f t="shared" si="89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7"/>
        <v>0</v>
      </c>
      <c r="AC864" s="130"/>
      <c r="AD864" s="169"/>
      <c r="AE864" s="169"/>
      <c r="AF864" s="169" t="s">
        <v>417</v>
      </c>
      <c r="AG864" s="226">
        <v>0.42</v>
      </c>
      <c r="AH864" s="92"/>
      <c r="AI864" s="92"/>
      <c r="AJ864" s="92"/>
    </row>
    <row r="865" spans="1:36" s="227" customFormat="1" ht="16.5" hidden="1" customHeight="1" x14ac:dyDescent="0.4">
      <c r="A865" s="168">
        <v>43709</v>
      </c>
      <c r="B865" s="169" t="s">
        <v>42</v>
      </c>
      <c r="C865" s="169" t="s">
        <v>210</v>
      </c>
      <c r="D865" s="169" t="s">
        <v>221</v>
      </c>
      <c r="E865" s="169" t="s">
        <v>212</v>
      </c>
      <c r="F865" s="169" t="s">
        <v>228</v>
      </c>
      <c r="G865" s="169" t="s">
        <v>229</v>
      </c>
      <c r="H865" s="370" t="s">
        <v>48</v>
      </c>
      <c r="I865" s="379" t="s">
        <v>49</v>
      </c>
      <c r="J865" s="145" t="s">
        <v>611</v>
      </c>
      <c r="K865" s="169"/>
      <c r="L865" s="169" t="s">
        <v>220</v>
      </c>
      <c r="M865" s="169" t="s">
        <v>538</v>
      </c>
      <c r="N865" s="169" t="s">
        <v>209</v>
      </c>
      <c r="O865" s="169" t="s">
        <v>53</v>
      </c>
      <c r="P865" s="141">
        <v>0.08</v>
      </c>
      <c r="Q865" s="181"/>
      <c r="R865" s="169"/>
      <c r="S865" s="130">
        <v>0</v>
      </c>
      <c r="T865" s="130"/>
      <c r="U865" s="130">
        <v>0</v>
      </c>
      <c r="V865" s="130">
        <f t="shared" si="90"/>
        <v>0</v>
      </c>
      <c r="W865" s="130">
        <f t="shared" si="88"/>
        <v>0</v>
      </c>
      <c r="X865" s="130"/>
      <c r="Y865" s="130">
        <f t="shared" si="85"/>
        <v>0</v>
      </c>
      <c r="Z865" s="130">
        <f t="shared" si="89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7"/>
        <v>0</v>
      </c>
      <c r="AC865" s="130"/>
      <c r="AD865" s="169"/>
      <c r="AE865" s="169"/>
      <c r="AF865" s="169" t="s">
        <v>417</v>
      </c>
      <c r="AG865" s="273" t="s">
        <v>539</v>
      </c>
      <c r="AH865" s="92"/>
      <c r="AI865" s="92"/>
      <c r="AJ865" s="92"/>
    </row>
    <row r="866" spans="1:36" s="227" customFormat="1" ht="16.5" hidden="1" customHeight="1" x14ac:dyDescent="0.4">
      <c r="A866" s="168">
        <v>43709</v>
      </c>
      <c r="B866" s="169" t="s">
        <v>42</v>
      </c>
      <c r="C866" s="169" t="s">
        <v>210</v>
      </c>
      <c r="D866" s="169" t="s">
        <v>221</v>
      </c>
      <c r="E866" s="169" t="s">
        <v>248</v>
      </c>
      <c r="F866" s="169" t="s">
        <v>249</v>
      </c>
      <c r="G866" s="169" t="s">
        <v>250</v>
      </c>
      <c r="H866" s="370" t="s">
        <v>48</v>
      </c>
      <c r="I866" s="379" t="s">
        <v>49</v>
      </c>
      <c r="J866" s="145" t="s">
        <v>611</v>
      </c>
      <c r="K866" s="169"/>
      <c r="L866" s="169" t="s">
        <v>220</v>
      </c>
      <c r="M866" s="169" t="s">
        <v>540</v>
      </c>
      <c r="N866" s="169" t="s">
        <v>209</v>
      </c>
      <c r="O866" s="169" t="s">
        <v>53</v>
      </c>
      <c r="P866" s="196">
        <v>0.23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90"/>
        <v>2063.5353521120301</v>
      </c>
      <c r="W866" s="130">
        <f t="shared" si="88"/>
        <v>0</v>
      </c>
      <c r="X866" s="130"/>
      <c r="Y866" s="130">
        <f t="shared" si="85"/>
        <v>0</v>
      </c>
      <c r="Z866" s="130">
        <f t="shared" si="89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7"/>
        <v>0</v>
      </c>
      <c r="AC866" s="130"/>
      <c r="AD866" s="169"/>
      <c r="AE866" s="169"/>
      <c r="AF866" s="169" t="s">
        <v>417</v>
      </c>
      <c r="AG866" s="273">
        <v>0.42</v>
      </c>
      <c r="AH866" s="92"/>
      <c r="AI866" s="92"/>
      <c r="AJ866" s="92"/>
    </row>
    <row r="867" spans="1:36" s="227" customFormat="1" ht="16.5" hidden="1" customHeight="1" x14ac:dyDescent="0.4">
      <c r="A867" s="168">
        <v>43709</v>
      </c>
      <c r="B867" s="169" t="s">
        <v>42</v>
      </c>
      <c r="C867" s="169" t="s">
        <v>210</v>
      </c>
      <c r="D867" s="169" t="s">
        <v>221</v>
      </c>
      <c r="E867" s="169" t="s">
        <v>212</v>
      </c>
      <c r="F867" s="169" t="s">
        <v>282</v>
      </c>
      <c r="G867" s="169" t="s">
        <v>283</v>
      </c>
      <c r="H867" s="370" t="s">
        <v>48</v>
      </c>
      <c r="I867" s="379" t="s">
        <v>49</v>
      </c>
      <c r="J867" s="145" t="s">
        <v>611</v>
      </c>
      <c r="K867" s="169"/>
      <c r="L867" s="169" t="s">
        <v>220</v>
      </c>
      <c r="M867" s="169" t="s">
        <v>541</v>
      </c>
      <c r="N867" s="169" t="s">
        <v>209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90"/>
        <v>8102.9149295775096</v>
      </c>
      <c r="W867" s="130">
        <f t="shared" si="88"/>
        <v>0</v>
      </c>
      <c r="X867" s="130"/>
      <c r="Y867" s="130">
        <f t="shared" si="85"/>
        <v>0</v>
      </c>
      <c r="Z867" s="130">
        <f t="shared" si="89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7"/>
        <v>0</v>
      </c>
      <c r="AC867" s="130"/>
      <c r="AD867" s="169"/>
      <c r="AE867" s="169"/>
      <c r="AF867" s="169" t="s">
        <v>417</v>
      </c>
      <c r="AG867" s="273">
        <v>0.42</v>
      </c>
      <c r="AH867" s="92"/>
      <c r="AI867" s="92"/>
      <c r="AJ867" s="92"/>
    </row>
    <row r="868" spans="1:36" s="227" customFormat="1" ht="16.5" hidden="1" customHeight="1" x14ac:dyDescent="0.4">
      <c r="A868" s="168">
        <v>43709</v>
      </c>
      <c r="B868" s="169" t="s">
        <v>42</v>
      </c>
      <c r="C868" s="169" t="s">
        <v>210</v>
      </c>
      <c r="D868" s="169" t="s">
        <v>221</v>
      </c>
      <c r="E868" s="169" t="s">
        <v>212</v>
      </c>
      <c r="F868" s="169" t="s">
        <v>284</v>
      </c>
      <c r="G868" s="169" t="s">
        <v>285</v>
      </c>
      <c r="H868" s="370" t="s">
        <v>48</v>
      </c>
      <c r="I868" s="379" t="s">
        <v>49</v>
      </c>
      <c r="J868" s="145" t="s">
        <v>611</v>
      </c>
      <c r="K868" s="169"/>
      <c r="L868" s="169" t="s">
        <v>220</v>
      </c>
      <c r="M868" s="169" t="s">
        <v>543</v>
      </c>
      <c r="N868" s="169" t="s">
        <v>209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90"/>
        <v>655.37999999978604</v>
      </c>
      <c r="W868" s="130">
        <f t="shared" si="88"/>
        <v>0</v>
      </c>
      <c r="X868" s="130"/>
      <c r="Y868" s="130">
        <f t="shared" si="85"/>
        <v>0</v>
      </c>
      <c r="Z868" s="130">
        <f t="shared" si="89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7"/>
        <v>0</v>
      </c>
      <c r="AC868" s="130"/>
      <c r="AD868" s="169"/>
      <c r="AE868" s="169"/>
      <c r="AF868" s="169" t="s">
        <v>417</v>
      </c>
      <c r="AG868" s="273">
        <v>0.42</v>
      </c>
      <c r="AH868" s="92"/>
      <c r="AI868" s="92"/>
      <c r="AJ868" s="92"/>
    </row>
    <row r="869" spans="1:36" s="227" customFormat="1" ht="16.5" hidden="1" customHeight="1" x14ac:dyDescent="0.4">
      <c r="A869" s="168">
        <v>43709</v>
      </c>
      <c r="B869" s="169" t="s">
        <v>42</v>
      </c>
      <c r="C869" s="169" t="s">
        <v>210</v>
      </c>
      <c r="D869" s="169" t="s">
        <v>221</v>
      </c>
      <c r="E869" s="169" t="s">
        <v>212</v>
      </c>
      <c r="F869" s="169" t="s">
        <v>300</v>
      </c>
      <c r="G869" s="169" t="s">
        <v>301</v>
      </c>
      <c r="H869" s="370" t="s">
        <v>48</v>
      </c>
      <c r="I869" s="379" t="s">
        <v>49</v>
      </c>
      <c r="J869" s="145" t="s">
        <v>611</v>
      </c>
      <c r="K869" s="169"/>
      <c r="L869" s="169" t="s">
        <v>220</v>
      </c>
      <c r="M869" s="169" t="s">
        <v>544</v>
      </c>
      <c r="N869" s="169" t="s">
        <v>209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90"/>
        <v>143.460985915328</v>
      </c>
      <c r="W869" s="130">
        <f t="shared" si="88"/>
        <v>0</v>
      </c>
      <c r="X869" s="130"/>
      <c r="Y869" s="130">
        <f t="shared" si="85"/>
        <v>0</v>
      </c>
      <c r="Z869" s="130">
        <f t="shared" si="89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7"/>
        <v>0</v>
      </c>
      <c r="AC869" s="130"/>
      <c r="AD869" s="169"/>
      <c r="AE869" s="169"/>
      <c r="AF869" s="169" t="s">
        <v>417</v>
      </c>
      <c r="AG869" s="273">
        <v>0.42</v>
      </c>
      <c r="AH869" s="92"/>
      <c r="AI869" s="92"/>
      <c r="AJ869" s="92"/>
    </row>
    <row r="870" spans="1:36" s="227" customFormat="1" ht="16.5" hidden="1" customHeight="1" x14ac:dyDescent="0.4">
      <c r="A870" s="168">
        <v>43709</v>
      </c>
      <c r="B870" s="169" t="s">
        <v>42</v>
      </c>
      <c r="C870" s="169" t="s">
        <v>210</v>
      </c>
      <c r="D870" s="169" t="s">
        <v>211</v>
      </c>
      <c r="E870" s="169" t="s">
        <v>212</v>
      </c>
      <c r="F870" s="169" t="s">
        <v>286</v>
      </c>
      <c r="G870" s="169" t="s">
        <v>287</v>
      </c>
      <c r="H870" s="370" t="s">
        <v>48</v>
      </c>
      <c r="I870" s="379" t="s">
        <v>49</v>
      </c>
      <c r="J870" s="145" t="s">
        <v>611</v>
      </c>
      <c r="K870" s="169"/>
      <c r="L870" s="169" t="s">
        <v>220</v>
      </c>
      <c r="M870" s="169" t="s">
        <v>545</v>
      </c>
      <c r="N870" s="169" t="s">
        <v>209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90"/>
        <v>322.47394365991897</v>
      </c>
      <c r="W870" s="121">
        <f>U870*(1+AG870)/(1+P870+AG870)</f>
        <v>0</v>
      </c>
      <c r="X870" s="130"/>
      <c r="Y870" s="130">
        <f t="shared" si="85"/>
        <v>0</v>
      </c>
      <c r="Z870" s="130">
        <f t="shared" si="89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7"/>
        <v>0</v>
      </c>
      <c r="AC870" s="130"/>
      <c r="AD870" s="169"/>
      <c r="AE870" s="169"/>
      <c r="AF870" s="169" t="s">
        <v>417</v>
      </c>
      <c r="AG870" s="273">
        <v>0.42</v>
      </c>
      <c r="AH870" s="92"/>
      <c r="AI870" s="92"/>
      <c r="AJ870" s="92"/>
    </row>
    <row r="871" spans="1:36" s="227" customFormat="1" ht="16.5" hidden="1" customHeight="1" x14ac:dyDescent="0.4">
      <c r="A871" s="168">
        <v>43709</v>
      </c>
      <c r="B871" s="169" t="s">
        <v>42</v>
      </c>
      <c r="C871" s="169" t="s">
        <v>210</v>
      </c>
      <c r="D871" s="169" t="s">
        <v>221</v>
      </c>
      <c r="E871" s="169" t="s">
        <v>212</v>
      </c>
      <c r="F871" s="169" t="s">
        <v>288</v>
      </c>
      <c r="G871" s="169" t="s">
        <v>289</v>
      </c>
      <c r="H871" s="370" t="s">
        <v>48</v>
      </c>
      <c r="I871" s="379" t="s">
        <v>49</v>
      </c>
      <c r="J871" s="145" t="s">
        <v>611</v>
      </c>
      <c r="K871" s="169"/>
      <c r="L871" s="169" t="s">
        <v>220</v>
      </c>
      <c r="M871" s="169" t="s">
        <v>547</v>
      </c>
      <c r="N871" s="169" t="s">
        <v>209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90"/>
        <v>227.30774647876399</v>
      </c>
      <c r="W871" s="130">
        <f t="shared" si="88"/>
        <v>0</v>
      </c>
      <c r="X871" s="130"/>
      <c r="Y871" s="130">
        <f t="shared" si="85"/>
        <v>0</v>
      </c>
      <c r="Z871" s="130">
        <f t="shared" si="89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7"/>
        <v>0</v>
      </c>
      <c r="AC871" s="130"/>
      <c r="AD871" s="169"/>
      <c r="AE871" s="169"/>
      <c r="AF871" s="169" t="s">
        <v>417</v>
      </c>
      <c r="AG871" s="273">
        <v>0.42</v>
      </c>
      <c r="AH871" s="92"/>
      <c r="AI871" s="92"/>
      <c r="AJ871" s="92"/>
    </row>
    <row r="872" spans="1:36" s="227" customFormat="1" ht="16.5" hidden="1" customHeight="1" x14ac:dyDescent="0.4">
      <c r="A872" s="168">
        <v>43709</v>
      </c>
      <c r="B872" s="169" t="s">
        <v>42</v>
      </c>
      <c r="C872" s="169" t="s">
        <v>210</v>
      </c>
      <c r="D872" s="169" t="s">
        <v>211</v>
      </c>
      <c r="E872" s="169" t="s">
        <v>212</v>
      </c>
      <c r="F872" s="169" t="s">
        <v>298</v>
      </c>
      <c r="G872" s="169" t="s">
        <v>299</v>
      </c>
      <c r="H872" s="370" t="s">
        <v>48</v>
      </c>
      <c r="I872" s="379" t="s">
        <v>49</v>
      </c>
      <c r="J872" s="145" t="s">
        <v>611</v>
      </c>
      <c r="K872" s="169"/>
      <c r="L872" s="169" t="s">
        <v>220</v>
      </c>
      <c r="M872" s="169" t="s">
        <v>548</v>
      </c>
      <c r="N872" s="169" t="s">
        <v>209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90"/>
        <v>1513.0032394366101</v>
      </c>
      <c r="W872" s="130">
        <f t="shared" si="88"/>
        <v>0</v>
      </c>
      <c r="X872" s="130"/>
      <c r="Y872" s="130">
        <f t="shared" si="85"/>
        <v>0</v>
      </c>
      <c r="Z872" s="130">
        <f t="shared" si="89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7"/>
        <v>0</v>
      </c>
      <c r="AC872" s="130"/>
      <c r="AD872" s="169"/>
      <c r="AE872" s="169"/>
      <c r="AF872" s="169" t="s">
        <v>417</v>
      </c>
      <c r="AG872" s="273">
        <v>0.42</v>
      </c>
      <c r="AH872" s="92"/>
      <c r="AI872" s="92"/>
      <c r="AJ872" s="92"/>
    </row>
    <row r="873" spans="1:36" s="227" customFormat="1" ht="16.5" hidden="1" customHeight="1" x14ac:dyDescent="0.4">
      <c r="A873" s="168">
        <v>43709</v>
      </c>
      <c r="B873" s="169" t="s">
        <v>42</v>
      </c>
      <c r="C873" s="169" t="s">
        <v>210</v>
      </c>
      <c r="D873" s="169" t="s">
        <v>211</v>
      </c>
      <c r="E873" s="169" t="s">
        <v>212</v>
      </c>
      <c r="F873" s="169" t="s">
        <v>302</v>
      </c>
      <c r="G873" s="169" t="s">
        <v>303</v>
      </c>
      <c r="H873" s="370" t="s">
        <v>48</v>
      </c>
      <c r="I873" s="379" t="s">
        <v>49</v>
      </c>
      <c r="J873" s="145" t="s">
        <v>611</v>
      </c>
      <c r="K873" s="169"/>
      <c r="L873" s="169" t="s">
        <v>220</v>
      </c>
      <c r="M873" s="169" t="s">
        <v>535</v>
      </c>
      <c r="N873" s="169" t="s">
        <v>209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90"/>
        <v>127.3395774647</v>
      </c>
      <c r="W873" s="130">
        <f t="shared" si="88"/>
        <v>0</v>
      </c>
      <c r="X873" s="130"/>
      <c r="Y873" s="130">
        <f t="shared" si="85"/>
        <v>0</v>
      </c>
      <c r="Z873" s="130">
        <f t="shared" si="89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7"/>
        <v>0</v>
      </c>
      <c r="AC873" s="130"/>
      <c r="AD873" s="169"/>
      <c r="AE873" s="169"/>
      <c r="AF873" s="169" t="s">
        <v>417</v>
      </c>
      <c r="AG873" s="273">
        <v>0.42</v>
      </c>
      <c r="AH873" s="92"/>
      <c r="AI873" s="92"/>
      <c r="AJ873" s="92"/>
    </row>
    <row r="874" spans="1:36" s="227" customFormat="1" ht="16.5" hidden="1" customHeight="1" x14ac:dyDescent="0.4">
      <c r="A874" s="168">
        <v>43709</v>
      </c>
      <c r="B874" s="169" t="s">
        <v>42</v>
      </c>
      <c r="C874" s="169" t="s">
        <v>210</v>
      </c>
      <c r="D874" s="169" t="s">
        <v>211</v>
      </c>
      <c r="E874" s="169" t="s">
        <v>212</v>
      </c>
      <c r="F874" s="169" t="s">
        <v>312</v>
      </c>
      <c r="G874" s="169" t="s">
        <v>313</v>
      </c>
      <c r="H874" s="370" t="s">
        <v>48</v>
      </c>
      <c r="I874" s="379" t="s">
        <v>49</v>
      </c>
      <c r="J874" s="145" t="s">
        <v>611</v>
      </c>
      <c r="K874" s="169"/>
      <c r="L874" s="169" t="s">
        <v>220</v>
      </c>
      <c r="M874" s="169" t="s">
        <v>549</v>
      </c>
      <c r="N874" s="169" t="s">
        <v>209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90"/>
        <v>4215.2245070423196</v>
      </c>
      <c r="W874" s="130">
        <f t="shared" si="88"/>
        <v>0</v>
      </c>
      <c r="X874" s="130"/>
      <c r="Y874" s="130">
        <f t="shared" si="85"/>
        <v>0</v>
      </c>
      <c r="Z874" s="130">
        <f t="shared" si="89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7"/>
        <v>0</v>
      </c>
      <c r="AC874" s="130"/>
      <c r="AD874" s="169"/>
      <c r="AE874" s="169"/>
      <c r="AF874" s="169" t="s">
        <v>417</v>
      </c>
      <c r="AG874" s="273">
        <v>0.42</v>
      </c>
      <c r="AH874" s="92"/>
      <c r="AI874" s="92"/>
      <c r="AJ874" s="92"/>
    </row>
    <row r="875" spans="1:36" s="227" customFormat="1" ht="16.5" hidden="1" customHeight="1" x14ac:dyDescent="0.4">
      <c r="A875" s="168">
        <v>43709</v>
      </c>
      <c r="B875" s="169" t="s">
        <v>42</v>
      </c>
      <c r="C875" s="169" t="s">
        <v>210</v>
      </c>
      <c r="D875" s="169" t="s">
        <v>221</v>
      </c>
      <c r="E875" s="169" t="s">
        <v>212</v>
      </c>
      <c r="F875" s="169" t="s">
        <v>268</v>
      </c>
      <c r="G875" s="169" t="s">
        <v>269</v>
      </c>
      <c r="H875" s="370" t="s">
        <v>48</v>
      </c>
      <c r="I875" s="379" t="s">
        <v>49</v>
      </c>
      <c r="J875" s="145" t="s">
        <v>611</v>
      </c>
      <c r="K875" s="169"/>
      <c r="L875" s="169" t="s">
        <v>220</v>
      </c>
      <c r="M875" s="169" t="s">
        <v>550</v>
      </c>
      <c r="N875" s="169" t="s">
        <v>209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90"/>
        <v>152.264929577999</v>
      </c>
      <c r="W875" s="130">
        <f t="shared" si="88"/>
        <v>0</v>
      </c>
      <c r="X875" s="130"/>
      <c r="Y875" s="130">
        <f t="shared" si="85"/>
        <v>0</v>
      </c>
      <c r="Z875" s="130">
        <f t="shared" si="89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7"/>
        <v>0</v>
      </c>
      <c r="AC875" s="130"/>
      <c r="AD875" s="169"/>
      <c r="AE875" s="169"/>
      <c r="AF875" s="169" t="s">
        <v>417</v>
      </c>
      <c r="AG875" s="273" t="s">
        <v>539</v>
      </c>
      <c r="AH875" s="92"/>
      <c r="AI875" s="92"/>
      <c r="AJ875" s="92"/>
    </row>
    <row r="876" spans="1:36" s="227" customFormat="1" ht="16.5" hidden="1" customHeight="1" x14ac:dyDescent="0.4">
      <c r="A876" s="168">
        <v>43709</v>
      </c>
      <c r="B876" s="169" t="s">
        <v>42</v>
      </c>
      <c r="C876" s="169" t="s">
        <v>210</v>
      </c>
      <c r="D876" s="169" t="s">
        <v>211</v>
      </c>
      <c r="E876" s="169" t="s">
        <v>212</v>
      </c>
      <c r="F876" s="169" t="s">
        <v>294</v>
      </c>
      <c r="G876" s="169" t="s">
        <v>295</v>
      </c>
      <c r="H876" s="370" t="s">
        <v>48</v>
      </c>
      <c r="I876" s="379" t="s">
        <v>49</v>
      </c>
      <c r="J876" s="145" t="s">
        <v>611</v>
      </c>
      <c r="K876" s="169"/>
      <c r="L876" s="169" t="s">
        <v>220</v>
      </c>
      <c r="M876" s="169" t="s">
        <v>551</v>
      </c>
      <c r="N876" s="169" t="s">
        <v>209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90"/>
        <v>196.54507042269699</v>
      </c>
      <c r="W876" s="130">
        <f t="shared" si="88"/>
        <v>0</v>
      </c>
      <c r="X876" s="130"/>
      <c r="Y876" s="130">
        <f t="shared" si="85"/>
        <v>0</v>
      </c>
      <c r="Z876" s="130">
        <f t="shared" si="89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7"/>
        <v>0</v>
      </c>
      <c r="AC876" s="130"/>
      <c r="AD876" s="169"/>
      <c r="AE876" s="169"/>
      <c r="AF876" s="169" t="s">
        <v>417</v>
      </c>
      <c r="AG876" s="273">
        <v>0.42</v>
      </c>
      <c r="AH876" s="92"/>
      <c r="AI876" s="92"/>
      <c r="AJ876" s="92"/>
    </row>
    <row r="877" spans="1:36" s="227" customFormat="1" ht="16.5" hidden="1" customHeight="1" x14ac:dyDescent="0.4">
      <c r="A877" s="168">
        <v>43709</v>
      </c>
      <c r="B877" s="169" t="s">
        <v>42</v>
      </c>
      <c r="C877" s="169" t="s">
        <v>210</v>
      </c>
      <c r="D877" s="169" t="s">
        <v>221</v>
      </c>
      <c r="E877" s="169" t="s">
        <v>212</v>
      </c>
      <c r="F877" s="169" t="s">
        <v>296</v>
      </c>
      <c r="G877" s="169" t="s">
        <v>297</v>
      </c>
      <c r="H877" s="370" t="s">
        <v>48</v>
      </c>
      <c r="I877" s="379" t="s">
        <v>49</v>
      </c>
      <c r="J877" s="145" t="s">
        <v>611</v>
      </c>
      <c r="K877" s="169"/>
      <c r="L877" s="169" t="s">
        <v>220</v>
      </c>
      <c r="M877" s="169" t="s">
        <v>552</v>
      </c>
      <c r="N877" s="169" t="s">
        <v>209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90"/>
        <v>1402.38690140774</v>
      </c>
      <c r="W877" s="130">
        <f t="shared" si="88"/>
        <v>0</v>
      </c>
      <c r="X877" s="130"/>
      <c r="Y877" s="130">
        <f t="shared" si="85"/>
        <v>0</v>
      </c>
      <c r="Z877" s="130">
        <f t="shared" si="89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7"/>
        <v>0</v>
      </c>
      <c r="AC877" s="130"/>
      <c r="AD877" s="169"/>
      <c r="AE877" s="169"/>
      <c r="AF877" s="169" t="s">
        <v>417</v>
      </c>
      <c r="AG877" s="273">
        <v>0.42</v>
      </c>
      <c r="AH877" s="92"/>
      <c r="AI877" s="92"/>
      <c r="AJ877" s="92"/>
    </row>
    <row r="878" spans="1:36" s="227" customFormat="1" ht="16.5" hidden="1" customHeight="1" x14ac:dyDescent="0.4">
      <c r="A878" s="168">
        <v>43709</v>
      </c>
      <c r="B878" s="169" t="s">
        <v>42</v>
      </c>
      <c r="C878" s="169" t="s">
        <v>210</v>
      </c>
      <c r="D878" s="169" t="s">
        <v>211</v>
      </c>
      <c r="E878" s="169" t="s">
        <v>212</v>
      </c>
      <c r="F878" s="169" t="s">
        <v>226</v>
      </c>
      <c r="G878" s="169" t="s">
        <v>227</v>
      </c>
      <c r="H878" s="370" t="s">
        <v>48</v>
      </c>
      <c r="I878" s="379" t="s">
        <v>49</v>
      </c>
      <c r="J878" s="145" t="s">
        <v>611</v>
      </c>
      <c r="K878" s="169"/>
      <c r="L878" s="169" t="s">
        <v>220</v>
      </c>
      <c r="M878" s="169" t="s">
        <v>553</v>
      </c>
      <c r="N878" s="169" t="s">
        <v>209</v>
      </c>
      <c r="O878" s="169" t="s">
        <v>53</v>
      </c>
      <c r="P878" s="141">
        <v>0.03</v>
      </c>
      <c r="Q878" s="181"/>
      <c r="R878" s="169"/>
      <c r="S878" s="121">
        <v>14157.309295774696</v>
      </c>
      <c r="T878" s="130"/>
      <c r="U878" s="130">
        <v>0</v>
      </c>
      <c r="V878" s="130">
        <f t="shared" si="90"/>
        <v>14157.309295774696</v>
      </c>
      <c r="W878" s="130">
        <f t="shared" si="88"/>
        <v>0</v>
      </c>
      <c r="X878" s="130"/>
      <c r="Y878" s="130">
        <f t="shared" si="85"/>
        <v>0</v>
      </c>
      <c r="Z878" s="130">
        <f t="shared" si="89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7"/>
        <v>0</v>
      </c>
      <c r="AC878" s="130"/>
      <c r="AD878" s="169"/>
      <c r="AE878" s="169"/>
      <c r="AF878" s="169" t="s">
        <v>417</v>
      </c>
      <c r="AG878" s="273">
        <v>0.42</v>
      </c>
      <c r="AH878" s="92"/>
      <c r="AI878" s="92"/>
      <c r="AJ878" s="92"/>
    </row>
    <row r="879" spans="1:36" s="227" customFormat="1" ht="16.5" hidden="1" customHeight="1" x14ac:dyDescent="0.4">
      <c r="A879" s="168">
        <v>43709</v>
      </c>
      <c r="B879" s="169" t="s">
        <v>42</v>
      </c>
      <c r="C879" s="169" t="s">
        <v>210</v>
      </c>
      <c r="D879" s="169" t="s">
        <v>221</v>
      </c>
      <c r="E879" s="169" t="s">
        <v>212</v>
      </c>
      <c r="F879" s="169" t="s">
        <v>258</v>
      </c>
      <c r="G879" s="169" t="s">
        <v>259</v>
      </c>
      <c r="H879" s="370" t="s">
        <v>48</v>
      </c>
      <c r="I879" s="379" t="s">
        <v>49</v>
      </c>
      <c r="J879" s="145" t="s">
        <v>611</v>
      </c>
      <c r="K879" s="169"/>
      <c r="L879" s="169" t="s">
        <v>220</v>
      </c>
      <c r="M879" s="169" t="s">
        <v>535</v>
      </c>
      <c r="N879" s="169" t="s">
        <v>209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90"/>
        <v>425.555211267598</v>
      </c>
      <c r="W879" s="130">
        <f t="shared" si="88"/>
        <v>0</v>
      </c>
      <c r="X879" s="130"/>
      <c r="Y879" s="130">
        <f t="shared" si="85"/>
        <v>0</v>
      </c>
      <c r="Z879" s="130">
        <f t="shared" si="89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7"/>
        <v>0</v>
      </c>
      <c r="AC879" s="130"/>
      <c r="AD879" s="169"/>
      <c r="AE879" s="169"/>
      <c r="AF879" s="169" t="s">
        <v>417</v>
      </c>
      <c r="AG879" s="273">
        <v>0.42</v>
      </c>
      <c r="AH879" s="92"/>
      <c r="AI879" s="92"/>
      <c r="AJ879" s="92"/>
    </row>
    <row r="880" spans="1:36" s="227" customFormat="1" ht="16.5" hidden="1" customHeight="1" x14ac:dyDescent="0.4">
      <c r="A880" s="168">
        <v>43709</v>
      </c>
      <c r="B880" s="169" t="s">
        <v>42</v>
      </c>
      <c r="C880" s="169" t="s">
        <v>210</v>
      </c>
      <c r="D880" s="169" t="s">
        <v>221</v>
      </c>
      <c r="E880" s="169" t="s">
        <v>212</v>
      </c>
      <c r="F880" s="169" t="s">
        <v>260</v>
      </c>
      <c r="G880" s="169" t="s">
        <v>261</v>
      </c>
      <c r="H880" s="370" t="s">
        <v>48</v>
      </c>
      <c r="I880" s="379" t="s">
        <v>49</v>
      </c>
      <c r="J880" s="145" t="s">
        <v>611</v>
      </c>
      <c r="K880" s="169"/>
      <c r="L880" s="169" t="s">
        <v>220</v>
      </c>
      <c r="M880" s="169" t="s">
        <v>556</v>
      </c>
      <c r="N880" s="169" t="s">
        <v>209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90"/>
        <v>12961.68</v>
      </c>
      <c r="W880" s="130">
        <f t="shared" si="88"/>
        <v>0</v>
      </c>
      <c r="X880" s="130"/>
      <c r="Y880" s="130">
        <f t="shared" si="85"/>
        <v>0</v>
      </c>
      <c r="Z880" s="130">
        <f t="shared" si="89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7"/>
        <v>0</v>
      </c>
      <c r="AC880" s="130"/>
      <c r="AD880" s="169"/>
      <c r="AE880" s="169"/>
      <c r="AF880" s="169" t="s">
        <v>417</v>
      </c>
      <c r="AG880" s="273">
        <v>0.42</v>
      </c>
      <c r="AH880" s="92"/>
      <c r="AI880" s="92"/>
      <c r="AJ880" s="92"/>
    </row>
    <row r="881" spans="1:36" s="227" customFormat="1" ht="16.5" hidden="1" customHeight="1" x14ac:dyDescent="0.4">
      <c r="A881" s="168">
        <v>43709</v>
      </c>
      <c r="B881" s="169" t="s">
        <v>42</v>
      </c>
      <c r="C881" s="169" t="s">
        <v>210</v>
      </c>
      <c r="D881" s="169" t="s">
        <v>211</v>
      </c>
      <c r="E881" s="169" t="s">
        <v>212</v>
      </c>
      <c r="F881" s="169" t="s">
        <v>232</v>
      </c>
      <c r="G881" s="169" t="s">
        <v>233</v>
      </c>
      <c r="H881" s="370" t="s">
        <v>48</v>
      </c>
      <c r="I881" s="379" t="s">
        <v>49</v>
      </c>
      <c r="J881" s="145" t="s">
        <v>611</v>
      </c>
      <c r="K881" s="169"/>
      <c r="L881" s="169" t="s">
        <v>220</v>
      </c>
      <c r="M881" s="169" t="s">
        <v>561</v>
      </c>
      <c r="N881" s="169" t="s">
        <v>209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90"/>
        <v>480.55873239384499</v>
      </c>
      <c r="W881" s="130">
        <f t="shared" si="88"/>
        <v>0</v>
      </c>
      <c r="X881" s="130"/>
      <c r="Y881" s="130">
        <f t="shared" si="85"/>
        <v>0</v>
      </c>
      <c r="Z881" s="130">
        <f t="shared" si="89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7"/>
        <v>0</v>
      </c>
      <c r="AC881" s="130"/>
      <c r="AD881" s="169"/>
      <c r="AE881" s="169"/>
      <c r="AF881" s="169" t="s">
        <v>417</v>
      </c>
      <c r="AG881" s="273" t="s">
        <v>539</v>
      </c>
      <c r="AH881" s="92"/>
      <c r="AI881" s="92"/>
      <c r="AJ881" s="92"/>
    </row>
    <row r="882" spans="1:36" s="227" customFormat="1" ht="16.5" hidden="1" customHeight="1" x14ac:dyDescent="0.4">
      <c r="A882" s="168">
        <v>43709</v>
      </c>
      <c r="B882" s="169" t="s">
        <v>42</v>
      </c>
      <c r="C882" s="169" t="s">
        <v>210</v>
      </c>
      <c r="D882" s="169" t="s">
        <v>211</v>
      </c>
      <c r="E882" s="169" t="s">
        <v>212</v>
      </c>
      <c r="F882" s="169" t="s">
        <v>280</v>
      </c>
      <c r="G882" s="169" t="s">
        <v>281</v>
      </c>
      <c r="H882" s="370" t="s">
        <v>48</v>
      </c>
      <c r="I882" s="379" t="s">
        <v>49</v>
      </c>
      <c r="J882" s="145" t="s">
        <v>611</v>
      </c>
      <c r="K882" s="169"/>
      <c r="L882" s="169" t="s">
        <v>220</v>
      </c>
      <c r="M882" s="169" t="s">
        <v>593</v>
      </c>
      <c r="N882" s="169" t="s">
        <v>209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90"/>
        <v>44820.261970721403</v>
      </c>
      <c r="W882" s="130">
        <f t="shared" si="88"/>
        <v>0</v>
      </c>
      <c r="X882" s="130"/>
      <c r="Y882" s="130">
        <f t="shared" si="85"/>
        <v>0</v>
      </c>
      <c r="Z882" s="130">
        <f t="shared" si="89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7"/>
        <v>0</v>
      </c>
      <c r="AC882" s="130"/>
      <c r="AD882" s="169"/>
      <c r="AE882" s="169"/>
      <c r="AF882" s="169" t="s">
        <v>417</v>
      </c>
      <c r="AG882" s="273">
        <v>0.42</v>
      </c>
      <c r="AH882" s="92"/>
      <c r="AI882" s="92"/>
      <c r="AJ882" s="92"/>
    </row>
    <row r="883" spans="1:36" s="227" customFormat="1" ht="16.5" hidden="1" customHeight="1" x14ac:dyDescent="0.4">
      <c r="A883" s="168">
        <v>43709</v>
      </c>
      <c r="B883" s="169" t="s">
        <v>42</v>
      </c>
      <c r="C883" s="169" t="s">
        <v>210</v>
      </c>
      <c r="D883" s="169" t="s">
        <v>211</v>
      </c>
      <c r="E883" s="169" t="s">
        <v>212</v>
      </c>
      <c r="F883" s="169" t="s">
        <v>306</v>
      </c>
      <c r="G883" s="169" t="s">
        <v>307</v>
      </c>
      <c r="H883" s="370" t="s">
        <v>48</v>
      </c>
      <c r="I883" s="379" t="s">
        <v>49</v>
      </c>
      <c r="J883" s="145" t="s">
        <v>611</v>
      </c>
      <c r="K883" s="169"/>
      <c r="L883" s="169" t="s">
        <v>220</v>
      </c>
      <c r="M883" s="169" t="s">
        <v>535</v>
      </c>
      <c r="N883" s="169" t="s">
        <v>209</v>
      </c>
      <c r="O883" s="169" t="s">
        <v>53</v>
      </c>
      <c r="P883" s="141">
        <v>0.23</v>
      </c>
      <c r="Q883" s="181"/>
      <c r="R883" s="169"/>
      <c r="S883" s="121">
        <v>88.72</v>
      </c>
      <c r="T883" s="130"/>
      <c r="U883" s="130">
        <v>0</v>
      </c>
      <c r="V883" s="130">
        <f t="shared" si="90"/>
        <v>88.72</v>
      </c>
      <c r="W883" s="130">
        <f t="shared" si="88"/>
        <v>0</v>
      </c>
      <c r="X883" s="130"/>
      <c r="Y883" s="130">
        <f t="shared" si="85"/>
        <v>0</v>
      </c>
      <c r="Z883" s="130">
        <f t="shared" si="89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7"/>
        <v>0</v>
      </c>
      <c r="AC883" s="130"/>
      <c r="AD883" s="169"/>
      <c r="AE883" s="169"/>
      <c r="AF883" s="169" t="s">
        <v>417</v>
      </c>
      <c r="AG883" s="273">
        <v>0.42</v>
      </c>
      <c r="AH883" s="92"/>
      <c r="AI883" s="92"/>
      <c r="AJ883" s="92"/>
    </row>
    <row r="884" spans="1:36" s="227" customFormat="1" ht="16.5" hidden="1" customHeight="1" x14ac:dyDescent="0.4">
      <c r="A884" s="168">
        <v>43709</v>
      </c>
      <c r="B884" s="169" t="s">
        <v>42</v>
      </c>
      <c r="C884" s="169" t="s">
        <v>210</v>
      </c>
      <c r="D884" s="169" t="s">
        <v>211</v>
      </c>
      <c r="E884" s="169" t="s">
        <v>212</v>
      </c>
      <c r="F884" s="169" t="s">
        <v>213</v>
      </c>
      <c r="G884" s="169" t="s">
        <v>214</v>
      </c>
      <c r="H884" s="370" t="s">
        <v>48</v>
      </c>
      <c r="I884" s="379" t="s">
        <v>49</v>
      </c>
      <c r="J884" s="145" t="s">
        <v>611</v>
      </c>
      <c r="K884" s="169"/>
      <c r="L884" s="169" t="s">
        <v>220</v>
      </c>
      <c r="M884" s="169" t="s">
        <v>535</v>
      </c>
      <c r="N884" s="169" t="s">
        <v>209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90"/>
        <v>147.29985915508601</v>
      </c>
      <c r="W884" s="130">
        <f t="shared" si="88"/>
        <v>0</v>
      </c>
      <c r="X884" s="130"/>
      <c r="Y884" s="130">
        <f t="shared" si="85"/>
        <v>0</v>
      </c>
      <c r="Z884" s="130">
        <f t="shared" si="89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7"/>
        <v>0</v>
      </c>
      <c r="AC884" s="130"/>
      <c r="AD884" s="169"/>
      <c r="AE884" s="169"/>
      <c r="AF884" s="169" t="s">
        <v>417</v>
      </c>
      <c r="AG884" s="273">
        <v>0.42</v>
      </c>
      <c r="AH884" s="92"/>
      <c r="AI884" s="92"/>
      <c r="AJ884" s="92"/>
    </row>
    <row r="885" spans="1:36" s="227" customFormat="1" ht="16.5" hidden="1" customHeight="1" x14ac:dyDescent="0.4">
      <c r="A885" s="168">
        <v>43709</v>
      </c>
      <c r="B885" s="169" t="s">
        <v>42</v>
      </c>
      <c r="C885" s="169" t="s">
        <v>210</v>
      </c>
      <c r="D885" s="169" t="s">
        <v>211</v>
      </c>
      <c r="E885" s="169" t="s">
        <v>212</v>
      </c>
      <c r="F885" s="169" t="s">
        <v>220</v>
      </c>
      <c r="G885" s="169" t="s">
        <v>255</v>
      </c>
      <c r="H885" s="370" t="s">
        <v>48</v>
      </c>
      <c r="I885" s="379" t="s">
        <v>49</v>
      </c>
      <c r="J885" s="145" t="s">
        <v>611</v>
      </c>
      <c r="K885" s="169"/>
      <c r="L885" s="169" t="s">
        <v>220</v>
      </c>
      <c r="M885" s="169" t="s">
        <v>563</v>
      </c>
      <c r="N885" s="169" t="s">
        <v>209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90"/>
        <v>30217.7</v>
      </c>
      <c r="W885" s="130">
        <f t="shared" si="88"/>
        <v>0</v>
      </c>
      <c r="X885" s="130"/>
      <c r="Y885" s="130">
        <f t="shared" si="85"/>
        <v>0</v>
      </c>
      <c r="Z885" s="130">
        <f t="shared" si="89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7"/>
        <v>0</v>
      </c>
      <c r="AC885" s="130"/>
      <c r="AD885" s="169"/>
      <c r="AE885" s="169"/>
      <c r="AF885" s="169" t="s">
        <v>417</v>
      </c>
      <c r="AG885" s="273">
        <v>0.42</v>
      </c>
      <c r="AH885" s="92"/>
      <c r="AI885" s="92"/>
      <c r="AJ885" s="92"/>
    </row>
    <row r="886" spans="1:36" s="227" customFormat="1" ht="16.5" hidden="1" customHeight="1" x14ac:dyDescent="0.4">
      <c r="A886" s="168">
        <v>43709</v>
      </c>
      <c r="B886" s="169" t="s">
        <v>42</v>
      </c>
      <c r="C886" s="169" t="s">
        <v>210</v>
      </c>
      <c r="D886" s="169" t="s">
        <v>211</v>
      </c>
      <c r="E886" s="169" t="s">
        <v>212</v>
      </c>
      <c r="F886" s="169" t="s">
        <v>318</v>
      </c>
      <c r="G886" s="169" t="s">
        <v>319</v>
      </c>
      <c r="H886" s="370" t="s">
        <v>48</v>
      </c>
      <c r="I886" s="379" t="s">
        <v>49</v>
      </c>
      <c r="J886" s="145" t="s">
        <v>611</v>
      </c>
      <c r="K886" s="169"/>
      <c r="L886" s="169" t="s">
        <v>220</v>
      </c>
      <c r="M886" s="169" t="s">
        <v>594</v>
      </c>
      <c r="N886" s="169" t="s">
        <v>209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90"/>
        <v>132154.611549297</v>
      </c>
      <c r="W886" s="130">
        <f t="shared" si="88"/>
        <v>0</v>
      </c>
      <c r="X886" s="130"/>
      <c r="Y886" s="130">
        <f t="shared" si="85"/>
        <v>0</v>
      </c>
      <c r="Z886" s="130">
        <f t="shared" si="89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7"/>
        <v>0</v>
      </c>
      <c r="AC886" s="130"/>
      <c r="AD886" s="169"/>
      <c r="AE886" s="169"/>
      <c r="AF886" s="169" t="s">
        <v>417</v>
      </c>
      <c r="AG886" s="273">
        <v>0.42</v>
      </c>
      <c r="AH886" s="92"/>
      <c r="AI886" s="92"/>
      <c r="AJ886" s="92"/>
    </row>
    <row r="887" spans="1:36" s="227" customFormat="1" ht="16.5" hidden="1" customHeight="1" x14ac:dyDescent="0.4">
      <c r="A887" s="168">
        <v>43709</v>
      </c>
      <c r="B887" s="169" t="s">
        <v>42</v>
      </c>
      <c r="C887" s="169" t="s">
        <v>210</v>
      </c>
      <c r="D887" s="169" t="s">
        <v>211</v>
      </c>
      <c r="E887" s="169" t="s">
        <v>212</v>
      </c>
      <c r="F887" s="169" t="s">
        <v>218</v>
      </c>
      <c r="G887" s="169" t="s">
        <v>219</v>
      </c>
      <c r="H887" s="370" t="s">
        <v>48</v>
      </c>
      <c r="I887" s="379" t="s">
        <v>49</v>
      </c>
      <c r="J887" s="145" t="s">
        <v>611</v>
      </c>
      <c r="K887" s="169"/>
      <c r="L887" s="169" t="s">
        <v>220</v>
      </c>
      <c r="M887" s="169" t="s">
        <v>565</v>
      </c>
      <c r="N887" s="169" t="s">
        <v>209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90"/>
        <v>114142.344929578</v>
      </c>
      <c r="W887" s="130">
        <f t="shared" si="88"/>
        <v>0</v>
      </c>
      <c r="X887" s="130"/>
      <c r="Y887" s="130">
        <f t="shared" si="85"/>
        <v>0</v>
      </c>
      <c r="Z887" s="130">
        <f t="shared" si="89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7"/>
        <v>0</v>
      </c>
      <c r="AC887" s="130"/>
      <c r="AD887" s="169"/>
      <c r="AE887" s="169"/>
      <c r="AF887" s="169" t="s">
        <v>417</v>
      </c>
      <c r="AG887" s="273">
        <v>0.42</v>
      </c>
      <c r="AH887" s="92"/>
      <c r="AI887" s="92"/>
      <c r="AJ887" s="92"/>
    </row>
    <row r="888" spans="1:36" s="227" customFormat="1" ht="16.5" hidden="1" customHeight="1" x14ac:dyDescent="0.4">
      <c r="A888" s="168">
        <v>43709</v>
      </c>
      <c r="B888" s="169" t="s">
        <v>42</v>
      </c>
      <c r="C888" s="169" t="s">
        <v>210</v>
      </c>
      <c r="D888" s="169" t="s">
        <v>221</v>
      </c>
      <c r="E888" s="169" t="s">
        <v>212</v>
      </c>
      <c r="F888" s="169" t="s">
        <v>322</v>
      </c>
      <c r="G888" s="169" t="s">
        <v>323</v>
      </c>
      <c r="H888" s="370" t="s">
        <v>48</v>
      </c>
      <c r="I888" s="379" t="s">
        <v>49</v>
      </c>
      <c r="J888" s="145" t="s">
        <v>611</v>
      </c>
      <c r="K888" s="169"/>
      <c r="L888" s="169" t="s">
        <v>220</v>
      </c>
      <c r="M888" s="169" t="s">
        <v>571</v>
      </c>
      <c r="N888" s="169" t="s">
        <v>209</v>
      </c>
      <c r="O888" s="169" t="s">
        <v>53</v>
      </c>
      <c r="P888" s="141">
        <v>0.13</v>
      </c>
      <c r="Q888" s="181"/>
      <c r="R888" s="169"/>
      <c r="S888" s="128">
        <v>-30329.470000000056</v>
      </c>
      <c r="T888" s="130"/>
      <c r="U888" s="130">
        <v>0</v>
      </c>
      <c r="V888" s="130">
        <f t="shared" si="90"/>
        <v>-30329.470000000056</v>
      </c>
      <c r="W888" s="130">
        <f t="shared" si="88"/>
        <v>0</v>
      </c>
      <c r="X888" s="130"/>
      <c r="Y888" s="130">
        <f t="shared" si="85"/>
        <v>0</v>
      </c>
      <c r="Z888" s="130">
        <f t="shared" si="89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7"/>
        <v>0</v>
      </c>
      <c r="AC888" s="130"/>
      <c r="AD888" s="169"/>
      <c r="AE888" s="169"/>
      <c r="AF888" s="169" t="s">
        <v>417</v>
      </c>
      <c r="AG888" s="273" t="s">
        <v>539</v>
      </c>
      <c r="AH888" s="92"/>
      <c r="AI888" s="92"/>
      <c r="AJ888" s="92"/>
    </row>
    <row r="889" spans="1:36" s="227" customFormat="1" ht="16.5" hidden="1" customHeight="1" x14ac:dyDescent="0.4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595</v>
      </c>
      <c r="K889" s="169"/>
      <c r="L889" s="169" t="s">
        <v>62</v>
      </c>
      <c r="M889" s="169" t="s">
        <v>497</v>
      </c>
      <c r="N889" s="169" t="s">
        <v>209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90"/>
        <v>17291.400000000001</v>
      </c>
      <c r="W889" s="130">
        <f t="shared" si="88"/>
        <v>0</v>
      </c>
      <c r="X889" s="130"/>
      <c r="Y889" s="130">
        <f t="shared" si="85"/>
        <v>0</v>
      </c>
      <c r="Z889" s="130">
        <f t="shared" si="89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7"/>
        <v>0</v>
      </c>
      <c r="AC889" s="130"/>
      <c r="AD889" s="169"/>
      <c r="AE889" s="169"/>
      <c r="AF889" s="169" t="s">
        <v>417</v>
      </c>
      <c r="AG889" s="273">
        <v>0.36</v>
      </c>
      <c r="AH889" s="92"/>
      <c r="AI889" s="92"/>
      <c r="AJ889" s="92"/>
    </row>
    <row r="890" spans="1:36" s="227" customFormat="1" ht="16.5" hidden="1" customHeight="1" x14ac:dyDescent="0.4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595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90"/>
        <v>-11.77</v>
      </c>
      <c r="W890" s="130">
        <f t="shared" si="88"/>
        <v>11.77</v>
      </c>
      <c r="X890" s="130"/>
      <c r="Y890" s="130">
        <f t="shared" si="85"/>
        <v>0</v>
      </c>
      <c r="Z890" s="130">
        <f t="shared" si="89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7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t="16.5" hidden="1" customHeight="1" x14ac:dyDescent="0.4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766</v>
      </c>
      <c r="I891" s="379" t="s">
        <v>49</v>
      </c>
      <c r="J891" s="145" t="s">
        <v>595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90"/>
        <v>-0.2</v>
      </c>
      <c r="W891" s="130">
        <f t="shared" si="88"/>
        <v>0.2</v>
      </c>
      <c r="X891" s="130"/>
      <c r="Y891" s="130">
        <f t="shared" si="85"/>
        <v>0</v>
      </c>
      <c r="Z891" s="130">
        <f t="shared" si="89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7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t="16.5" hidden="1" customHeight="1" x14ac:dyDescent="0.4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513</v>
      </c>
      <c r="H892" s="370" t="s">
        <v>48</v>
      </c>
      <c r="I892" s="379" t="s">
        <v>49</v>
      </c>
      <c r="J892" s="145" t="s">
        <v>611</v>
      </c>
      <c r="K892" s="169"/>
      <c r="L892" s="169" t="s">
        <v>198</v>
      </c>
      <c r="M892" s="169" t="s">
        <v>514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8"/>
        <v>256760</v>
      </c>
      <c r="X892" s="130"/>
      <c r="Y892" s="130">
        <f t="shared" si="85"/>
        <v>0</v>
      </c>
      <c r="Z892" s="130">
        <v>256760</v>
      </c>
      <c r="AA892" s="141">
        <v>3.5999999999999997E-2</v>
      </c>
      <c r="AB892" s="130">
        <f t="shared" si="87"/>
        <v>9243.3599999999988</v>
      </c>
      <c r="AC892" s="130"/>
      <c r="AD892" s="169"/>
      <c r="AE892" s="169"/>
      <c r="AF892" s="169" t="s">
        <v>417</v>
      </c>
      <c r="AG892" s="273">
        <v>0</v>
      </c>
      <c r="AH892" s="92"/>
      <c r="AI892" s="92"/>
      <c r="AJ892" s="92"/>
    </row>
    <row r="893" spans="1:36" s="227" customFormat="1" ht="16.5" hidden="1" customHeight="1" x14ac:dyDescent="0.4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611</v>
      </c>
      <c r="K893" s="169"/>
      <c r="L893" s="169" t="s">
        <v>173</v>
      </c>
      <c r="M893" s="169" t="s">
        <v>614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8"/>
        <v>0</v>
      </c>
      <c r="X893" s="130"/>
      <c r="Y893" s="130">
        <f t="shared" si="85"/>
        <v>0</v>
      </c>
      <c r="Z893" s="130">
        <v>0</v>
      </c>
      <c r="AA893" s="141">
        <v>0</v>
      </c>
      <c r="AB893" s="130">
        <f t="shared" si="87"/>
        <v>0</v>
      </c>
      <c r="AC893" s="130"/>
      <c r="AD893" s="169" t="s">
        <v>615</v>
      </c>
      <c r="AE893" s="169"/>
      <c r="AF893" s="169" t="s">
        <v>417</v>
      </c>
      <c r="AG893" s="273">
        <v>0</v>
      </c>
      <c r="AH893" s="92"/>
      <c r="AI893" s="92"/>
      <c r="AJ893" s="92"/>
    </row>
    <row r="894" spans="1:36" s="227" customFormat="1" ht="16.5" hidden="1" customHeight="1" x14ac:dyDescent="0.4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201" t="s">
        <v>758</v>
      </c>
      <c r="H894" s="370" t="s">
        <v>48</v>
      </c>
      <c r="I894" s="379" t="s">
        <v>49</v>
      </c>
      <c r="J894" s="145" t="s">
        <v>611</v>
      </c>
      <c r="K894" s="169"/>
      <c r="L894" s="169" t="s">
        <v>76</v>
      </c>
      <c r="M894" s="169" t="s">
        <v>519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8"/>
        <v>107520</v>
      </c>
      <c r="X894" s="130"/>
      <c r="Y894" s="130">
        <f t="shared" si="85"/>
        <v>0</v>
      </c>
      <c r="Z894" s="130">
        <v>107520</v>
      </c>
      <c r="AA894" s="141">
        <v>3.5999999999999997E-2</v>
      </c>
      <c r="AB894" s="130">
        <f t="shared" si="87"/>
        <v>3870.72</v>
      </c>
      <c r="AC894" s="130"/>
      <c r="AD894" s="169"/>
      <c r="AE894" s="169"/>
      <c r="AF894" s="169" t="s">
        <v>417</v>
      </c>
      <c r="AG894" s="273">
        <v>0</v>
      </c>
      <c r="AH894" s="92"/>
      <c r="AI894" s="92"/>
      <c r="AJ894" s="92"/>
    </row>
    <row r="895" spans="1:36" s="227" customFormat="1" ht="16.5" hidden="1" customHeight="1" x14ac:dyDescent="0.4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595</v>
      </c>
      <c r="K895" s="169"/>
      <c r="L895" s="169" t="s">
        <v>133</v>
      </c>
      <c r="M895" s="169" t="s">
        <v>494</v>
      </c>
      <c r="N895" s="169" t="s">
        <v>197</v>
      </c>
      <c r="O895" s="169" t="s">
        <v>57</v>
      </c>
      <c r="P895" s="141">
        <v>0</v>
      </c>
      <c r="Q895" s="181"/>
      <c r="R895" s="169" t="s">
        <v>612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85"/>
        <v>-1168397.3600000003</v>
      </c>
      <c r="Z895" s="130">
        <v>4881660</v>
      </c>
      <c r="AA895" s="141">
        <v>3.5999999999999997E-2</v>
      </c>
      <c r="AB895" s="130">
        <f t="shared" si="87"/>
        <v>175739.75999999998</v>
      </c>
      <c r="AC895" s="130"/>
      <c r="AD895" s="169"/>
      <c r="AE895" s="169"/>
      <c r="AF895" s="169" t="s">
        <v>417</v>
      </c>
      <c r="AG895" s="273">
        <v>0</v>
      </c>
      <c r="AH895" s="92"/>
      <c r="AI895" s="92"/>
      <c r="AJ895" s="92"/>
    </row>
    <row r="896" spans="1:36" s="227" customFormat="1" ht="16.5" hidden="1" customHeight="1" x14ac:dyDescent="0.4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582</v>
      </c>
      <c r="J896" s="145" t="s">
        <v>616</v>
      </c>
      <c r="K896" s="169"/>
      <c r="L896" s="169" t="s">
        <v>137</v>
      </c>
      <c r="M896" s="169" t="s">
        <v>494</v>
      </c>
      <c r="N896" s="169" t="s">
        <v>52</v>
      </c>
      <c r="O896" s="169" t="s">
        <v>57</v>
      </c>
      <c r="P896" s="141">
        <v>0</v>
      </c>
      <c r="Q896" s="181"/>
      <c r="R896" s="169" t="s">
        <v>584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85"/>
        <v>7906.12</v>
      </c>
      <c r="Z896" s="130">
        <v>7906.12</v>
      </c>
      <c r="AA896" s="141">
        <v>0</v>
      </c>
      <c r="AB896" s="130">
        <f t="shared" si="87"/>
        <v>0</v>
      </c>
      <c r="AC896" s="130"/>
      <c r="AD896" s="169"/>
      <c r="AE896" s="169"/>
      <c r="AF896" s="169" t="s">
        <v>414</v>
      </c>
      <c r="AG896" s="273">
        <v>0</v>
      </c>
      <c r="AH896" s="92"/>
      <c r="AI896" s="92"/>
      <c r="AJ896" s="92"/>
    </row>
    <row r="897" spans="1:36" s="227" customFormat="1" ht="16.5" hidden="1" customHeight="1" x14ac:dyDescent="0.4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582</v>
      </c>
      <c r="J897" s="145" t="s">
        <v>616</v>
      </c>
      <c r="K897" s="169"/>
      <c r="L897" s="169" t="s">
        <v>133</v>
      </c>
      <c r="M897" s="169" t="s">
        <v>494</v>
      </c>
      <c r="N897" s="169" t="s">
        <v>52</v>
      </c>
      <c r="O897" s="169" t="s">
        <v>57</v>
      </c>
      <c r="P897" s="141">
        <v>0</v>
      </c>
      <c r="Q897" s="181"/>
      <c r="R897" s="169" t="s">
        <v>584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85"/>
        <v>65132.7</v>
      </c>
      <c r="Z897" s="130">
        <v>65132.7</v>
      </c>
      <c r="AA897" s="141">
        <v>0</v>
      </c>
      <c r="AB897" s="130">
        <f t="shared" si="87"/>
        <v>0</v>
      </c>
      <c r="AC897" s="130"/>
      <c r="AD897" s="169"/>
      <c r="AE897" s="169"/>
      <c r="AF897" s="169" t="s">
        <v>414</v>
      </c>
      <c r="AG897" s="273">
        <v>0</v>
      </c>
      <c r="AH897" s="92"/>
      <c r="AI897" s="92"/>
      <c r="AJ897" s="92"/>
    </row>
    <row r="898" spans="1:36" s="227" customFormat="1" ht="16.5" hidden="1" customHeight="1" x14ac:dyDescent="0.4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601</v>
      </c>
      <c r="G898" s="169" t="s">
        <v>601</v>
      </c>
      <c r="H898" s="370" t="s">
        <v>601</v>
      </c>
      <c r="I898" s="379" t="s">
        <v>458</v>
      </c>
      <c r="J898" s="145" t="s">
        <v>459</v>
      </c>
      <c r="K898" s="169"/>
      <c r="L898" s="169" t="s">
        <v>603</v>
      </c>
      <c r="M898" s="169" t="s">
        <v>604</v>
      </c>
      <c r="N898" s="169" t="s">
        <v>144</v>
      </c>
      <c r="O898" s="169" t="s">
        <v>57</v>
      </c>
      <c r="P898" s="141">
        <v>0</v>
      </c>
      <c r="Q898" s="181" t="s">
        <v>605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85"/>
        <v>0</v>
      </c>
      <c r="Z898" s="130">
        <f t="shared" ref="Z898:Z957" si="91">U898</f>
        <v>6700649.8613600004</v>
      </c>
      <c r="AA898" s="141">
        <v>0</v>
      </c>
      <c r="AB898" s="130"/>
      <c r="AC898" s="130"/>
      <c r="AD898" s="169"/>
      <c r="AE898" s="169"/>
      <c r="AF898" s="169" t="s">
        <v>417</v>
      </c>
      <c r="AG898" s="273">
        <v>0</v>
      </c>
      <c r="AH898" s="92"/>
      <c r="AI898" s="92"/>
      <c r="AJ898" s="92"/>
    </row>
    <row r="899" spans="1:36" s="227" customFormat="1" ht="16.5" hidden="1" customHeight="1" x14ac:dyDescent="0.4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606</v>
      </c>
      <c r="G899" s="169" t="s">
        <v>606</v>
      </c>
      <c r="H899" s="370" t="s">
        <v>606</v>
      </c>
      <c r="I899" s="379" t="s">
        <v>458</v>
      </c>
      <c r="J899" s="145" t="s">
        <v>459</v>
      </c>
      <c r="K899" s="169"/>
      <c r="L899" s="169" t="s">
        <v>327</v>
      </c>
      <c r="M899" s="169" t="s">
        <v>535</v>
      </c>
      <c r="N899" s="169" t="s">
        <v>144</v>
      </c>
      <c r="O899" s="169" t="s">
        <v>57</v>
      </c>
      <c r="P899" s="141">
        <v>0</v>
      </c>
      <c r="Q899" s="181" t="s">
        <v>607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92">U899-W899</f>
        <v>0</v>
      </c>
      <c r="Z899" s="130">
        <f t="shared" si="91"/>
        <v>2931687.85</v>
      </c>
      <c r="AA899" s="141">
        <v>0</v>
      </c>
      <c r="AB899" s="130"/>
      <c r="AC899" s="130"/>
      <c r="AD899" s="169"/>
      <c r="AE899" s="169"/>
      <c r="AF899" s="169" t="s">
        <v>414</v>
      </c>
      <c r="AG899" s="273">
        <v>0</v>
      </c>
      <c r="AH899" s="92"/>
      <c r="AI899" s="92"/>
      <c r="AJ899" s="92"/>
    </row>
    <row r="900" spans="1:36" s="227" customFormat="1" ht="16.5" hidden="1" customHeight="1" x14ac:dyDescent="0.4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327</v>
      </c>
      <c r="G900" s="169" t="s">
        <v>617</v>
      </c>
      <c r="H900" s="370" t="s">
        <v>327</v>
      </c>
      <c r="I900" s="379" t="s">
        <v>458</v>
      </c>
      <c r="J900" s="145" t="s">
        <v>459</v>
      </c>
      <c r="K900" s="169"/>
      <c r="L900" s="169" t="s">
        <v>603</v>
      </c>
      <c r="M900" s="169" t="s">
        <v>604</v>
      </c>
      <c r="N900" s="169" t="s">
        <v>144</v>
      </c>
      <c r="O900" s="169" t="s">
        <v>57</v>
      </c>
      <c r="P900" s="141">
        <v>0</v>
      </c>
      <c r="Q900" s="181" t="s">
        <v>605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92"/>
        <v>0</v>
      </c>
      <c r="Z900" s="130">
        <f t="shared" si="91"/>
        <v>250000</v>
      </c>
      <c r="AA900" s="141">
        <v>0</v>
      </c>
      <c r="AB900" s="130"/>
      <c r="AC900" s="130"/>
      <c r="AD900" s="169"/>
      <c r="AE900" s="169"/>
      <c r="AF900" s="169" t="s">
        <v>414</v>
      </c>
      <c r="AG900" s="273"/>
      <c r="AH900" s="92"/>
      <c r="AI900" s="92"/>
      <c r="AJ900" s="92"/>
    </row>
    <row r="901" spans="1:36" s="227" customFormat="1" ht="16.5" hidden="1" customHeight="1" x14ac:dyDescent="0.4">
      <c r="A901" s="184">
        <v>43709</v>
      </c>
      <c r="B901" s="169" t="s">
        <v>6</v>
      </c>
      <c r="C901" s="169" t="s">
        <v>174</v>
      </c>
      <c r="D901" s="169" t="s">
        <v>328</v>
      </c>
      <c r="E901" s="169" t="s">
        <v>401</v>
      </c>
      <c r="F901" s="169" t="s">
        <v>618</v>
      </c>
      <c r="G901" s="169" t="s">
        <v>618</v>
      </c>
      <c r="H901" s="370" t="s">
        <v>618</v>
      </c>
      <c r="I901" s="379" t="s">
        <v>619</v>
      </c>
      <c r="J901" s="145" t="s">
        <v>620</v>
      </c>
      <c r="K901" s="169"/>
      <c r="L901" s="169"/>
      <c r="M901" s="169" t="s">
        <v>621</v>
      </c>
      <c r="N901" s="169" t="s">
        <v>144</v>
      </c>
      <c r="O901" s="169" t="s">
        <v>57</v>
      </c>
      <c r="P901" s="141">
        <v>0</v>
      </c>
      <c r="Q901" s="181" t="s">
        <v>622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92"/>
        <v>0</v>
      </c>
      <c r="Z901" s="130">
        <f t="shared" si="91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417</v>
      </c>
      <c r="AG901" s="273">
        <v>0</v>
      </c>
      <c r="AH901" s="92"/>
      <c r="AI901" s="92"/>
      <c r="AJ901" s="92"/>
    </row>
    <row r="902" spans="1:36" s="227" customFormat="1" ht="16.5" hidden="1" customHeight="1" x14ac:dyDescent="0.4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333</v>
      </c>
      <c r="J902" s="145" t="s">
        <v>334</v>
      </c>
      <c r="K902" s="169"/>
      <c r="L902" s="169" t="s">
        <v>133</v>
      </c>
      <c r="M902" s="169" t="s">
        <v>494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92"/>
        <v>0</v>
      </c>
      <c r="Z902" s="130">
        <f t="shared" si="91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417</v>
      </c>
      <c r="AG902" s="273">
        <v>0.1</v>
      </c>
      <c r="AH902" s="92"/>
      <c r="AI902" s="92"/>
      <c r="AJ902" s="92"/>
    </row>
    <row r="903" spans="1:36" s="403" customFormat="1" ht="16.5" hidden="1" customHeight="1" x14ac:dyDescent="0.2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494</v>
      </c>
      <c r="N903" s="298" t="s">
        <v>209</v>
      </c>
      <c r="O903" s="298" t="s">
        <v>53</v>
      </c>
      <c r="P903" s="286">
        <v>0.05</v>
      </c>
      <c r="Q903" s="298"/>
      <c r="R903" s="298" t="s">
        <v>623</v>
      </c>
      <c r="S903" s="314">
        <v>1174048.48</v>
      </c>
      <c r="T903" s="314">
        <v>1037878.79</v>
      </c>
      <c r="U903" s="314">
        <v>1099395.03</v>
      </c>
      <c r="V903" s="314">
        <f t="shared" ref="V903:V962" si="93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92"/>
        <v>40123.906204379629</v>
      </c>
      <c r="Z903" s="328">
        <f t="shared" si="91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94">Z903*AA903</f>
        <v>104442.52785</v>
      </c>
      <c r="AC903" s="328"/>
      <c r="AD903" s="298"/>
      <c r="AE903" s="298"/>
      <c r="AF903" s="298" t="s">
        <v>417</v>
      </c>
      <c r="AG903" s="286">
        <v>0.32</v>
      </c>
      <c r="AH903" s="244"/>
      <c r="AI903" s="244"/>
      <c r="AJ903" s="244"/>
    </row>
    <row r="904" spans="1:36" s="275" customFormat="1" ht="16.5" hidden="1" customHeight="1" x14ac:dyDescent="0.2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494</v>
      </c>
      <c r="N904" s="272" t="s">
        <v>52</v>
      </c>
      <c r="O904" s="272" t="s">
        <v>53</v>
      </c>
      <c r="P904" s="273">
        <v>0.01</v>
      </c>
      <c r="Q904" s="272"/>
      <c r="R904" s="272" t="s">
        <v>623</v>
      </c>
      <c r="S904" s="274">
        <v>1611486.53</v>
      </c>
      <c r="T904" s="274">
        <v>1267127.27</v>
      </c>
      <c r="U904" s="274">
        <v>1680336.81</v>
      </c>
      <c r="V904" s="274">
        <f t="shared" si="93"/>
        <v>1198276.9899999998</v>
      </c>
      <c r="W904" s="327">
        <f>U904*(1+AG904)/(1+AG904+P904)</f>
        <v>1667702.6986466167</v>
      </c>
      <c r="X904" s="327">
        <v>93888</v>
      </c>
      <c r="Y904" s="327">
        <f t="shared" si="92"/>
        <v>12634.1113533834</v>
      </c>
      <c r="Z904" s="327">
        <f t="shared" si="91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94"/>
        <v>94098.86136000001</v>
      </c>
      <c r="AC904" s="327"/>
      <c r="AD904" s="272"/>
      <c r="AE904" s="272"/>
      <c r="AF904" s="272" t="s">
        <v>417</v>
      </c>
      <c r="AG904" s="273">
        <v>0.32</v>
      </c>
      <c r="AH904" s="349"/>
      <c r="AI904" s="349"/>
      <c r="AJ904" s="349"/>
    </row>
    <row r="905" spans="1:36" s="75" customFormat="1" ht="16.5" hidden="1" customHeight="1" x14ac:dyDescent="0.2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494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93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94"/>
        <v>0</v>
      </c>
      <c r="AC905" s="328"/>
      <c r="AD905" s="298"/>
      <c r="AE905" s="286"/>
      <c r="AF905" s="286" t="s">
        <v>417</v>
      </c>
      <c r="AG905" s="273">
        <v>0.32</v>
      </c>
      <c r="AH905" s="244"/>
      <c r="AI905" s="244"/>
      <c r="AJ905" s="244"/>
    </row>
    <row r="906" spans="1:36" s="275" customFormat="1" ht="16.5" hidden="1" customHeight="1" x14ac:dyDescent="0.2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531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93"/>
        <v>106099.63</v>
      </c>
      <c r="W906" s="327">
        <f>U906*(1+AG906)/(1+AG906+P906)</f>
        <v>0</v>
      </c>
      <c r="X906" s="327"/>
      <c r="Y906" s="327">
        <f t="shared" si="92"/>
        <v>0</v>
      </c>
      <c r="Z906" s="327">
        <f t="shared" si="91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94"/>
        <v>0</v>
      </c>
      <c r="AC906" s="327"/>
      <c r="AD906" s="272"/>
      <c r="AE906" s="273"/>
      <c r="AF906" s="273" t="s">
        <v>417</v>
      </c>
      <c r="AG906" s="273">
        <v>0.42</v>
      </c>
      <c r="AH906" s="349"/>
      <c r="AI906" s="349"/>
      <c r="AJ906" s="349"/>
    </row>
    <row r="907" spans="1:36" s="275" customFormat="1" ht="16.5" hidden="1" customHeight="1" x14ac:dyDescent="0.2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530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93"/>
        <v>7741.65</v>
      </c>
      <c r="W907" s="327">
        <f>U907*(1+AG907)/(1+AG907+P907)</f>
        <v>0</v>
      </c>
      <c r="X907" s="327"/>
      <c r="Y907" s="327">
        <f t="shared" si="92"/>
        <v>0</v>
      </c>
      <c r="Z907" s="327">
        <f t="shared" si="91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94"/>
        <v>0</v>
      </c>
      <c r="AC907" s="327"/>
      <c r="AD907" s="272"/>
      <c r="AE907" s="273"/>
      <c r="AF907" s="273" t="s">
        <v>414</v>
      </c>
      <c r="AG907" s="273">
        <v>0.42</v>
      </c>
      <c r="AH907" s="349"/>
      <c r="AI907" s="349"/>
      <c r="AJ907" s="349"/>
    </row>
    <row r="908" spans="1:36" s="275" customFormat="1" ht="16.5" hidden="1" customHeight="1" x14ac:dyDescent="0.2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357</v>
      </c>
      <c r="G908" s="272" t="s">
        <v>357</v>
      </c>
      <c r="H908" s="272" t="s">
        <v>357</v>
      </c>
      <c r="I908" s="272" t="s">
        <v>49</v>
      </c>
      <c r="J908" s="272"/>
      <c r="K908" s="272"/>
      <c r="L908" s="272" t="s">
        <v>357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93"/>
        <v>16823.18</v>
      </c>
      <c r="W908" s="327">
        <f t="shared" ref="W908:W943" si="95">U908*(1+AG908)/(1+AG908+P908)</f>
        <v>40.340000000000003</v>
      </c>
      <c r="X908" s="327"/>
      <c r="Y908" s="327">
        <f t="shared" si="92"/>
        <v>0</v>
      </c>
      <c r="Z908" s="327">
        <f t="shared" si="91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94"/>
        <v>2.2590400000000002</v>
      </c>
      <c r="AC908" s="327"/>
      <c r="AD908" s="272"/>
      <c r="AE908" s="273"/>
      <c r="AF908" s="273" t="s">
        <v>414</v>
      </c>
      <c r="AG908" s="273">
        <v>0.42</v>
      </c>
      <c r="AH908" s="349"/>
      <c r="AI908" s="349"/>
      <c r="AJ908" s="349"/>
    </row>
    <row r="909" spans="1:36" s="275" customFormat="1" ht="16.5" hidden="1" customHeight="1" x14ac:dyDescent="0.2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528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93"/>
        <v>547555.24</v>
      </c>
      <c r="W909" s="327">
        <f t="shared" si="95"/>
        <v>0</v>
      </c>
      <c r="X909" s="327"/>
      <c r="Y909" s="327">
        <f t="shared" si="92"/>
        <v>0</v>
      </c>
      <c r="Z909" s="327">
        <f t="shared" si="91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94"/>
        <v>0</v>
      </c>
      <c r="AC909" s="327"/>
      <c r="AD909" s="272"/>
      <c r="AE909" s="273"/>
      <c r="AF909" s="273" t="s">
        <v>417</v>
      </c>
      <c r="AG909" s="273">
        <v>0.42</v>
      </c>
      <c r="AH909" s="349"/>
      <c r="AI909" s="349"/>
      <c r="AJ909" s="349"/>
    </row>
    <row r="910" spans="1:36" s="275" customFormat="1" ht="16.5" customHeight="1" x14ac:dyDescent="0.2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489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76332.94</v>
      </c>
      <c r="T910" s="274"/>
      <c r="U910" s="274">
        <v>3803.28</v>
      </c>
      <c r="V910" s="274">
        <f t="shared" si="93"/>
        <v>72529.66</v>
      </c>
      <c r="W910" s="327">
        <f t="shared" si="95"/>
        <v>3803.28</v>
      </c>
      <c r="X910" s="327"/>
      <c r="Y910" s="327">
        <f t="shared" si="92"/>
        <v>0</v>
      </c>
      <c r="Z910" s="327">
        <f t="shared" si="91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94"/>
        <v>212.98368000000002</v>
      </c>
      <c r="AC910" s="327"/>
      <c r="AD910" s="272"/>
      <c r="AE910" s="273"/>
      <c r="AF910" s="273" t="s">
        <v>414</v>
      </c>
      <c r="AG910" s="273">
        <v>0</v>
      </c>
      <c r="AH910" s="349"/>
      <c r="AI910" s="349"/>
      <c r="AJ910" s="349"/>
    </row>
    <row r="911" spans="1:36" s="275" customFormat="1" ht="16.5" hidden="1" customHeight="1" x14ac:dyDescent="0.2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613</v>
      </c>
      <c r="G911" s="272" t="s">
        <v>613</v>
      </c>
      <c r="H911" s="272" t="s">
        <v>613</v>
      </c>
      <c r="I911" s="272" t="s">
        <v>49</v>
      </c>
      <c r="J911" s="272"/>
      <c r="K911" s="272"/>
      <c r="L911" s="272" t="s">
        <v>77</v>
      </c>
      <c r="M911" s="272" t="s">
        <v>624</v>
      </c>
      <c r="N911" s="410" t="s">
        <v>52</v>
      </c>
      <c r="O911" s="272" t="s">
        <v>53</v>
      </c>
      <c r="P911" s="196">
        <v>-0.15</v>
      </c>
      <c r="Q911" s="272"/>
      <c r="R911" s="272"/>
      <c r="S911" s="274">
        <v>205.52</v>
      </c>
      <c r="T911" s="274"/>
      <c r="U911" s="274">
        <v>0</v>
      </c>
      <c r="V911" s="274">
        <f t="shared" si="93"/>
        <v>205.52</v>
      </c>
      <c r="W911" s="121">
        <f>U911*(1+AG911)/(1+P911+AG911)</f>
        <v>0</v>
      </c>
      <c r="X911" s="327"/>
      <c r="Y911" s="327">
        <f t="shared" si="92"/>
        <v>0</v>
      </c>
      <c r="Z911" s="327">
        <f t="shared" si="91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94"/>
        <v>0</v>
      </c>
      <c r="AC911" s="327"/>
      <c r="AD911" s="272"/>
      <c r="AE911" s="273"/>
      <c r="AF911" s="273" t="s">
        <v>417</v>
      </c>
      <c r="AG911" s="226">
        <v>0.26</v>
      </c>
      <c r="AH911" s="349"/>
      <c r="AI911" s="349"/>
      <c r="AJ911" s="349"/>
    </row>
    <row r="912" spans="1:36" s="275" customFormat="1" ht="16.5" hidden="1" customHeight="1" x14ac:dyDescent="0.2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525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93"/>
        <v>1766.24</v>
      </c>
      <c r="W912" s="327">
        <f t="shared" si="95"/>
        <v>0</v>
      </c>
      <c r="X912" s="327"/>
      <c r="Y912" s="327">
        <f t="shared" si="92"/>
        <v>0</v>
      </c>
      <c r="Z912" s="327">
        <f t="shared" si="91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94"/>
        <v>0</v>
      </c>
      <c r="AC912" s="327"/>
      <c r="AD912" s="272"/>
      <c r="AE912" s="273"/>
      <c r="AF912" s="273" t="s">
        <v>414</v>
      </c>
      <c r="AG912" s="273">
        <v>0.42</v>
      </c>
      <c r="AH912" s="349"/>
      <c r="AI912" s="349"/>
      <c r="AJ912" s="349"/>
    </row>
    <row r="913" spans="1:36" s="275" customFormat="1" ht="16.5" hidden="1" customHeight="1" x14ac:dyDescent="0.2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766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95"/>
        <v>0.4</v>
      </c>
      <c r="X913" s="327"/>
      <c r="Y913" s="327">
        <f t="shared" si="92"/>
        <v>0</v>
      </c>
      <c r="Z913" s="327">
        <f t="shared" si="91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94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t="16.5" hidden="1" customHeight="1" x14ac:dyDescent="0.2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591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93"/>
        <v>20519.349999999999</v>
      </c>
      <c r="W914" s="327">
        <f t="shared" si="95"/>
        <v>3626.9648535564852</v>
      </c>
      <c r="X914" s="327"/>
      <c r="Y914" s="327">
        <f t="shared" si="92"/>
        <v>174.98514644351462</v>
      </c>
      <c r="Z914" s="327">
        <f t="shared" si="91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94"/>
        <v>212.9092</v>
      </c>
      <c r="AC914" s="327"/>
      <c r="AD914" s="272"/>
      <c r="AE914" s="273"/>
      <c r="AF914" s="273" t="s">
        <v>414</v>
      </c>
      <c r="AG914" s="273">
        <v>0.14000000000000001</v>
      </c>
      <c r="AH914" s="349"/>
      <c r="AI914" s="349"/>
      <c r="AJ914" s="349"/>
    </row>
    <row r="915" spans="1:36" s="275" customFormat="1" ht="16.5" hidden="1" customHeight="1" x14ac:dyDescent="0.2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206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499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93"/>
        <v>18289.37</v>
      </c>
      <c r="W915" s="327">
        <f t="shared" si="95"/>
        <v>22374.51</v>
      </c>
      <c r="X915" s="327"/>
      <c r="Y915" s="327">
        <f t="shared" si="92"/>
        <v>0</v>
      </c>
      <c r="Z915" s="327">
        <f t="shared" si="91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94"/>
        <v>1252.9725599999999</v>
      </c>
      <c r="AC915" s="327"/>
      <c r="AD915" s="272"/>
      <c r="AE915" s="273"/>
      <c r="AF915" s="273" t="s">
        <v>414</v>
      </c>
      <c r="AG915" s="273">
        <v>0</v>
      </c>
      <c r="AH915" s="349"/>
      <c r="AI915" s="349"/>
      <c r="AJ915" s="349"/>
    </row>
    <row r="916" spans="1:36" s="275" customFormat="1" ht="16.5" hidden="1" customHeight="1" x14ac:dyDescent="0.25">
      <c r="A916" s="271">
        <v>43739</v>
      </c>
      <c r="B916" s="272" t="s">
        <v>42</v>
      </c>
      <c r="C916" s="272" t="s">
        <v>59</v>
      </c>
      <c r="D916" s="272" t="s">
        <v>290</v>
      </c>
      <c r="E916" s="272" t="s">
        <v>156</v>
      </c>
      <c r="F916" s="272" t="s">
        <v>268</v>
      </c>
      <c r="G916" s="272" t="s">
        <v>291</v>
      </c>
      <c r="H916" s="370" t="s">
        <v>48</v>
      </c>
      <c r="I916" s="272" t="s">
        <v>49</v>
      </c>
      <c r="J916" s="272"/>
      <c r="K916" s="272"/>
      <c r="L916" s="272" t="s">
        <v>220</v>
      </c>
      <c r="M916" s="272" t="s">
        <v>536</v>
      </c>
      <c r="N916" s="272" t="s">
        <v>209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93"/>
        <v>136495.19</v>
      </c>
      <c r="W916" s="327">
        <f t="shared" si="95"/>
        <v>0</v>
      </c>
      <c r="X916" s="327"/>
      <c r="Y916" s="327">
        <f t="shared" si="92"/>
        <v>0</v>
      </c>
      <c r="Z916" s="327">
        <f t="shared" si="91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94"/>
        <v>0</v>
      </c>
      <c r="AC916" s="327"/>
      <c r="AD916" s="272"/>
      <c r="AE916" s="273"/>
      <c r="AF916" s="273" t="s">
        <v>417</v>
      </c>
      <c r="AG916" s="226">
        <v>0.42</v>
      </c>
      <c r="AH916" s="349"/>
      <c r="AI916" s="349"/>
      <c r="AJ916" s="349"/>
    </row>
    <row r="917" spans="1:36" s="275" customFormat="1" ht="16.5" hidden="1" customHeight="1" x14ac:dyDescent="0.25">
      <c r="A917" s="271">
        <v>43739</v>
      </c>
      <c r="B917" s="272" t="s">
        <v>42</v>
      </c>
      <c r="C917" s="272" t="s">
        <v>210</v>
      </c>
      <c r="D917" s="272" t="s">
        <v>221</v>
      </c>
      <c r="E917" s="272" t="s">
        <v>212</v>
      </c>
      <c r="F917" s="272" t="s">
        <v>282</v>
      </c>
      <c r="G917" s="272" t="s">
        <v>283</v>
      </c>
      <c r="H917" s="370" t="s">
        <v>48</v>
      </c>
      <c r="I917" s="272" t="s">
        <v>49</v>
      </c>
      <c r="J917" s="272"/>
      <c r="K917" s="272"/>
      <c r="L917" s="272" t="s">
        <v>220</v>
      </c>
      <c r="M917" s="272" t="s">
        <v>541</v>
      </c>
      <c r="N917" s="272" t="s">
        <v>209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93"/>
        <v>8102.9149295775096</v>
      </c>
      <c r="W917" s="327">
        <f t="shared" si="95"/>
        <v>0</v>
      </c>
      <c r="X917" s="327"/>
      <c r="Y917" s="327">
        <f t="shared" si="92"/>
        <v>0</v>
      </c>
      <c r="Z917" s="327">
        <f t="shared" si="91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94"/>
        <v>0</v>
      </c>
      <c r="AC917" s="327"/>
      <c r="AD917" s="272"/>
      <c r="AE917" s="273"/>
      <c r="AF917" s="273" t="s">
        <v>417</v>
      </c>
      <c r="AG917" s="273">
        <v>0.42</v>
      </c>
      <c r="AH917" s="349"/>
      <c r="AI917" s="349"/>
      <c r="AJ917" s="349"/>
    </row>
    <row r="918" spans="1:36" s="275" customFormat="1" ht="16.5" hidden="1" customHeight="1" x14ac:dyDescent="0.25">
      <c r="A918" s="271">
        <v>43739</v>
      </c>
      <c r="B918" s="272" t="s">
        <v>42</v>
      </c>
      <c r="C918" s="272" t="s">
        <v>210</v>
      </c>
      <c r="D918" s="272" t="s">
        <v>221</v>
      </c>
      <c r="E918" s="272" t="s">
        <v>212</v>
      </c>
      <c r="F918" s="272" t="s">
        <v>284</v>
      </c>
      <c r="G918" s="272" t="s">
        <v>285</v>
      </c>
      <c r="H918" s="370" t="s">
        <v>48</v>
      </c>
      <c r="I918" s="272" t="s">
        <v>49</v>
      </c>
      <c r="J918" s="272"/>
      <c r="K918" s="272"/>
      <c r="L918" s="272" t="s">
        <v>220</v>
      </c>
      <c r="M918" s="272" t="s">
        <v>543</v>
      </c>
      <c r="N918" s="272" t="s">
        <v>209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93"/>
        <v>655.37999999978604</v>
      </c>
      <c r="W918" s="327">
        <f t="shared" si="95"/>
        <v>0</v>
      </c>
      <c r="X918" s="327"/>
      <c r="Y918" s="327">
        <f t="shared" si="92"/>
        <v>0</v>
      </c>
      <c r="Z918" s="327">
        <f t="shared" si="91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94"/>
        <v>0</v>
      </c>
      <c r="AC918" s="327"/>
      <c r="AD918" s="272"/>
      <c r="AE918" s="273"/>
      <c r="AF918" s="273" t="s">
        <v>417</v>
      </c>
      <c r="AG918" s="273">
        <v>0.42</v>
      </c>
      <c r="AH918" s="349"/>
      <c r="AI918" s="349"/>
      <c r="AJ918" s="349"/>
    </row>
    <row r="919" spans="1:36" s="275" customFormat="1" ht="16.5" hidden="1" customHeight="1" x14ac:dyDescent="0.25">
      <c r="A919" s="271">
        <v>43739</v>
      </c>
      <c r="B919" s="272" t="s">
        <v>42</v>
      </c>
      <c r="C919" s="272" t="s">
        <v>210</v>
      </c>
      <c r="D919" s="272" t="s">
        <v>221</v>
      </c>
      <c r="E919" s="272" t="s">
        <v>212</v>
      </c>
      <c r="F919" s="272" t="s">
        <v>253</v>
      </c>
      <c r="G919" s="272" t="s">
        <v>254</v>
      </c>
      <c r="H919" s="370" t="s">
        <v>48</v>
      </c>
      <c r="I919" s="272" t="s">
        <v>49</v>
      </c>
      <c r="J919" s="272"/>
      <c r="K919" s="272"/>
      <c r="L919" s="272" t="s">
        <v>220</v>
      </c>
      <c r="M919" s="272" t="s">
        <v>533</v>
      </c>
      <c r="N919" s="272" t="s">
        <v>209</v>
      </c>
      <c r="O919" s="272" t="s">
        <v>53</v>
      </c>
      <c r="P919" s="273">
        <v>0.22</v>
      </c>
      <c r="Q919" s="272"/>
      <c r="R919" s="272"/>
      <c r="S919" s="121">
        <v>354.84000000002561</v>
      </c>
      <c r="T919" s="274"/>
      <c r="U919" s="274">
        <v>0</v>
      </c>
      <c r="V919" s="274">
        <f t="shared" si="93"/>
        <v>354.84000000002561</v>
      </c>
      <c r="W919" s="327">
        <f t="shared" si="95"/>
        <v>0</v>
      </c>
      <c r="X919" s="327"/>
      <c r="Y919" s="327">
        <f t="shared" si="92"/>
        <v>0</v>
      </c>
      <c r="Z919" s="327">
        <f t="shared" si="91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94"/>
        <v>0</v>
      </c>
      <c r="AC919" s="327"/>
      <c r="AD919" s="272"/>
      <c r="AE919" s="273"/>
      <c r="AF919" s="273" t="s">
        <v>417</v>
      </c>
      <c r="AG919" s="273">
        <v>0.42</v>
      </c>
      <c r="AH919" s="349"/>
      <c r="AI919" s="349"/>
      <c r="AJ919" s="349"/>
    </row>
    <row r="920" spans="1:36" s="275" customFormat="1" ht="16.5" hidden="1" customHeight="1" x14ac:dyDescent="0.25">
      <c r="A920" s="271">
        <v>43739</v>
      </c>
      <c r="B920" s="272" t="s">
        <v>42</v>
      </c>
      <c r="C920" s="272" t="s">
        <v>210</v>
      </c>
      <c r="D920" s="272" t="s">
        <v>221</v>
      </c>
      <c r="E920" s="272" t="s">
        <v>212</v>
      </c>
      <c r="F920" s="272" t="s">
        <v>228</v>
      </c>
      <c r="G920" s="272" t="s">
        <v>229</v>
      </c>
      <c r="H920" s="370" t="s">
        <v>48</v>
      </c>
      <c r="I920" s="272" t="s">
        <v>49</v>
      </c>
      <c r="J920" s="272"/>
      <c r="K920" s="272"/>
      <c r="L920" s="272" t="s">
        <v>220</v>
      </c>
      <c r="M920" s="272" t="s">
        <v>538</v>
      </c>
      <c r="N920" s="272" t="s">
        <v>209</v>
      </c>
      <c r="O920" s="272" t="s">
        <v>53</v>
      </c>
      <c r="P920" s="273">
        <v>0.08</v>
      </c>
      <c r="Q920" s="272"/>
      <c r="R920" s="272"/>
      <c r="S920" s="274">
        <v>0</v>
      </c>
      <c r="T920" s="274"/>
      <c r="U920" s="274">
        <v>0</v>
      </c>
      <c r="V920" s="274">
        <f t="shared" si="93"/>
        <v>0</v>
      </c>
      <c r="W920" s="327">
        <f>U920*(1+AG920)/(1+AG920+P920)</f>
        <v>0</v>
      </c>
      <c r="X920" s="327"/>
      <c r="Y920" s="327">
        <f t="shared" si="92"/>
        <v>0</v>
      </c>
      <c r="Z920" s="327">
        <f t="shared" si="91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94"/>
        <v>0</v>
      </c>
      <c r="AC920" s="327"/>
      <c r="AD920" s="272"/>
      <c r="AE920" s="273"/>
      <c r="AF920" s="273" t="s">
        <v>417</v>
      </c>
      <c r="AG920" s="273" t="s">
        <v>539</v>
      </c>
      <c r="AH920" s="349"/>
      <c r="AI920" s="349"/>
      <c r="AJ920" s="349"/>
    </row>
    <row r="921" spans="1:36" s="275" customFormat="1" ht="16.5" hidden="1" customHeight="1" x14ac:dyDescent="0.25">
      <c r="A921" s="271">
        <v>43739</v>
      </c>
      <c r="B921" s="272" t="s">
        <v>42</v>
      </c>
      <c r="C921" s="272" t="s">
        <v>210</v>
      </c>
      <c r="D921" s="272" t="s">
        <v>221</v>
      </c>
      <c r="E921" s="272" t="s">
        <v>212</v>
      </c>
      <c r="F921" s="272" t="s">
        <v>288</v>
      </c>
      <c r="G921" s="272" t="s">
        <v>289</v>
      </c>
      <c r="H921" s="370" t="s">
        <v>48</v>
      </c>
      <c r="I921" s="272" t="s">
        <v>49</v>
      </c>
      <c r="J921" s="272"/>
      <c r="K921" s="272"/>
      <c r="L921" s="272" t="s">
        <v>220</v>
      </c>
      <c r="M921" s="272" t="s">
        <v>547</v>
      </c>
      <c r="N921" s="272" t="s">
        <v>209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93"/>
        <v>227.30774647876399</v>
      </c>
      <c r="W921" s="327">
        <f t="shared" si="95"/>
        <v>0</v>
      </c>
      <c r="X921" s="327"/>
      <c r="Y921" s="327">
        <f t="shared" si="92"/>
        <v>0</v>
      </c>
      <c r="Z921" s="327">
        <f t="shared" si="91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94"/>
        <v>0</v>
      </c>
      <c r="AC921" s="327"/>
      <c r="AD921" s="272"/>
      <c r="AE921" s="273"/>
      <c r="AF921" s="273" t="s">
        <v>417</v>
      </c>
      <c r="AG921" s="273">
        <v>0.42</v>
      </c>
      <c r="AH921" s="349"/>
      <c r="AI921" s="349"/>
      <c r="AJ921" s="349"/>
    </row>
    <row r="922" spans="1:36" s="275" customFormat="1" ht="16.5" hidden="1" customHeight="1" x14ac:dyDescent="0.25">
      <c r="A922" s="271">
        <v>43739</v>
      </c>
      <c r="B922" s="272" t="s">
        <v>42</v>
      </c>
      <c r="C922" s="272" t="s">
        <v>210</v>
      </c>
      <c r="D922" s="272" t="s">
        <v>221</v>
      </c>
      <c r="E922" s="272" t="s">
        <v>212</v>
      </c>
      <c r="F922" s="272" t="s">
        <v>268</v>
      </c>
      <c r="G922" s="272" t="s">
        <v>269</v>
      </c>
      <c r="H922" s="370" t="s">
        <v>48</v>
      </c>
      <c r="I922" s="272" t="s">
        <v>49</v>
      </c>
      <c r="J922" s="272"/>
      <c r="K922" s="272"/>
      <c r="L922" s="272" t="s">
        <v>220</v>
      </c>
      <c r="M922" s="272" t="s">
        <v>550</v>
      </c>
      <c r="N922" s="272" t="s">
        <v>209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93"/>
        <v>152.264929577999</v>
      </c>
      <c r="W922" s="327">
        <f t="shared" si="95"/>
        <v>0</v>
      </c>
      <c r="X922" s="327"/>
      <c r="Y922" s="327">
        <f t="shared" si="92"/>
        <v>0</v>
      </c>
      <c r="Z922" s="327">
        <f t="shared" si="91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94"/>
        <v>0</v>
      </c>
      <c r="AC922" s="327"/>
      <c r="AD922" s="272"/>
      <c r="AE922" s="273"/>
      <c r="AF922" s="273" t="s">
        <v>417</v>
      </c>
      <c r="AG922" s="273" t="s">
        <v>539</v>
      </c>
      <c r="AH922" s="349"/>
      <c r="AI922" s="349"/>
      <c r="AJ922" s="349"/>
    </row>
    <row r="923" spans="1:36" s="275" customFormat="1" ht="16.5" hidden="1" customHeight="1" x14ac:dyDescent="0.25">
      <c r="A923" s="271">
        <v>43739</v>
      </c>
      <c r="B923" s="272" t="s">
        <v>42</v>
      </c>
      <c r="C923" s="272" t="s">
        <v>210</v>
      </c>
      <c r="D923" s="272" t="s">
        <v>221</v>
      </c>
      <c r="E923" s="272" t="s">
        <v>212</v>
      </c>
      <c r="F923" s="272" t="s">
        <v>322</v>
      </c>
      <c r="G923" s="272" t="s">
        <v>323</v>
      </c>
      <c r="H923" s="370" t="s">
        <v>48</v>
      </c>
      <c r="I923" s="272" t="s">
        <v>49</v>
      </c>
      <c r="J923" s="272"/>
      <c r="K923" s="272"/>
      <c r="L923" s="272" t="s">
        <v>220</v>
      </c>
      <c r="M923" s="272" t="s">
        <v>571</v>
      </c>
      <c r="N923" s="272" t="s">
        <v>209</v>
      </c>
      <c r="O923" s="272" t="s">
        <v>53</v>
      </c>
      <c r="P923" s="273">
        <v>0.13</v>
      </c>
      <c r="Q923" s="272"/>
      <c r="R923" s="272"/>
      <c r="S923" s="128">
        <v>-30329.470000000056</v>
      </c>
      <c r="T923" s="274"/>
      <c r="U923" s="274">
        <v>0</v>
      </c>
      <c r="V923" s="274">
        <f t="shared" si="93"/>
        <v>-30329.470000000056</v>
      </c>
      <c r="W923" s="327">
        <f t="shared" si="95"/>
        <v>0</v>
      </c>
      <c r="X923" s="327"/>
      <c r="Y923" s="327">
        <f t="shared" si="92"/>
        <v>0</v>
      </c>
      <c r="Z923" s="327">
        <f t="shared" si="91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94"/>
        <v>0</v>
      </c>
      <c r="AC923" s="327"/>
      <c r="AD923" s="272"/>
      <c r="AE923" s="273"/>
      <c r="AF923" s="273" t="s">
        <v>417</v>
      </c>
      <c r="AG923" s="273" t="s">
        <v>539</v>
      </c>
      <c r="AH923" s="349"/>
      <c r="AI923" s="349"/>
      <c r="AJ923" s="349"/>
    </row>
    <row r="924" spans="1:36" s="275" customFormat="1" ht="16.5" hidden="1" customHeight="1" x14ac:dyDescent="0.25">
      <c r="A924" s="271">
        <v>43739</v>
      </c>
      <c r="B924" s="272" t="s">
        <v>42</v>
      </c>
      <c r="C924" s="272" t="s">
        <v>210</v>
      </c>
      <c r="D924" s="272" t="s">
        <v>221</v>
      </c>
      <c r="E924" s="272" t="s">
        <v>212</v>
      </c>
      <c r="F924" s="272" t="s">
        <v>258</v>
      </c>
      <c r="G924" s="272" t="s">
        <v>259</v>
      </c>
      <c r="H924" s="370" t="s">
        <v>48</v>
      </c>
      <c r="I924" s="272" t="s">
        <v>49</v>
      </c>
      <c r="J924" s="272"/>
      <c r="K924" s="272"/>
      <c r="L924" s="272" t="s">
        <v>220</v>
      </c>
      <c r="M924" s="272" t="s">
        <v>535</v>
      </c>
      <c r="N924" s="272" t="s">
        <v>209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93"/>
        <v>425.555211267598</v>
      </c>
      <c r="W924" s="327">
        <f t="shared" si="95"/>
        <v>0</v>
      </c>
      <c r="X924" s="327"/>
      <c r="Y924" s="327">
        <f t="shared" si="92"/>
        <v>0</v>
      </c>
      <c r="Z924" s="327">
        <f t="shared" si="91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94"/>
        <v>0</v>
      </c>
      <c r="AC924" s="327"/>
      <c r="AD924" s="272"/>
      <c r="AE924" s="273"/>
      <c r="AF924" s="273" t="s">
        <v>417</v>
      </c>
      <c r="AG924" s="273">
        <v>0.42</v>
      </c>
      <c r="AH924" s="349"/>
      <c r="AI924" s="349"/>
      <c r="AJ924" s="349"/>
    </row>
    <row r="925" spans="1:36" s="275" customFormat="1" ht="16.5" hidden="1" customHeight="1" x14ac:dyDescent="0.25">
      <c r="A925" s="271">
        <v>43739</v>
      </c>
      <c r="B925" s="272" t="s">
        <v>42</v>
      </c>
      <c r="C925" s="272" t="s">
        <v>210</v>
      </c>
      <c r="D925" s="272" t="s">
        <v>221</v>
      </c>
      <c r="E925" s="272" t="s">
        <v>212</v>
      </c>
      <c r="F925" s="272" t="s">
        <v>296</v>
      </c>
      <c r="G925" s="272" t="s">
        <v>297</v>
      </c>
      <c r="H925" s="370" t="s">
        <v>48</v>
      </c>
      <c r="I925" s="272" t="s">
        <v>49</v>
      </c>
      <c r="J925" s="272"/>
      <c r="K925" s="272"/>
      <c r="L925" s="272" t="s">
        <v>220</v>
      </c>
      <c r="M925" s="272" t="s">
        <v>552</v>
      </c>
      <c r="N925" s="272" t="s">
        <v>209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93"/>
        <v>1402.38690140774</v>
      </c>
      <c r="W925" s="327">
        <f t="shared" si="95"/>
        <v>0</v>
      </c>
      <c r="X925" s="327"/>
      <c r="Y925" s="327">
        <f t="shared" si="92"/>
        <v>0</v>
      </c>
      <c r="Z925" s="327">
        <f t="shared" si="91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94"/>
        <v>0</v>
      </c>
      <c r="AC925" s="327"/>
      <c r="AD925" s="272"/>
      <c r="AE925" s="273"/>
      <c r="AF925" s="273" t="s">
        <v>417</v>
      </c>
      <c r="AG925" s="273">
        <v>0.42</v>
      </c>
      <c r="AH925" s="349"/>
      <c r="AI925" s="349"/>
      <c r="AJ925" s="349"/>
    </row>
    <row r="926" spans="1:36" s="275" customFormat="1" ht="16.5" hidden="1" customHeight="1" x14ac:dyDescent="0.25">
      <c r="A926" s="271">
        <v>43739</v>
      </c>
      <c r="B926" s="272" t="s">
        <v>42</v>
      </c>
      <c r="C926" s="272" t="s">
        <v>210</v>
      </c>
      <c r="D926" s="272" t="s">
        <v>221</v>
      </c>
      <c r="E926" s="272" t="s">
        <v>212</v>
      </c>
      <c r="F926" s="272" t="s">
        <v>260</v>
      </c>
      <c r="G926" s="272" t="s">
        <v>261</v>
      </c>
      <c r="H926" s="370" t="s">
        <v>48</v>
      </c>
      <c r="I926" s="272" t="s">
        <v>49</v>
      </c>
      <c r="J926" s="272"/>
      <c r="K926" s="272"/>
      <c r="L926" s="272" t="s">
        <v>220</v>
      </c>
      <c r="M926" s="272" t="s">
        <v>556</v>
      </c>
      <c r="N926" s="272" t="s">
        <v>209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93"/>
        <v>12961.68</v>
      </c>
      <c r="W926" s="327">
        <f t="shared" si="95"/>
        <v>0</v>
      </c>
      <c r="X926" s="327"/>
      <c r="Y926" s="327">
        <f t="shared" si="92"/>
        <v>0</v>
      </c>
      <c r="Z926" s="327">
        <f t="shared" si="91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94"/>
        <v>0</v>
      </c>
      <c r="AC926" s="327"/>
      <c r="AD926" s="272"/>
      <c r="AE926" s="273"/>
      <c r="AF926" s="273" t="s">
        <v>417</v>
      </c>
      <c r="AG926" s="273">
        <v>0.42</v>
      </c>
      <c r="AH926" s="349"/>
      <c r="AI926" s="349"/>
      <c r="AJ926" s="349"/>
    </row>
    <row r="927" spans="1:36" s="275" customFormat="1" ht="16.5" hidden="1" customHeight="1" x14ac:dyDescent="0.25">
      <c r="A927" s="271">
        <v>43739</v>
      </c>
      <c r="B927" s="272" t="s">
        <v>42</v>
      </c>
      <c r="C927" s="272" t="s">
        <v>210</v>
      </c>
      <c r="D927" s="272" t="s">
        <v>221</v>
      </c>
      <c r="E927" s="272" t="s">
        <v>212</v>
      </c>
      <c r="F927" s="272" t="s">
        <v>300</v>
      </c>
      <c r="G927" s="272" t="s">
        <v>301</v>
      </c>
      <c r="H927" s="370" t="s">
        <v>48</v>
      </c>
      <c r="I927" s="272" t="s">
        <v>49</v>
      </c>
      <c r="J927" s="272"/>
      <c r="K927" s="272"/>
      <c r="L927" s="272" t="s">
        <v>220</v>
      </c>
      <c r="M927" s="272" t="s">
        <v>544</v>
      </c>
      <c r="N927" s="272" t="s">
        <v>209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93"/>
        <v>143.460985915328</v>
      </c>
      <c r="W927" s="327">
        <f t="shared" si="95"/>
        <v>0</v>
      </c>
      <c r="X927" s="327"/>
      <c r="Y927" s="327">
        <f t="shared" si="92"/>
        <v>0</v>
      </c>
      <c r="Z927" s="327">
        <f t="shared" si="91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94"/>
        <v>0</v>
      </c>
      <c r="AC927" s="327"/>
      <c r="AD927" s="272"/>
      <c r="AE927" s="273"/>
      <c r="AF927" s="273" t="s">
        <v>417</v>
      </c>
      <c r="AG927" s="273">
        <v>0.42</v>
      </c>
      <c r="AH927" s="349"/>
      <c r="AI927" s="349"/>
      <c r="AJ927" s="349"/>
    </row>
    <row r="928" spans="1:36" s="275" customFormat="1" ht="16.5" hidden="1" customHeight="1" x14ac:dyDescent="0.25">
      <c r="A928" s="271">
        <v>43739</v>
      </c>
      <c r="B928" s="272" t="s">
        <v>42</v>
      </c>
      <c r="C928" s="272" t="s">
        <v>210</v>
      </c>
      <c r="D928" s="272" t="s">
        <v>221</v>
      </c>
      <c r="E928" s="272" t="s">
        <v>248</v>
      </c>
      <c r="F928" s="272" t="s">
        <v>249</v>
      </c>
      <c r="G928" s="272" t="s">
        <v>250</v>
      </c>
      <c r="H928" s="370" t="s">
        <v>48</v>
      </c>
      <c r="I928" s="272" t="s">
        <v>49</v>
      </c>
      <c r="J928" s="272"/>
      <c r="K928" s="272"/>
      <c r="L928" s="272" t="s">
        <v>220</v>
      </c>
      <c r="M928" s="272" t="s">
        <v>540</v>
      </c>
      <c r="N928" s="272" t="s">
        <v>209</v>
      </c>
      <c r="O928" s="272" t="s">
        <v>53</v>
      </c>
      <c r="P928" s="196">
        <v>0.23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93"/>
        <v>2063.5353521120301</v>
      </c>
      <c r="W928" s="327">
        <f t="shared" si="95"/>
        <v>0</v>
      </c>
      <c r="X928" s="327"/>
      <c r="Y928" s="327">
        <f t="shared" si="92"/>
        <v>0</v>
      </c>
      <c r="Z928" s="327">
        <f t="shared" si="91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94"/>
        <v>0</v>
      </c>
      <c r="AC928" s="327"/>
      <c r="AD928" s="272"/>
      <c r="AE928" s="273"/>
      <c r="AF928" s="273" t="s">
        <v>417</v>
      </c>
      <c r="AG928" s="273">
        <v>0.42</v>
      </c>
      <c r="AH928" s="349"/>
      <c r="AI928" s="349"/>
      <c r="AJ928" s="349"/>
    </row>
    <row r="929" spans="1:36" s="275" customFormat="1" ht="16.5" hidden="1" customHeight="1" x14ac:dyDescent="0.25">
      <c r="A929" s="271">
        <v>43739</v>
      </c>
      <c r="B929" s="272" t="s">
        <v>42</v>
      </c>
      <c r="C929" s="272" t="s">
        <v>210</v>
      </c>
      <c r="D929" s="272" t="s">
        <v>211</v>
      </c>
      <c r="E929" s="272" t="s">
        <v>212</v>
      </c>
      <c r="F929" s="272" t="s">
        <v>218</v>
      </c>
      <c r="G929" s="272" t="s">
        <v>219</v>
      </c>
      <c r="H929" s="370" t="s">
        <v>48</v>
      </c>
      <c r="I929" s="272" t="s">
        <v>49</v>
      </c>
      <c r="J929" s="272"/>
      <c r="K929" s="272"/>
      <c r="L929" s="272" t="s">
        <v>220</v>
      </c>
      <c r="M929" s="272" t="s">
        <v>565</v>
      </c>
      <c r="N929" s="272" t="s">
        <v>209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93"/>
        <v>114142.344929578</v>
      </c>
      <c r="W929" s="327">
        <f t="shared" si="95"/>
        <v>0</v>
      </c>
      <c r="X929" s="327"/>
      <c r="Y929" s="327">
        <f t="shared" si="92"/>
        <v>0</v>
      </c>
      <c r="Z929" s="327">
        <f t="shared" si="91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94"/>
        <v>0</v>
      </c>
      <c r="AC929" s="327"/>
      <c r="AD929" s="272"/>
      <c r="AE929" s="273"/>
      <c r="AF929" s="273" t="s">
        <v>417</v>
      </c>
      <c r="AG929" s="273">
        <v>0.42</v>
      </c>
      <c r="AH929" s="349"/>
      <c r="AI929" s="349"/>
      <c r="AJ929" s="349"/>
    </row>
    <row r="930" spans="1:36" s="275" customFormat="1" ht="16.5" hidden="1" customHeight="1" x14ac:dyDescent="0.25">
      <c r="A930" s="271">
        <v>43739</v>
      </c>
      <c r="B930" s="272" t="s">
        <v>42</v>
      </c>
      <c r="C930" s="272" t="s">
        <v>210</v>
      </c>
      <c r="D930" s="272" t="s">
        <v>211</v>
      </c>
      <c r="E930" s="272" t="s">
        <v>212</v>
      </c>
      <c r="F930" s="272" t="s">
        <v>220</v>
      </c>
      <c r="G930" s="272" t="s">
        <v>255</v>
      </c>
      <c r="H930" s="370" t="s">
        <v>48</v>
      </c>
      <c r="I930" s="272" t="s">
        <v>49</v>
      </c>
      <c r="J930" s="272"/>
      <c r="K930" s="272"/>
      <c r="L930" s="272" t="s">
        <v>220</v>
      </c>
      <c r="M930" s="272" t="s">
        <v>563</v>
      </c>
      <c r="N930" s="272" t="s">
        <v>209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93"/>
        <v>30217.7</v>
      </c>
      <c r="W930" s="327">
        <f t="shared" si="95"/>
        <v>0</v>
      </c>
      <c r="X930" s="327"/>
      <c r="Y930" s="327">
        <f t="shared" si="92"/>
        <v>0</v>
      </c>
      <c r="Z930" s="327">
        <f t="shared" si="91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94"/>
        <v>0</v>
      </c>
      <c r="AC930" s="327"/>
      <c r="AD930" s="272"/>
      <c r="AE930" s="273"/>
      <c r="AF930" s="273" t="s">
        <v>417</v>
      </c>
      <c r="AG930" s="273">
        <v>0.42</v>
      </c>
      <c r="AH930" s="349"/>
      <c r="AI930" s="349"/>
      <c r="AJ930" s="349"/>
    </row>
    <row r="931" spans="1:36" s="275" customFormat="1" ht="16.5" hidden="1" customHeight="1" x14ac:dyDescent="0.25">
      <c r="A931" s="271">
        <v>43739</v>
      </c>
      <c r="B931" s="272" t="s">
        <v>42</v>
      </c>
      <c r="C931" s="272" t="s">
        <v>210</v>
      </c>
      <c r="D931" s="272" t="s">
        <v>211</v>
      </c>
      <c r="E931" s="272" t="s">
        <v>212</v>
      </c>
      <c r="F931" s="272" t="s">
        <v>236</v>
      </c>
      <c r="G931" s="272" t="s">
        <v>237</v>
      </c>
      <c r="H931" s="370" t="s">
        <v>48</v>
      </c>
      <c r="I931" s="272" t="s">
        <v>49</v>
      </c>
      <c r="J931" s="272"/>
      <c r="K931" s="272"/>
      <c r="L931" s="272" t="s">
        <v>220</v>
      </c>
      <c r="M931" s="272" t="s">
        <v>57</v>
      </c>
      <c r="N931" s="272" t="s">
        <v>209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93"/>
        <v>20014.111126760599</v>
      </c>
      <c r="W931" s="327">
        <f>U931*(1+AG931)/(1+AG931+P931)</f>
        <v>0</v>
      </c>
      <c r="X931" s="327"/>
      <c r="Y931" s="327">
        <f t="shared" si="92"/>
        <v>0</v>
      </c>
      <c r="Z931" s="327">
        <f t="shared" si="91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94"/>
        <v>0</v>
      </c>
      <c r="AC931" s="327"/>
      <c r="AD931" s="272"/>
      <c r="AE931" s="273"/>
      <c r="AF931" s="273" t="s">
        <v>417</v>
      </c>
      <c r="AG931" s="273">
        <v>0.42</v>
      </c>
      <c r="AH931" s="349"/>
      <c r="AI931" s="349"/>
      <c r="AJ931" s="349"/>
    </row>
    <row r="932" spans="1:36" s="275" customFormat="1" ht="16.5" hidden="1" customHeight="1" x14ac:dyDescent="0.25">
      <c r="A932" s="271">
        <v>43739</v>
      </c>
      <c r="B932" s="272" t="s">
        <v>42</v>
      </c>
      <c r="C932" s="272" t="s">
        <v>210</v>
      </c>
      <c r="D932" s="272" t="s">
        <v>211</v>
      </c>
      <c r="E932" s="272" t="s">
        <v>212</v>
      </c>
      <c r="F932" s="272" t="s">
        <v>286</v>
      </c>
      <c r="G932" s="272" t="s">
        <v>287</v>
      </c>
      <c r="H932" s="370" t="s">
        <v>48</v>
      </c>
      <c r="I932" s="272" t="s">
        <v>49</v>
      </c>
      <c r="J932" s="272"/>
      <c r="K932" s="272"/>
      <c r="L932" s="272" t="s">
        <v>220</v>
      </c>
      <c r="M932" s="272" t="s">
        <v>545</v>
      </c>
      <c r="N932" s="272" t="s">
        <v>209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93"/>
        <v>322.47394365991897</v>
      </c>
      <c r="W932" s="121">
        <f>U932*(1+AG932)/(1+P932+AG932)</f>
        <v>0</v>
      </c>
      <c r="X932" s="328"/>
      <c r="Y932" s="327">
        <f t="shared" si="92"/>
        <v>0</v>
      </c>
      <c r="Z932" s="327">
        <f t="shared" si="91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94"/>
        <v>0</v>
      </c>
      <c r="AC932" s="327"/>
      <c r="AD932" s="272"/>
      <c r="AE932" s="273"/>
      <c r="AF932" s="273" t="s">
        <v>417</v>
      </c>
      <c r="AG932" s="273">
        <v>0.42</v>
      </c>
      <c r="AH932" s="349"/>
      <c r="AI932" s="349"/>
      <c r="AJ932" s="349"/>
    </row>
    <row r="933" spans="1:36" s="275" customFormat="1" ht="16.5" hidden="1" customHeight="1" x14ac:dyDescent="0.25">
      <c r="A933" s="271">
        <v>43739</v>
      </c>
      <c r="B933" s="272" t="s">
        <v>42</v>
      </c>
      <c r="C933" s="272" t="s">
        <v>210</v>
      </c>
      <c r="D933" s="272" t="s">
        <v>211</v>
      </c>
      <c r="E933" s="272" t="s">
        <v>212</v>
      </c>
      <c r="F933" s="272" t="s">
        <v>294</v>
      </c>
      <c r="G933" s="272" t="s">
        <v>295</v>
      </c>
      <c r="H933" s="370" t="s">
        <v>48</v>
      </c>
      <c r="I933" s="272" t="s">
        <v>49</v>
      </c>
      <c r="J933" s="272"/>
      <c r="K933" s="272"/>
      <c r="L933" s="272" t="s">
        <v>220</v>
      </c>
      <c r="M933" s="272" t="s">
        <v>551</v>
      </c>
      <c r="N933" s="272" t="s">
        <v>209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93"/>
        <v>196.54507042269699</v>
      </c>
      <c r="W933" s="327">
        <f t="shared" si="95"/>
        <v>0</v>
      </c>
      <c r="X933" s="327"/>
      <c r="Y933" s="327">
        <f t="shared" si="92"/>
        <v>0</v>
      </c>
      <c r="Z933" s="327">
        <f t="shared" si="91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94"/>
        <v>0</v>
      </c>
      <c r="AC933" s="327"/>
      <c r="AD933" s="272"/>
      <c r="AE933" s="273"/>
      <c r="AF933" s="273" t="s">
        <v>417</v>
      </c>
      <c r="AG933" s="273">
        <v>0.42</v>
      </c>
      <c r="AH933" s="349"/>
      <c r="AI933" s="349"/>
      <c r="AJ933" s="349"/>
    </row>
    <row r="934" spans="1:36" s="275" customFormat="1" ht="16.5" hidden="1" customHeight="1" x14ac:dyDescent="0.25">
      <c r="A934" s="271">
        <v>43739</v>
      </c>
      <c r="B934" s="272" t="s">
        <v>42</v>
      </c>
      <c r="C934" s="272" t="s">
        <v>210</v>
      </c>
      <c r="D934" s="272" t="s">
        <v>211</v>
      </c>
      <c r="E934" s="272" t="s">
        <v>212</v>
      </c>
      <c r="F934" s="272" t="s">
        <v>298</v>
      </c>
      <c r="G934" s="272" t="s">
        <v>299</v>
      </c>
      <c r="H934" s="370" t="s">
        <v>48</v>
      </c>
      <c r="I934" s="272" t="s">
        <v>49</v>
      </c>
      <c r="J934" s="272"/>
      <c r="K934" s="272"/>
      <c r="L934" s="272" t="s">
        <v>220</v>
      </c>
      <c r="M934" s="272" t="s">
        <v>548</v>
      </c>
      <c r="N934" s="272" t="s">
        <v>209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93"/>
        <v>1513.0032394366101</v>
      </c>
      <c r="W934" s="327">
        <f t="shared" si="95"/>
        <v>0</v>
      </c>
      <c r="X934" s="327"/>
      <c r="Y934" s="327">
        <f t="shared" si="92"/>
        <v>0</v>
      </c>
      <c r="Z934" s="327">
        <f t="shared" si="91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94"/>
        <v>0</v>
      </c>
      <c r="AC934" s="327"/>
      <c r="AD934" s="272"/>
      <c r="AE934" s="273"/>
      <c r="AF934" s="273" t="s">
        <v>417</v>
      </c>
      <c r="AG934" s="273">
        <v>0.42</v>
      </c>
      <c r="AH934" s="349"/>
      <c r="AI934" s="349"/>
      <c r="AJ934" s="349"/>
    </row>
    <row r="935" spans="1:36" s="275" customFormat="1" ht="16.5" hidden="1" customHeight="1" x14ac:dyDescent="0.25">
      <c r="A935" s="271">
        <v>43739</v>
      </c>
      <c r="B935" s="272" t="s">
        <v>42</v>
      </c>
      <c r="C935" s="272" t="s">
        <v>210</v>
      </c>
      <c r="D935" s="272" t="s">
        <v>211</v>
      </c>
      <c r="E935" s="272" t="s">
        <v>212</v>
      </c>
      <c r="F935" s="272" t="s">
        <v>230</v>
      </c>
      <c r="G935" s="272" t="s">
        <v>231</v>
      </c>
      <c r="H935" s="370" t="s">
        <v>48</v>
      </c>
      <c r="I935" s="272" t="s">
        <v>49</v>
      </c>
      <c r="J935" s="272"/>
      <c r="K935" s="272"/>
      <c r="L935" s="272" t="s">
        <v>220</v>
      </c>
      <c r="M935" s="272" t="s">
        <v>535</v>
      </c>
      <c r="N935" s="272" t="s">
        <v>209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93"/>
        <v>6504.6216901406997</v>
      </c>
      <c r="W935" s="327">
        <f t="shared" si="95"/>
        <v>0</v>
      </c>
      <c r="X935" s="327"/>
      <c r="Y935" s="327">
        <f t="shared" si="92"/>
        <v>0</v>
      </c>
      <c r="Z935" s="327">
        <f t="shared" si="91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94"/>
        <v>0</v>
      </c>
      <c r="AC935" s="327"/>
      <c r="AD935" s="272"/>
      <c r="AE935" s="273"/>
      <c r="AF935" s="273" t="s">
        <v>417</v>
      </c>
      <c r="AG935" s="273">
        <v>0</v>
      </c>
      <c r="AH935" s="349"/>
      <c r="AI935" s="349"/>
      <c r="AJ935" s="349"/>
    </row>
    <row r="936" spans="1:36" s="275" customFormat="1" ht="16.5" hidden="1" customHeight="1" x14ac:dyDescent="0.25">
      <c r="A936" s="271">
        <v>43739</v>
      </c>
      <c r="B936" s="272" t="s">
        <v>42</v>
      </c>
      <c r="C936" s="272" t="s">
        <v>210</v>
      </c>
      <c r="D936" s="272" t="s">
        <v>211</v>
      </c>
      <c r="E936" s="272" t="s">
        <v>212</v>
      </c>
      <c r="F936" s="272" t="s">
        <v>280</v>
      </c>
      <c r="G936" s="272" t="s">
        <v>281</v>
      </c>
      <c r="H936" s="370" t="s">
        <v>48</v>
      </c>
      <c r="I936" s="272" t="s">
        <v>49</v>
      </c>
      <c r="J936" s="272"/>
      <c r="K936" s="272"/>
      <c r="L936" s="272" t="s">
        <v>220</v>
      </c>
      <c r="M936" s="272" t="s">
        <v>593</v>
      </c>
      <c r="N936" s="272" t="s">
        <v>209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93"/>
        <v>44820.261970721403</v>
      </c>
      <c r="W936" s="327">
        <f t="shared" si="95"/>
        <v>0</v>
      </c>
      <c r="X936" s="327"/>
      <c r="Y936" s="327">
        <f t="shared" si="92"/>
        <v>0</v>
      </c>
      <c r="Z936" s="327">
        <f t="shared" si="91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94"/>
        <v>0</v>
      </c>
      <c r="AC936" s="327"/>
      <c r="AD936" s="272"/>
      <c r="AE936" s="273"/>
      <c r="AF936" s="273" t="s">
        <v>417</v>
      </c>
      <c r="AG936" s="273">
        <v>0.42</v>
      </c>
      <c r="AH936" s="349"/>
      <c r="AI936" s="349"/>
      <c r="AJ936" s="349"/>
    </row>
    <row r="937" spans="1:36" s="275" customFormat="1" ht="16.5" hidden="1" customHeight="1" x14ac:dyDescent="0.25">
      <c r="A937" s="271">
        <v>43739</v>
      </c>
      <c r="B937" s="272" t="s">
        <v>42</v>
      </c>
      <c r="C937" s="272" t="s">
        <v>210</v>
      </c>
      <c r="D937" s="272" t="s">
        <v>211</v>
      </c>
      <c r="E937" s="272" t="s">
        <v>212</v>
      </c>
      <c r="F937" s="272" t="s">
        <v>318</v>
      </c>
      <c r="G937" s="272" t="s">
        <v>319</v>
      </c>
      <c r="H937" s="370" t="s">
        <v>48</v>
      </c>
      <c r="I937" s="272" t="s">
        <v>49</v>
      </c>
      <c r="J937" s="272"/>
      <c r="K937" s="272"/>
      <c r="L937" s="272" t="s">
        <v>220</v>
      </c>
      <c r="M937" s="272" t="s">
        <v>594</v>
      </c>
      <c r="N937" s="272" t="s">
        <v>209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93"/>
        <v>132154.611549297</v>
      </c>
      <c r="W937" s="327">
        <f t="shared" si="95"/>
        <v>0</v>
      </c>
      <c r="X937" s="327"/>
      <c r="Y937" s="327">
        <f t="shared" si="92"/>
        <v>0</v>
      </c>
      <c r="Z937" s="327">
        <f t="shared" si="91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94"/>
        <v>0</v>
      </c>
      <c r="AC937" s="327"/>
      <c r="AD937" s="272"/>
      <c r="AE937" s="273"/>
      <c r="AF937" s="273" t="s">
        <v>417</v>
      </c>
      <c r="AG937" s="273">
        <v>0.42</v>
      </c>
      <c r="AH937" s="349"/>
      <c r="AI937" s="349"/>
      <c r="AJ937" s="349"/>
    </row>
    <row r="938" spans="1:36" s="275" customFormat="1" ht="16.5" hidden="1" customHeight="1" x14ac:dyDescent="0.25">
      <c r="A938" s="271">
        <v>43739</v>
      </c>
      <c r="B938" s="272" t="s">
        <v>42</v>
      </c>
      <c r="C938" s="272" t="s">
        <v>210</v>
      </c>
      <c r="D938" s="272" t="s">
        <v>211</v>
      </c>
      <c r="E938" s="272" t="s">
        <v>212</v>
      </c>
      <c r="F938" s="272" t="s">
        <v>226</v>
      </c>
      <c r="G938" s="272" t="s">
        <v>227</v>
      </c>
      <c r="H938" s="370" t="s">
        <v>48</v>
      </c>
      <c r="I938" s="272" t="s">
        <v>49</v>
      </c>
      <c r="J938" s="272"/>
      <c r="K938" s="272"/>
      <c r="L938" s="272" t="s">
        <v>220</v>
      </c>
      <c r="M938" s="272" t="s">
        <v>553</v>
      </c>
      <c r="N938" s="272" t="s">
        <v>209</v>
      </c>
      <c r="O938" s="272" t="s">
        <v>53</v>
      </c>
      <c r="P938" s="273">
        <v>0.03</v>
      </c>
      <c r="Q938" s="272"/>
      <c r="R938" s="272"/>
      <c r="S938" s="121">
        <v>14157.309295774696</v>
      </c>
      <c r="T938" s="274"/>
      <c r="U938" s="274">
        <v>0</v>
      </c>
      <c r="V938" s="274">
        <f t="shared" si="93"/>
        <v>14157.309295774696</v>
      </c>
      <c r="W938" s="327">
        <f t="shared" si="95"/>
        <v>0</v>
      </c>
      <c r="X938" s="327"/>
      <c r="Y938" s="327">
        <f t="shared" si="92"/>
        <v>0</v>
      </c>
      <c r="Z938" s="327">
        <f t="shared" si="91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94"/>
        <v>0</v>
      </c>
      <c r="AC938" s="327"/>
      <c r="AD938" s="272"/>
      <c r="AE938" s="273"/>
      <c r="AF938" s="273" t="s">
        <v>417</v>
      </c>
      <c r="AG938" s="273">
        <v>0.42</v>
      </c>
      <c r="AH938" s="349"/>
      <c r="AI938" s="349"/>
      <c r="AJ938" s="349"/>
    </row>
    <row r="939" spans="1:36" s="275" customFormat="1" ht="16.5" hidden="1" customHeight="1" x14ac:dyDescent="0.25">
      <c r="A939" s="271">
        <v>43739</v>
      </c>
      <c r="B939" s="272" t="s">
        <v>42</v>
      </c>
      <c r="C939" s="272" t="s">
        <v>210</v>
      </c>
      <c r="D939" s="272" t="s">
        <v>211</v>
      </c>
      <c r="E939" s="272" t="s">
        <v>212</v>
      </c>
      <c r="F939" s="272" t="s">
        <v>232</v>
      </c>
      <c r="G939" s="272" t="s">
        <v>233</v>
      </c>
      <c r="H939" s="370" t="s">
        <v>48</v>
      </c>
      <c r="I939" s="272" t="s">
        <v>49</v>
      </c>
      <c r="J939" s="272"/>
      <c r="K939" s="272"/>
      <c r="L939" s="272" t="s">
        <v>220</v>
      </c>
      <c r="M939" s="272" t="s">
        <v>561</v>
      </c>
      <c r="N939" s="272" t="s">
        <v>209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93"/>
        <v>480.55873239384499</v>
      </c>
      <c r="W939" s="327">
        <f t="shared" si="95"/>
        <v>0</v>
      </c>
      <c r="X939" s="327"/>
      <c r="Y939" s="327">
        <f t="shared" si="92"/>
        <v>0</v>
      </c>
      <c r="Z939" s="327">
        <f t="shared" si="91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94"/>
        <v>0</v>
      </c>
      <c r="AC939" s="327"/>
      <c r="AD939" s="272"/>
      <c r="AE939" s="273"/>
      <c r="AF939" s="273" t="s">
        <v>417</v>
      </c>
      <c r="AG939" s="273" t="s">
        <v>539</v>
      </c>
      <c r="AH939" s="349"/>
      <c r="AI939" s="349"/>
      <c r="AJ939" s="349"/>
    </row>
    <row r="940" spans="1:36" s="275" customFormat="1" ht="16.5" hidden="1" customHeight="1" x14ac:dyDescent="0.25">
      <c r="A940" s="271">
        <v>43739</v>
      </c>
      <c r="B940" s="272" t="s">
        <v>42</v>
      </c>
      <c r="C940" s="272" t="s">
        <v>210</v>
      </c>
      <c r="D940" s="272" t="s">
        <v>211</v>
      </c>
      <c r="E940" s="272" t="s">
        <v>212</v>
      </c>
      <c r="F940" s="272" t="s">
        <v>306</v>
      </c>
      <c r="G940" s="272" t="s">
        <v>307</v>
      </c>
      <c r="H940" s="370" t="s">
        <v>48</v>
      </c>
      <c r="I940" s="272" t="s">
        <v>49</v>
      </c>
      <c r="J940" s="272"/>
      <c r="K940" s="272"/>
      <c r="L940" s="272" t="s">
        <v>220</v>
      </c>
      <c r="M940" s="272" t="s">
        <v>535</v>
      </c>
      <c r="N940" s="272" t="s">
        <v>209</v>
      </c>
      <c r="O940" s="272" t="s">
        <v>53</v>
      </c>
      <c r="P940" s="273">
        <v>0.23</v>
      </c>
      <c r="Q940" s="272"/>
      <c r="R940" s="272"/>
      <c r="S940" s="121">
        <v>88.72</v>
      </c>
      <c r="T940" s="274"/>
      <c r="U940" s="274">
        <v>0</v>
      </c>
      <c r="V940" s="274">
        <f t="shared" si="93"/>
        <v>88.72</v>
      </c>
      <c r="W940" s="327">
        <f t="shared" si="95"/>
        <v>0</v>
      </c>
      <c r="X940" s="327"/>
      <c r="Y940" s="327">
        <f t="shared" si="92"/>
        <v>0</v>
      </c>
      <c r="Z940" s="327">
        <f t="shared" si="91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94"/>
        <v>0</v>
      </c>
      <c r="AC940" s="327"/>
      <c r="AD940" s="272"/>
      <c r="AE940" s="273"/>
      <c r="AF940" s="273" t="s">
        <v>417</v>
      </c>
      <c r="AG940" s="273">
        <v>0.42</v>
      </c>
      <c r="AH940" s="349"/>
      <c r="AI940" s="349"/>
      <c r="AJ940" s="349"/>
    </row>
    <row r="941" spans="1:36" s="275" customFormat="1" ht="16.5" hidden="1" customHeight="1" x14ac:dyDescent="0.25">
      <c r="A941" s="271">
        <v>43739</v>
      </c>
      <c r="B941" s="272" t="s">
        <v>42</v>
      </c>
      <c r="C941" s="272" t="s">
        <v>210</v>
      </c>
      <c r="D941" s="272" t="s">
        <v>211</v>
      </c>
      <c r="E941" s="272" t="s">
        <v>212</v>
      </c>
      <c r="F941" s="272" t="s">
        <v>213</v>
      </c>
      <c r="G941" s="272" t="s">
        <v>214</v>
      </c>
      <c r="H941" s="370" t="s">
        <v>48</v>
      </c>
      <c r="I941" s="272" t="s">
        <v>49</v>
      </c>
      <c r="J941" s="272"/>
      <c r="K941" s="272"/>
      <c r="L941" s="272" t="s">
        <v>220</v>
      </c>
      <c r="M941" s="272" t="s">
        <v>535</v>
      </c>
      <c r="N941" s="272" t="s">
        <v>209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93"/>
        <v>147.29985915508601</v>
      </c>
      <c r="W941" s="327">
        <f t="shared" si="95"/>
        <v>0</v>
      </c>
      <c r="X941" s="327"/>
      <c r="Y941" s="327">
        <f t="shared" si="92"/>
        <v>0</v>
      </c>
      <c r="Z941" s="327">
        <f t="shared" si="91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94"/>
        <v>0</v>
      </c>
      <c r="AC941" s="327"/>
      <c r="AD941" s="272"/>
      <c r="AE941" s="273"/>
      <c r="AF941" s="273" t="s">
        <v>417</v>
      </c>
      <c r="AG941" s="273">
        <v>0.42</v>
      </c>
      <c r="AH941" s="349"/>
      <c r="AI941" s="349"/>
      <c r="AJ941" s="349"/>
    </row>
    <row r="942" spans="1:36" s="275" customFormat="1" ht="16.5" hidden="1" customHeight="1" x14ac:dyDescent="0.25">
      <c r="A942" s="271">
        <v>43739</v>
      </c>
      <c r="B942" s="272" t="s">
        <v>42</v>
      </c>
      <c r="C942" s="272" t="s">
        <v>210</v>
      </c>
      <c r="D942" s="272" t="s">
        <v>211</v>
      </c>
      <c r="E942" s="272" t="s">
        <v>212</v>
      </c>
      <c r="F942" s="272" t="s">
        <v>312</v>
      </c>
      <c r="G942" s="272" t="s">
        <v>313</v>
      </c>
      <c r="H942" s="370" t="s">
        <v>48</v>
      </c>
      <c r="I942" s="272" t="s">
        <v>49</v>
      </c>
      <c r="J942" s="272"/>
      <c r="K942" s="272"/>
      <c r="L942" s="272" t="s">
        <v>220</v>
      </c>
      <c r="M942" s="272" t="s">
        <v>549</v>
      </c>
      <c r="N942" s="272" t="s">
        <v>209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93"/>
        <v>4215.2245070423196</v>
      </c>
      <c r="W942" s="327">
        <f t="shared" si="95"/>
        <v>0</v>
      </c>
      <c r="X942" s="327"/>
      <c r="Y942" s="327">
        <f t="shared" si="92"/>
        <v>0</v>
      </c>
      <c r="Z942" s="327">
        <f t="shared" si="91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94"/>
        <v>0</v>
      </c>
      <c r="AC942" s="327"/>
      <c r="AD942" s="272"/>
      <c r="AE942" s="273"/>
      <c r="AF942" s="273" t="s">
        <v>417</v>
      </c>
      <c r="AG942" s="273">
        <v>0.42</v>
      </c>
      <c r="AH942" s="349"/>
      <c r="AI942" s="349"/>
      <c r="AJ942" s="349"/>
    </row>
    <row r="943" spans="1:36" s="275" customFormat="1" ht="16.5" hidden="1" customHeight="1" x14ac:dyDescent="0.25">
      <c r="A943" s="271">
        <v>43739</v>
      </c>
      <c r="B943" s="272" t="s">
        <v>42</v>
      </c>
      <c r="C943" s="272" t="s">
        <v>210</v>
      </c>
      <c r="D943" s="272" t="s">
        <v>211</v>
      </c>
      <c r="E943" s="272" t="s">
        <v>212</v>
      </c>
      <c r="F943" s="272" t="s">
        <v>302</v>
      </c>
      <c r="G943" s="272" t="s">
        <v>303</v>
      </c>
      <c r="H943" s="370" t="s">
        <v>48</v>
      </c>
      <c r="I943" s="272" t="s">
        <v>49</v>
      </c>
      <c r="J943" s="272"/>
      <c r="K943" s="272"/>
      <c r="L943" s="272" t="s">
        <v>220</v>
      </c>
      <c r="M943" s="272" t="s">
        <v>535</v>
      </c>
      <c r="N943" s="272" t="s">
        <v>209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93"/>
        <v>127.3395774647</v>
      </c>
      <c r="W943" s="327">
        <f t="shared" si="95"/>
        <v>0</v>
      </c>
      <c r="X943" s="327"/>
      <c r="Y943" s="327">
        <f t="shared" si="92"/>
        <v>0</v>
      </c>
      <c r="Z943" s="327">
        <f t="shared" si="91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94"/>
        <v>0</v>
      </c>
      <c r="AC943" s="327"/>
      <c r="AD943" s="272"/>
      <c r="AE943" s="273"/>
      <c r="AF943" s="273" t="s">
        <v>417</v>
      </c>
      <c r="AG943" s="273">
        <v>0.42</v>
      </c>
      <c r="AH943" s="349"/>
      <c r="AI943" s="349"/>
      <c r="AJ943" s="349"/>
    </row>
    <row r="944" spans="1:36" s="275" customFormat="1" hidden="1" x14ac:dyDescent="0.25">
      <c r="A944" s="271">
        <v>43739</v>
      </c>
      <c r="B944" s="272" t="s">
        <v>42</v>
      </c>
      <c r="C944" s="272" t="s">
        <v>210</v>
      </c>
      <c r="D944" s="272" t="s">
        <v>211</v>
      </c>
      <c r="E944" s="272" t="s">
        <v>212</v>
      </c>
      <c r="F944" s="272" t="s">
        <v>240</v>
      </c>
      <c r="G944" s="272" t="s">
        <v>241</v>
      </c>
      <c r="H944" s="370" t="s">
        <v>48</v>
      </c>
      <c r="I944" s="272" t="s">
        <v>49</v>
      </c>
      <c r="J944" s="272"/>
      <c r="K944" s="272"/>
      <c r="L944" s="272" t="s">
        <v>220</v>
      </c>
      <c r="M944" s="272" t="s">
        <v>534</v>
      </c>
      <c r="N944" s="272" t="s">
        <v>209</v>
      </c>
      <c r="O944" s="272" t="s">
        <v>53</v>
      </c>
      <c r="P944" s="273">
        <v>0.23</v>
      </c>
      <c r="Q944" s="272"/>
      <c r="R944" s="272"/>
      <c r="S944" s="121">
        <v>172.66352112698951</v>
      </c>
      <c r="T944" s="274"/>
      <c r="U944" s="274">
        <v>0</v>
      </c>
      <c r="V944" s="274">
        <f t="shared" si="93"/>
        <v>172.66352112698951</v>
      </c>
      <c r="W944" s="327">
        <f>U944*(1+AG944)/(1+AG944+P944)</f>
        <v>0</v>
      </c>
      <c r="X944" s="327"/>
      <c r="Y944" s="327">
        <f t="shared" si="92"/>
        <v>0</v>
      </c>
      <c r="Z944" s="327">
        <f t="shared" si="91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94"/>
        <v>0</v>
      </c>
      <c r="AC944" s="327"/>
      <c r="AD944" s="272"/>
      <c r="AE944" s="273"/>
      <c r="AF944" s="273" t="s">
        <v>417</v>
      </c>
      <c r="AG944" s="273">
        <v>0.42</v>
      </c>
      <c r="AH944" s="349"/>
      <c r="AI944" s="349"/>
      <c r="AJ944" s="349"/>
    </row>
    <row r="945" spans="1:36" s="275" customFormat="1" ht="16.5" hidden="1" customHeight="1" x14ac:dyDescent="0.25">
      <c r="A945" s="271">
        <v>43739</v>
      </c>
      <c r="B945" s="272" t="s">
        <v>42</v>
      </c>
      <c r="C945" s="272" t="s">
        <v>210</v>
      </c>
      <c r="D945" s="272" t="s">
        <v>211</v>
      </c>
      <c r="E945" s="272" t="s">
        <v>212</v>
      </c>
      <c r="F945" s="272" t="s">
        <v>246</v>
      </c>
      <c r="G945" s="272" t="s">
        <v>247</v>
      </c>
      <c r="H945" s="370" t="s">
        <v>48</v>
      </c>
      <c r="I945" s="272" t="s">
        <v>49</v>
      </c>
      <c r="J945" s="272"/>
      <c r="K945" s="272"/>
      <c r="L945" s="272" t="s">
        <v>220</v>
      </c>
      <c r="M945" s="272" t="s">
        <v>532</v>
      </c>
      <c r="N945" s="272" t="s">
        <v>209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93"/>
        <v>11055.15</v>
      </c>
      <c r="W945" s="327">
        <f>U945*(1+AG945)/(1+AG945+P945)</f>
        <v>0</v>
      </c>
      <c r="X945" s="327"/>
      <c r="Y945" s="327">
        <f t="shared" si="92"/>
        <v>0</v>
      </c>
      <c r="Z945" s="327">
        <f t="shared" si="91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94"/>
        <v>0</v>
      </c>
      <c r="AC945" s="327"/>
      <c r="AD945" s="272"/>
      <c r="AE945" s="273"/>
      <c r="AF945" s="273" t="s">
        <v>417</v>
      </c>
      <c r="AG945" s="273">
        <v>0.42</v>
      </c>
      <c r="AH945" s="349"/>
      <c r="AI945" s="349"/>
      <c r="AJ945" s="349"/>
    </row>
    <row r="946" spans="1:36" s="275" customFormat="1" ht="16.5" hidden="1" customHeight="1" x14ac:dyDescent="0.2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509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93"/>
        <v>0</v>
      </c>
      <c r="W946" s="327">
        <f t="shared" ref="W946:W956" si="96">U946*(1+AG946)/(1+AG946+P946)</f>
        <v>20555.533333333333</v>
      </c>
      <c r="X946" s="327"/>
      <c r="Y946" s="327">
        <f t="shared" si="92"/>
        <v>1027.7766666666685</v>
      </c>
      <c r="Z946" s="327">
        <f t="shared" si="91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94"/>
        <v>1208.6653600000002</v>
      </c>
      <c r="AC946" s="327"/>
      <c r="AD946" s="272"/>
      <c r="AE946" s="273"/>
      <c r="AF946" s="273" t="s">
        <v>417</v>
      </c>
      <c r="AG946" s="273">
        <v>0</v>
      </c>
      <c r="AH946" s="349"/>
      <c r="AI946" s="349"/>
      <c r="AJ946" s="349"/>
    </row>
    <row r="947" spans="1:36" s="275" customFormat="1" ht="16.5" hidden="1" customHeight="1" x14ac:dyDescent="0.2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493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93"/>
        <v>44130.209999999905</v>
      </c>
      <c r="W947" s="411">
        <f>U947*(1+AG947)/(1+P947+AG947)</f>
        <v>151612.87181818183</v>
      </c>
      <c r="X947" s="327"/>
      <c r="Y947" s="327">
        <f t="shared" si="92"/>
        <v>4250.8281818181858</v>
      </c>
      <c r="Z947" s="327">
        <f t="shared" si="91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94"/>
        <v>8728.3672000000006</v>
      </c>
      <c r="AC947" s="327"/>
      <c r="AD947" s="272"/>
      <c r="AE947" s="272"/>
      <c r="AF947" s="272" t="s">
        <v>417</v>
      </c>
      <c r="AG947" s="273">
        <v>7.0000000000000007E-2</v>
      </c>
      <c r="AH947" s="349"/>
      <c r="AI947" s="349"/>
      <c r="AJ947" s="349"/>
    </row>
    <row r="948" spans="1:36" s="275" customFormat="1" ht="16.5" hidden="1" customHeight="1" x14ac:dyDescent="0.2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493</v>
      </c>
      <c r="N948" s="272" t="s">
        <v>52</v>
      </c>
      <c r="O948" s="272" t="s">
        <v>53</v>
      </c>
      <c r="P948" s="196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93"/>
        <v>380304.25</v>
      </c>
      <c r="W948" s="123">
        <f>U948*(1+AG948)/(1+AG948+P948)</f>
        <v>1009806.936</v>
      </c>
      <c r="X948" s="327"/>
      <c r="Y948" s="327">
        <f t="shared" si="92"/>
        <v>28312.344000000041</v>
      </c>
      <c r="Z948" s="327">
        <f t="shared" si="91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94"/>
        <v>58134.679680000001</v>
      </c>
      <c r="AC948" s="327"/>
      <c r="AD948" s="272"/>
      <c r="AE948" s="272"/>
      <c r="AF948" s="272" t="s">
        <v>417</v>
      </c>
      <c r="AG948" s="273">
        <v>7.0000000000000007E-2</v>
      </c>
      <c r="AH948" s="349"/>
      <c r="AI948" s="349"/>
      <c r="AJ948" s="349"/>
    </row>
    <row r="949" spans="1:36" s="275" customFormat="1" ht="16.5" hidden="1" customHeight="1" x14ac:dyDescent="0.2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497</v>
      </c>
      <c r="N949" s="272" t="s">
        <v>209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93"/>
        <v>17291.400000000001</v>
      </c>
      <c r="W949" s="327">
        <f t="shared" si="96"/>
        <v>0</v>
      </c>
      <c r="X949" s="327"/>
      <c r="Y949" s="327">
        <f t="shared" si="92"/>
        <v>0</v>
      </c>
      <c r="Z949" s="327">
        <f t="shared" si="91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94"/>
        <v>0</v>
      </c>
      <c r="AC949" s="327"/>
      <c r="AD949" s="272"/>
      <c r="AE949" s="273"/>
      <c r="AF949" s="273" t="s">
        <v>417</v>
      </c>
      <c r="AG949" s="273">
        <v>0.36</v>
      </c>
      <c r="AH949" s="349"/>
      <c r="AI949" s="349"/>
      <c r="AJ949" s="349"/>
    </row>
    <row r="950" spans="1:36" s="275" customFormat="1" ht="16.5" hidden="1" customHeight="1" x14ac:dyDescent="0.2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511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93"/>
        <v>48780.49</v>
      </c>
      <c r="W950" s="121">
        <f>U950/(1+P950)</f>
        <v>14872.08</v>
      </c>
      <c r="X950" s="327"/>
      <c r="Y950" s="327">
        <f t="shared" si="92"/>
        <v>0</v>
      </c>
      <c r="Z950" s="327">
        <f t="shared" si="91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94"/>
        <v>832.83648000000005</v>
      </c>
      <c r="AC950" s="327"/>
      <c r="AD950" s="272"/>
      <c r="AE950" s="273"/>
      <c r="AF950" s="273" t="s">
        <v>417</v>
      </c>
      <c r="AG950" s="273">
        <v>0</v>
      </c>
      <c r="AH950" s="349"/>
      <c r="AI950" s="349"/>
      <c r="AJ950" s="349"/>
    </row>
    <row r="951" spans="1:36" s="275" customFormat="1" ht="16.5" hidden="1" customHeight="1" x14ac:dyDescent="0.2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492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93"/>
        <v>10573.89</v>
      </c>
      <c r="W951" s="327">
        <f t="shared" si="96"/>
        <v>49366.51</v>
      </c>
      <c r="X951" s="327"/>
      <c r="Y951" s="327">
        <f t="shared" si="92"/>
        <v>0</v>
      </c>
      <c r="Z951" s="327">
        <f t="shared" si="91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94"/>
        <v>2764.5245600000003</v>
      </c>
      <c r="AC951" s="327"/>
      <c r="AD951" s="272"/>
      <c r="AE951" s="272"/>
      <c r="AF951" s="272" t="s">
        <v>414</v>
      </c>
      <c r="AG951" s="273">
        <v>0</v>
      </c>
      <c r="AH951" s="349"/>
      <c r="AI951" s="349"/>
      <c r="AJ951" s="349"/>
    </row>
    <row r="952" spans="1:36" s="275" customFormat="1" ht="16.5" hidden="1" customHeight="1" x14ac:dyDescent="0.2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354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491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93"/>
        <v>178083.40000000002</v>
      </c>
      <c r="W952" s="327">
        <f t="shared" si="96"/>
        <v>263032.33009708737</v>
      </c>
      <c r="X952" s="327"/>
      <c r="Y952" s="327">
        <f t="shared" si="92"/>
        <v>7890.9699029126205</v>
      </c>
      <c r="Z952" s="327">
        <f t="shared" si="91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94"/>
        <v>15171.7048</v>
      </c>
      <c r="AC952" s="327"/>
      <c r="AD952" s="272"/>
      <c r="AE952" s="272"/>
      <c r="AF952" s="272" t="s">
        <v>414</v>
      </c>
      <c r="AG952" s="273">
        <v>0</v>
      </c>
      <c r="AH952" s="349"/>
      <c r="AI952" s="349"/>
      <c r="AJ952" s="349"/>
    </row>
    <row r="953" spans="1:36" s="275" customFormat="1" ht="16.5" hidden="1" customHeight="1" x14ac:dyDescent="0.2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354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490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93"/>
        <v>31225.839999999997</v>
      </c>
      <c r="W953" s="327">
        <f t="shared" si="96"/>
        <v>139675.90291262136</v>
      </c>
      <c r="X953" s="327"/>
      <c r="Y953" s="327">
        <f t="shared" si="92"/>
        <v>4190.2770873786358</v>
      </c>
      <c r="Z953" s="327">
        <f t="shared" si="91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94"/>
        <v>8056.5060800000001</v>
      </c>
      <c r="AC953" s="327"/>
      <c r="AD953" s="272"/>
      <c r="AE953" s="273"/>
      <c r="AF953" s="273" t="s">
        <v>414</v>
      </c>
      <c r="AG953" s="273">
        <v>0</v>
      </c>
      <c r="AH953" s="349"/>
      <c r="AI953" s="349"/>
      <c r="AJ953" s="349"/>
    </row>
    <row r="954" spans="1:36" s="275" customFormat="1" ht="16.5" hidden="1" customHeight="1" x14ac:dyDescent="0.2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498</v>
      </c>
      <c r="N954" s="272" t="s">
        <v>209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96"/>
        <v>0</v>
      </c>
      <c r="X954" s="327"/>
      <c r="Y954" s="327">
        <f t="shared" si="92"/>
        <v>0</v>
      </c>
      <c r="Z954" s="327">
        <f t="shared" si="91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94"/>
        <v>0</v>
      </c>
      <c r="AC954" s="327"/>
      <c r="AD954" s="272"/>
      <c r="AE954" s="273"/>
      <c r="AF954" s="273" t="s">
        <v>417</v>
      </c>
      <c r="AG954" s="273">
        <v>0.36</v>
      </c>
      <c r="AH954" s="349"/>
      <c r="AI954" s="349"/>
      <c r="AJ954" s="349"/>
    </row>
    <row r="955" spans="1:36" s="275" customFormat="1" ht="16.5" hidden="1" customHeight="1" x14ac:dyDescent="0.2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498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93"/>
        <v>7101.6099999999988</v>
      </c>
      <c r="W955" s="327">
        <f t="shared" si="96"/>
        <v>9300.94</v>
      </c>
      <c r="X955" s="327"/>
      <c r="Y955" s="327">
        <f t="shared" si="92"/>
        <v>0</v>
      </c>
      <c r="Z955" s="327">
        <f t="shared" si="91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94"/>
        <v>520.85264000000006</v>
      </c>
      <c r="AC955" s="327"/>
      <c r="AD955" s="272"/>
      <c r="AE955" s="273"/>
      <c r="AF955" s="273" t="s">
        <v>417</v>
      </c>
      <c r="AG955" s="273">
        <v>0.11</v>
      </c>
      <c r="AH955" s="349"/>
      <c r="AI955" s="349"/>
      <c r="AJ955" s="349"/>
    </row>
    <row r="956" spans="1:36" s="275" customFormat="1" ht="16.5" hidden="1" customHeight="1" x14ac:dyDescent="0.2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522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93"/>
        <v>2956.69</v>
      </c>
      <c r="W956" s="327">
        <f t="shared" si="96"/>
        <v>0</v>
      </c>
      <c r="X956" s="327"/>
      <c r="Y956" s="327">
        <f t="shared" si="92"/>
        <v>0</v>
      </c>
      <c r="Z956" s="327">
        <f t="shared" si="91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94"/>
        <v>0</v>
      </c>
      <c r="AC956" s="327"/>
      <c r="AD956" s="272"/>
      <c r="AE956" s="273"/>
      <c r="AF956" s="273" t="s">
        <v>417</v>
      </c>
      <c r="AG956" s="273">
        <v>0.42</v>
      </c>
      <c r="AH956" s="349"/>
      <c r="AI956" s="349"/>
      <c r="AJ956" s="349"/>
    </row>
    <row r="957" spans="1:36" s="275" customFormat="1" ht="16.5" hidden="1" customHeight="1" x14ac:dyDescent="0.2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625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92"/>
        <v>0</v>
      </c>
      <c r="Z957" s="327">
        <f t="shared" si="91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94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t="16.5" hidden="1" customHeight="1" x14ac:dyDescent="0.2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513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514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93"/>
        <v>0</v>
      </c>
      <c r="W958" s="329">
        <v>256760</v>
      </c>
      <c r="X958" s="329"/>
      <c r="Y958" s="329">
        <f t="shared" si="92"/>
        <v>0</v>
      </c>
      <c r="Z958" s="329">
        <v>256760</v>
      </c>
      <c r="AA958" s="279">
        <v>5.6000000000000001E-2</v>
      </c>
      <c r="AB958" s="329">
        <f t="shared" si="94"/>
        <v>14378.56</v>
      </c>
      <c r="AC958" s="329"/>
      <c r="AD958" s="245"/>
      <c r="AE958" s="245"/>
      <c r="AF958" s="245" t="s">
        <v>417</v>
      </c>
      <c r="AG958" s="276">
        <v>0</v>
      </c>
      <c r="AH958" s="349"/>
      <c r="AI958" s="349"/>
      <c r="AJ958" s="349"/>
    </row>
    <row r="959" spans="1:36" s="275" customFormat="1" ht="16.5" hidden="1" customHeight="1" x14ac:dyDescent="0.2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363</v>
      </c>
      <c r="F959" s="245" t="s">
        <v>76</v>
      </c>
      <c r="G959" s="201" t="s">
        <v>758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598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93"/>
        <v>0</v>
      </c>
      <c r="W959" s="329">
        <v>107520</v>
      </c>
      <c r="X959" s="329"/>
      <c r="Y959" s="329">
        <f t="shared" si="92"/>
        <v>0</v>
      </c>
      <c r="Z959" s="329">
        <v>107520</v>
      </c>
      <c r="AA959" s="279">
        <v>5.6000000000000001E-2</v>
      </c>
      <c r="AB959" s="329">
        <f t="shared" si="94"/>
        <v>6021.12</v>
      </c>
      <c r="AC959" s="329"/>
      <c r="AD959" s="245"/>
      <c r="AE959" s="245"/>
      <c r="AF959" s="245" t="s">
        <v>417</v>
      </c>
      <c r="AG959" s="276">
        <v>0</v>
      </c>
      <c r="AH959" s="349"/>
      <c r="AI959" s="349"/>
      <c r="AJ959" s="349"/>
    </row>
    <row r="960" spans="1:36" s="275" customFormat="1" ht="16.5" hidden="1" customHeight="1" x14ac:dyDescent="0.2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494</v>
      </c>
      <c r="N960" s="245" t="s">
        <v>600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92"/>
        <v>0</v>
      </c>
      <c r="Z960" s="329">
        <v>0</v>
      </c>
      <c r="AA960" s="276"/>
      <c r="AB960" s="329">
        <f t="shared" si="94"/>
        <v>0</v>
      </c>
      <c r="AC960" s="329"/>
      <c r="AD960" s="245"/>
      <c r="AE960" s="245"/>
      <c r="AF960" s="245" t="s">
        <v>417</v>
      </c>
      <c r="AG960" s="276">
        <v>0</v>
      </c>
      <c r="AH960" s="349"/>
      <c r="AI960" s="349"/>
      <c r="AJ960" s="349"/>
    </row>
    <row r="961" spans="1:36" s="275" customFormat="1" ht="16.5" hidden="1" customHeight="1" x14ac:dyDescent="0.2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582</v>
      </c>
      <c r="J961" s="245"/>
      <c r="K961" s="245"/>
      <c r="L961" s="245" t="s">
        <v>137</v>
      </c>
      <c r="M961" s="272" t="s">
        <v>494</v>
      </c>
      <c r="N961" s="245" t="s">
        <v>52</v>
      </c>
      <c r="O961" s="245" t="s">
        <v>57</v>
      </c>
      <c r="P961" s="276">
        <v>0</v>
      </c>
      <c r="Q961" s="277"/>
      <c r="R961" s="245" t="s">
        <v>584</v>
      </c>
      <c r="S961" s="167">
        <v>0</v>
      </c>
      <c r="T961" s="167">
        <v>7906.12</v>
      </c>
      <c r="U961" s="167">
        <v>7906.12</v>
      </c>
      <c r="V961" s="167">
        <f t="shared" si="93"/>
        <v>0</v>
      </c>
      <c r="W961" s="329">
        <v>0</v>
      </c>
      <c r="X961" s="329"/>
      <c r="Y961" s="329">
        <f t="shared" si="92"/>
        <v>7906.12</v>
      </c>
      <c r="Z961" s="329">
        <v>7906.12</v>
      </c>
      <c r="AA961" s="273">
        <v>0</v>
      </c>
      <c r="AB961" s="329">
        <f t="shared" si="94"/>
        <v>0</v>
      </c>
      <c r="AC961" s="329"/>
      <c r="AD961" s="245"/>
      <c r="AE961" s="245"/>
      <c r="AF961" s="245" t="s">
        <v>414</v>
      </c>
      <c r="AG961" s="276">
        <v>0.6</v>
      </c>
      <c r="AH961" s="349"/>
      <c r="AI961" s="349"/>
      <c r="AJ961" s="349"/>
    </row>
    <row r="962" spans="1:36" s="275" customFormat="1" ht="16.5" hidden="1" customHeight="1" x14ac:dyDescent="0.2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582</v>
      </c>
      <c r="J962" s="245"/>
      <c r="K962" s="245"/>
      <c r="L962" s="245" t="s">
        <v>133</v>
      </c>
      <c r="M962" s="272" t="s">
        <v>494</v>
      </c>
      <c r="N962" s="245" t="s">
        <v>52</v>
      </c>
      <c r="O962" s="245" t="s">
        <v>57</v>
      </c>
      <c r="P962" s="276">
        <v>0</v>
      </c>
      <c r="Q962" s="277"/>
      <c r="R962" s="245" t="s">
        <v>584</v>
      </c>
      <c r="S962" s="167">
        <v>0</v>
      </c>
      <c r="T962" s="167">
        <v>77375.7</v>
      </c>
      <c r="U962" s="167">
        <v>77375.7</v>
      </c>
      <c r="V962" s="167">
        <f t="shared" si="93"/>
        <v>0</v>
      </c>
      <c r="W962" s="329">
        <v>0</v>
      </c>
      <c r="X962" s="329"/>
      <c r="Y962" s="329">
        <f t="shared" si="92"/>
        <v>77375.7</v>
      </c>
      <c r="Z962" s="329">
        <v>77375.7</v>
      </c>
      <c r="AA962" s="273">
        <v>0</v>
      </c>
      <c r="AB962" s="329">
        <f t="shared" si="94"/>
        <v>0</v>
      </c>
      <c r="AC962" s="329"/>
      <c r="AD962" s="245"/>
      <c r="AE962" s="245"/>
      <c r="AF962" s="245" t="s">
        <v>414</v>
      </c>
      <c r="AG962" s="276">
        <v>0</v>
      </c>
      <c r="AH962" s="349"/>
      <c r="AI962" s="349"/>
      <c r="AJ962" s="349"/>
    </row>
    <row r="963" spans="1:36" s="275" customFormat="1" ht="16.5" hidden="1" customHeight="1" x14ac:dyDescent="0.2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626</v>
      </c>
      <c r="J963" s="245"/>
      <c r="K963" s="245"/>
      <c r="L963" s="245" t="s">
        <v>133</v>
      </c>
      <c r="M963" s="272" t="s">
        <v>494</v>
      </c>
      <c r="N963" s="245" t="s">
        <v>197</v>
      </c>
      <c r="O963" s="245" t="s">
        <v>57</v>
      </c>
      <c r="P963" s="276">
        <v>0</v>
      </c>
      <c r="Q963" s="277"/>
      <c r="R963" s="245" t="s">
        <v>623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94"/>
        <v>273372.96000000002</v>
      </c>
      <c r="AC963" s="329"/>
      <c r="AD963" s="245"/>
      <c r="AE963" s="245"/>
      <c r="AF963" s="245" t="s">
        <v>417</v>
      </c>
      <c r="AG963" s="276">
        <v>0</v>
      </c>
      <c r="AH963" s="349"/>
      <c r="AI963" s="349"/>
      <c r="AJ963" s="349"/>
    </row>
    <row r="964" spans="1:36" s="275" customFormat="1" ht="16.5" hidden="1" customHeight="1" x14ac:dyDescent="0.25">
      <c r="A964" s="261">
        <v>43739</v>
      </c>
      <c r="B964" s="245" t="s">
        <v>6</v>
      </c>
      <c r="C964" s="245" t="s">
        <v>174</v>
      </c>
      <c r="D964" s="245" t="s">
        <v>328</v>
      </c>
      <c r="E964" s="245" t="s">
        <v>329</v>
      </c>
      <c r="F964" s="245" t="s">
        <v>330</v>
      </c>
      <c r="G964" s="245" t="s">
        <v>330</v>
      </c>
      <c r="H964" s="245" t="s">
        <v>330</v>
      </c>
      <c r="I964" s="245" t="s">
        <v>627</v>
      </c>
      <c r="J964" s="245"/>
      <c r="K964" s="245"/>
      <c r="L964" s="245" t="s">
        <v>330</v>
      </c>
      <c r="M964" s="272" t="s">
        <v>628</v>
      </c>
      <c r="N964" s="245" t="s">
        <v>52</v>
      </c>
      <c r="O964" s="245" t="s">
        <v>57</v>
      </c>
      <c r="P964" s="276">
        <v>0</v>
      </c>
      <c r="Q964" s="277"/>
      <c r="R964" s="245" t="s">
        <v>629</v>
      </c>
      <c r="S964" s="167">
        <v>0</v>
      </c>
      <c r="T964" s="167"/>
      <c r="U964" s="167"/>
      <c r="V964" s="167">
        <f t="shared" ref="V964:V972" si="97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94"/>
        <v>0</v>
      </c>
      <c r="AC964" s="329"/>
      <c r="AD964" s="245"/>
      <c r="AE964" s="245"/>
      <c r="AF964" s="245" t="s">
        <v>417</v>
      </c>
      <c r="AG964" s="276">
        <v>0</v>
      </c>
      <c r="AH964" s="349"/>
      <c r="AI964" s="349"/>
      <c r="AJ964" s="349"/>
    </row>
    <row r="965" spans="1:36" s="275" customFormat="1" ht="16.5" hidden="1" customHeight="1" x14ac:dyDescent="0.25">
      <c r="A965" s="261">
        <v>43739</v>
      </c>
      <c r="B965" s="245" t="s">
        <v>6</v>
      </c>
      <c r="C965" s="245" t="s">
        <v>174</v>
      </c>
      <c r="D965" s="245" t="s">
        <v>328</v>
      </c>
      <c r="E965" s="245" t="s">
        <v>401</v>
      </c>
      <c r="F965" s="245" t="s">
        <v>618</v>
      </c>
      <c r="G965" s="245" t="s">
        <v>618</v>
      </c>
      <c r="H965" s="245" t="s">
        <v>618</v>
      </c>
      <c r="I965" s="245" t="s">
        <v>630</v>
      </c>
      <c r="J965" s="245"/>
      <c r="K965" s="245"/>
      <c r="L965" s="245" t="s">
        <v>618</v>
      </c>
      <c r="M965" s="272" t="s">
        <v>621</v>
      </c>
      <c r="N965" s="245" t="s">
        <v>144</v>
      </c>
      <c r="O965" s="245" t="s">
        <v>57</v>
      </c>
      <c r="P965" s="276">
        <v>0</v>
      </c>
      <c r="Q965" s="277" t="s">
        <v>631</v>
      </c>
      <c r="R965" s="245" t="s">
        <v>632</v>
      </c>
      <c r="S965" s="167">
        <v>9143.59</v>
      </c>
      <c r="T965" s="167"/>
      <c r="U965" s="167">
        <f>W965</f>
        <v>8964.3039215686294</v>
      </c>
      <c r="V965" s="167">
        <f t="shared" si="97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633</v>
      </c>
      <c r="AE965" s="245"/>
      <c r="AF965" s="245" t="s">
        <v>417</v>
      </c>
      <c r="AG965" s="276"/>
      <c r="AH965" s="349"/>
      <c r="AI965" s="349"/>
      <c r="AJ965" s="349"/>
    </row>
    <row r="966" spans="1:36" s="275" customFormat="1" ht="16.5" hidden="1" customHeight="1" x14ac:dyDescent="0.2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327</v>
      </c>
      <c r="G966" s="245" t="s">
        <v>617</v>
      </c>
      <c r="H966" s="245" t="s">
        <v>327</v>
      </c>
      <c r="I966" s="245" t="s">
        <v>458</v>
      </c>
      <c r="J966" s="245"/>
      <c r="K966" s="245"/>
      <c r="L966" s="245" t="s">
        <v>603</v>
      </c>
      <c r="M966" s="272" t="s">
        <v>604</v>
      </c>
      <c r="N966" s="245" t="s">
        <v>144</v>
      </c>
      <c r="O966" s="245" t="s">
        <v>57</v>
      </c>
      <c r="P966" s="276">
        <v>0</v>
      </c>
      <c r="Q966" s="277" t="s">
        <v>605</v>
      </c>
      <c r="R966" s="245"/>
      <c r="S966" s="167">
        <v>0</v>
      </c>
      <c r="T966" s="167">
        <v>5000000</v>
      </c>
      <c r="U966" s="167">
        <f t="shared" ref="U966:U972" si="98">W966</f>
        <v>1084146.6100000001</v>
      </c>
      <c r="V966" s="167">
        <f t="shared" si="97"/>
        <v>3915853.3899999997</v>
      </c>
      <c r="W966" s="329">
        <v>1084146.6100000001</v>
      </c>
      <c r="X966" s="329"/>
      <c r="Y966" s="329">
        <v>0</v>
      </c>
      <c r="Z966" s="329">
        <f t="shared" ref="Z966:Z972" si="99">U966</f>
        <v>1084146.6100000001</v>
      </c>
      <c r="AA966" s="273">
        <v>0</v>
      </c>
      <c r="AB966" s="329">
        <v>0</v>
      </c>
      <c r="AC966" s="329"/>
      <c r="AD966" s="245" t="s">
        <v>633</v>
      </c>
      <c r="AE966" s="245"/>
      <c r="AF966" s="245" t="s">
        <v>414</v>
      </c>
      <c r="AG966" s="276">
        <v>0</v>
      </c>
      <c r="AH966" s="349"/>
      <c r="AI966" s="349"/>
      <c r="AJ966" s="349"/>
    </row>
    <row r="967" spans="1:36" s="275" customFormat="1" ht="16.5" hidden="1" customHeight="1" x14ac:dyDescent="0.2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601</v>
      </c>
      <c r="G967" s="245" t="s">
        <v>601</v>
      </c>
      <c r="H967" s="245" t="s">
        <v>601</v>
      </c>
      <c r="I967" s="245" t="s">
        <v>458</v>
      </c>
      <c r="J967" s="245"/>
      <c r="K967" s="245"/>
      <c r="L967" s="245" t="s">
        <v>603</v>
      </c>
      <c r="M967" s="272" t="s">
        <v>604</v>
      </c>
      <c r="N967" s="245" t="s">
        <v>144</v>
      </c>
      <c r="O967" s="245" t="s">
        <v>57</v>
      </c>
      <c r="P967" s="276">
        <v>0</v>
      </c>
      <c r="Q967" s="277" t="s">
        <v>605</v>
      </c>
      <c r="R967" s="245"/>
      <c r="S967" s="167">
        <v>1867062.71</v>
      </c>
      <c r="T967" s="167">
        <v>2000000</v>
      </c>
      <c r="U967" s="167">
        <f t="shared" si="98"/>
        <v>3843860.3337400001</v>
      </c>
      <c r="V967" s="167">
        <f t="shared" si="97"/>
        <v>23202.376259999815</v>
      </c>
      <c r="W967" s="329">
        <v>3843860.3337400001</v>
      </c>
      <c r="X967" s="329"/>
      <c r="Y967" s="329">
        <v>0</v>
      </c>
      <c r="Z967" s="329">
        <f t="shared" si="99"/>
        <v>3843860.3337400001</v>
      </c>
      <c r="AA967" s="273">
        <v>0</v>
      </c>
      <c r="AB967" s="329">
        <v>0</v>
      </c>
      <c r="AC967" s="329"/>
      <c r="AD967" s="245" t="s">
        <v>633</v>
      </c>
      <c r="AE967" s="245"/>
      <c r="AF967" s="245" t="s">
        <v>417</v>
      </c>
      <c r="AG967" s="276">
        <v>0</v>
      </c>
      <c r="AH967" s="349"/>
      <c r="AI967" s="349"/>
      <c r="AJ967" s="349"/>
    </row>
    <row r="968" spans="1:36" s="275" customFormat="1" ht="16.5" hidden="1" customHeight="1" x14ac:dyDescent="0.2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606</v>
      </c>
      <c r="G968" s="245" t="s">
        <v>606</v>
      </c>
      <c r="H968" s="245" t="s">
        <v>606</v>
      </c>
      <c r="I968" s="245" t="s">
        <v>458</v>
      </c>
      <c r="J968" s="245"/>
      <c r="K968" s="245"/>
      <c r="L968" s="245" t="s">
        <v>327</v>
      </c>
      <c r="M968" s="272" t="s">
        <v>535</v>
      </c>
      <c r="N968" s="245" t="s">
        <v>144</v>
      </c>
      <c r="O968" s="245" t="s">
        <v>57</v>
      </c>
      <c r="P968" s="276">
        <v>0</v>
      </c>
      <c r="Q968" s="277" t="s">
        <v>607</v>
      </c>
      <c r="R968" s="245"/>
      <c r="S968" s="167">
        <v>1703624.8</v>
      </c>
      <c r="T968" s="167">
        <v>3030000</v>
      </c>
      <c r="U968" s="167">
        <f t="shared" si="98"/>
        <v>3610685.49</v>
      </c>
      <c r="V968" s="167">
        <f t="shared" si="97"/>
        <v>1122939.3099999996</v>
      </c>
      <c r="W968" s="329">
        <v>3610685.49</v>
      </c>
      <c r="X968" s="329"/>
      <c r="Y968" s="329">
        <v>0</v>
      </c>
      <c r="Z968" s="329">
        <f t="shared" si="99"/>
        <v>3610685.49</v>
      </c>
      <c r="AA968" s="273">
        <v>0</v>
      </c>
      <c r="AB968" s="329">
        <v>0</v>
      </c>
      <c r="AC968" s="329"/>
      <c r="AD968" s="245" t="s">
        <v>633</v>
      </c>
      <c r="AE968" s="245"/>
      <c r="AF968" s="245" t="s">
        <v>414</v>
      </c>
      <c r="AG968" s="276">
        <v>0</v>
      </c>
      <c r="AH968" s="349"/>
      <c r="AI968" s="349"/>
      <c r="AJ968" s="349"/>
    </row>
    <row r="969" spans="1:36" s="275" customFormat="1" ht="16.5" hidden="1" customHeight="1" x14ac:dyDescent="0.2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634</v>
      </c>
      <c r="G969" s="245" t="s">
        <v>634</v>
      </c>
      <c r="H969" s="245" t="s">
        <v>634</v>
      </c>
      <c r="I969" s="245" t="s">
        <v>458</v>
      </c>
      <c r="J969" s="245"/>
      <c r="K969" s="245"/>
      <c r="L969" s="245" t="s">
        <v>603</v>
      </c>
      <c r="M969" s="272" t="s">
        <v>604</v>
      </c>
      <c r="N969" s="245" t="s">
        <v>144</v>
      </c>
      <c r="O969" s="245" t="s">
        <v>57</v>
      </c>
      <c r="P969" s="276">
        <v>0</v>
      </c>
      <c r="Q969" s="277" t="s">
        <v>605</v>
      </c>
      <c r="R969" s="245"/>
      <c r="S969" s="167">
        <v>2668575</v>
      </c>
      <c r="T969" s="167"/>
      <c r="U969" s="167">
        <f t="shared" si="98"/>
        <v>2668575</v>
      </c>
      <c r="V969" s="167">
        <f t="shared" si="97"/>
        <v>0</v>
      </c>
      <c r="W969" s="329">
        <v>2668575</v>
      </c>
      <c r="X969" s="329"/>
      <c r="Y969" s="329">
        <v>0</v>
      </c>
      <c r="Z969" s="329">
        <f t="shared" si="99"/>
        <v>2668575</v>
      </c>
      <c r="AA969" s="273">
        <v>0</v>
      </c>
      <c r="AB969" s="329">
        <v>0</v>
      </c>
      <c r="AC969" s="329"/>
      <c r="AD969" s="245" t="s">
        <v>633</v>
      </c>
      <c r="AE969" s="245"/>
      <c r="AF969" s="245" t="s">
        <v>414</v>
      </c>
      <c r="AG969" s="276"/>
      <c r="AH969" s="349"/>
      <c r="AI969" s="349"/>
      <c r="AJ969" s="349"/>
    </row>
    <row r="970" spans="1:36" s="275" customFormat="1" ht="16.5" hidden="1" customHeight="1" x14ac:dyDescent="0.2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635</v>
      </c>
      <c r="G970" s="245" t="s">
        <v>635</v>
      </c>
      <c r="H970" s="245" t="s">
        <v>635</v>
      </c>
      <c r="I970" s="245" t="s">
        <v>458</v>
      </c>
      <c r="J970" s="245"/>
      <c r="K970" s="245"/>
      <c r="L970" s="245" t="s">
        <v>603</v>
      </c>
      <c r="M970" s="272" t="s">
        <v>636</v>
      </c>
      <c r="N970" s="245" t="s">
        <v>144</v>
      </c>
      <c r="O970" s="245" t="s">
        <v>57</v>
      </c>
      <c r="P970" s="276">
        <v>0</v>
      </c>
      <c r="Q970" s="277" t="s">
        <v>605</v>
      </c>
      <c r="R970" s="245"/>
      <c r="S970" s="167">
        <v>261425</v>
      </c>
      <c r="T970" s="167"/>
      <c r="U970" s="167">
        <f t="shared" si="98"/>
        <v>261425</v>
      </c>
      <c r="V970" s="167">
        <f t="shared" si="97"/>
        <v>0</v>
      </c>
      <c r="W970" s="329">
        <v>261425</v>
      </c>
      <c r="X970" s="329"/>
      <c r="Y970" s="329">
        <v>0</v>
      </c>
      <c r="Z970" s="329">
        <f t="shared" si="99"/>
        <v>261425</v>
      </c>
      <c r="AA970" s="273">
        <v>0</v>
      </c>
      <c r="AB970" s="329">
        <v>0</v>
      </c>
      <c r="AC970" s="329"/>
      <c r="AD970" s="245" t="s">
        <v>633</v>
      </c>
      <c r="AE970" s="245"/>
      <c r="AF970" s="245" t="s">
        <v>414</v>
      </c>
      <c r="AG970" s="276"/>
      <c r="AH970" s="349"/>
      <c r="AI970" s="349"/>
      <c r="AJ970" s="349"/>
    </row>
    <row r="971" spans="1:36" s="275" customFormat="1" ht="16.5" hidden="1" customHeight="1" x14ac:dyDescent="0.2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343</v>
      </c>
      <c r="J971" s="245"/>
      <c r="K971" s="245"/>
      <c r="L971" s="245" t="s">
        <v>133</v>
      </c>
      <c r="M971" s="272" t="s">
        <v>494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8"/>
        <v>383999.21259842499</v>
      </c>
      <c r="V971" s="167">
        <f t="shared" si="97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9"/>
        <v>383999.21259842499</v>
      </c>
      <c r="AA971" s="273">
        <v>0</v>
      </c>
      <c r="AB971" s="329">
        <v>0</v>
      </c>
      <c r="AC971" s="329"/>
      <c r="AD971" s="245" t="s">
        <v>633</v>
      </c>
      <c r="AE971" s="245"/>
      <c r="AF971" s="245" t="s">
        <v>417</v>
      </c>
      <c r="AG971" s="276">
        <v>0.2</v>
      </c>
      <c r="AH971" s="349"/>
      <c r="AI971" s="349"/>
      <c r="AJ971" s="349"/>
    </row>
    <row r="972" spans="1:36" s="275" customFormat="1" ht="16.5" hidden="1" customHeight="1" x14ac:dyDescent="0.2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333</v>
      </c>
      <c r="J972" s="245"/>
      <c r="K972" s="245"/>
      <c r="L972" s="245" t="s">
        <v>133</v>
      </c>
      <c r="M972" s="272" t="s">
        <v>494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8"/>
        <v>192758.810344828</v>
      </c>
      <c r="V972" s="167">
        <f t="shared" si="97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9"/>
        <v>192758.810344828</v>
      </c>
      <c r="AA972" s="273">
        <v>0</v>
      </c>
      <c r="AB972" s="329">
        <v>0</v>
      </c>
      <c r="AC972" s="329"/>
      <c r="AD972" s="245" t="s">
        <v>633</v>
      </c>
      <c r="AE972" s="245"/>
      <c r="AF972" s="245" t="s">
        <v>417</v>
      </c>
      <c r="AG972" s="276">
        <v>0.1</v>
      </c>
      <c r="AH972" s="349"/>
      <c r="AI972" s="349"/>
      <c r="AJ972" s="349"/>
    </row>
    <row r="973" spans="1:36" s="275" customFormat="1" ht="16.5" hidden="1" customHeight="1" x14ac:dyDescent="0.25">
      <c r="A973" s="261">
        <v>43739</v>
      </c>
      <c r="B973" s="245" t="s">
        <v>6</v>
      </c>
      <c r="C973" s="245" t="s">
        <v>174</v>
      </c>
      <c r="D973" s="245" t="s">
        <v>328</v>
      </c>
      <c r="E973" s="245" t="s">
        <v>329</v>
      </c>
      <c r="F973" s="245" t="s">
        <v>330</v>
      </c>
      <c r="G973" s="245" t="s">
        <v>330</v>
      </c>
      <c r="H973" s="245" t="s">
        <v>330</v>
      </c>
      <c r="I973" s="245" t="s">
        <v>637</v>
      </c>
      <c r="J973" s="245"/>
      <c r="K973" s="245"/>
      <c r="L973" s="245" t="s">
        <v>330</v>
      </c>
      <c r="M973" s="272" t="s">
        <v>628</v>
      </c>
      <c r="N973" s="245" t="s">
        <v>52</v>
      </c>
      <c r="O973" s="245" t="s">
        <v>53</v>
      </c>
      <c r="P973" s="276">
        <v>0.05</v>
      </c>
      <c r="Q973" s="277"/>
      <c r="R973" s="245" t="s">
        <v>638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417</v>
      </c>
      <c r="AG973" s="276">
        <v>0</v>
      </c>
      <c r="AH973" s="349"/>
      <c r="AI973" s="349"/>
      <c r="AJ973" s="349"/>
    </row>
    <row r="974" spans="1:36" s="403" customFormat="1" ht="16.5" hidden="1" customHeight="1" x14ac:dyDescent="0.25">
      <c r="A974" s="261">
        <v>43739</v>
      </c>
      <c r="B974" s="245" t="s">
        <v>6</v>
      </c>
      <c r="C974" s="245" t="s">
        <v>174</v>
      </c>
      <c r="D974" s="245" t="s">
        <v>328</v>
      </c>
      <c r="E974" s="245" t="s">
        <v>329</v>
      </c>
      <c r="F974" s="245" t="s">
        <v>330</v>
      </c>
      <c r="G974" s="245" t="s">
        <v>330</v>
      </c>
      <c r="H974" s="245" t="s">
        <v>330</v>
      </c>
      <c r="I974" s="245" t="s">
        <v>639</v>
      </c>
      <c r="J974" s="245"/>
      <c r="K974" s="245"/>
      <c r="L974" s="245" t="s">
        <v>330</v>
      </c>
      <c r="M974" s="298" t="s">
        <v>628</v>
      </c>
      <c r="N974" s="245" t="s">
        <v>52</v>
      </c>
      <c r="O974" s="245" t="s">
        <v>53</v>
      </c>
      <c r="P974" s="276">
        <v>0.05</v>
      </c>
      <c r="Q974" s="277"/>
      <c r="R974" s="245" t="s">
        <v>640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417</v>
      </c>
      <c r="AG974" s="276">
        <v>0</v>
      </c>
      <c r="AH974" s="244"/>
      <c r="AI974" s="244"/>
      <c r="AJ974" s="244"/>
    </row>
    <row r="975" spans="1:36" s="275" customFormat="1" ht="16.5" hidden="1" customHeight="1" x14ac:dyDescent="0.2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513</v>
      </c>
      <c r="H975" s="245" t="s">
        <v>48</v>
      </c>
      <c r="I975" s="245" t="s">
        <v>49</v>
      </c>
      <c r="J975" s="245" t="s">
        <v>677</v>
      </c>
      <c r="K975" s="245"/>
      <c r="L975" s="245" t="s">
        <v>198</v>
      </c>
      <c r="M975" s="272" t="s">
        <v>514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100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417</v>
      </c>
      <c r="AG975" s="231">
        <v>0</v>
      </c>
      <c r="AH975" s="349"/>
      <c r="AI975" s="349"/>
      <c r="AJ975" s="349"/>
    </row>
    <row r="976" spans="1:36" s="275" customFormat="1" ht="16.5" hidden="1" customHeight="1" x14ac:dyDescent="0.2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363</v>
      </c>
      <c r="F976" s="245" t="s">
        <v>76</v>
      </c>
      <c r="G976" s="201" t="s">
        <v>758</v>
      </c>
      <c r="H976" s="245" t="s">
        <v>48</v>
      </c>
      <c r="I976" s="245" t="s">
        <v>49</v>
      </c>
      <c r="J976" s="245" t="s">
        <v>677</v>
      </c>
      <c r="K976" s="245"/>
      <c r="L976" s="245" t="s">
        <v>76</v>
      </c>
      <c r="M976" s="272" t="s">
        <v>519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/>
      <c r="W976" s="329">
        <f>IF(O976="返货",U976/(1+P976),IF(O976="返现",U976,IF(O976="折扣",U976*P976,IF(O976="无",U976))))</f>
        <v>107520</v>
      </c>
      <c r="X976" s="329"/>
      <c r="Y976" s="329">
        <f t="shared" si="100"/>
        <v>0</v>
      </c>
      <c r="Z976" s="329">
        <v>107520</v>
      </c>
      <c r="AA976" s="273">
        <v>5.6000000000000001E-2</v>
      </c>
      <c r="AB976" s="329">
        <f t="shared" ref="AB976:AB1031" si="101">AA976*Z976</f>
        <v>6021.12</v>
      </c>
      <c r="AC976" s="329"/>
      <c r="AD976" s="245"/>
      <c r="AE976" s="245"/>
      <c r="AF976" s="276" t="s">
        <v>417</v>
      </c>
      <c r="AG976" s="231">
        <v>0</v>
      </c>
      <c r="AH976" s="349"/>
      <c r="AI976" s="349"/>
      <c r="AJ976" s="349"/>
    </row>
    <row r="977" spans="1:36" s="275" customFormat="1" ht="16.5" hidden="1" customHeight="1" x14ac:dyDescent="0.2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678</v>
      </c>
      <c r="J977" s="245" t="s">
        <v>679</v>
      </c>
      <c r="K977" s="245"/>
      <c r="L977" s="245" t="s">
        <v>133</v>
      </c>
      <c r="M977" s="272" t="s">
        <v>494</v>
      </c>
      <c r="N977" s="245" t="s">
        <v>197</v>
      </c>
      <c r="O977" s="245" t="s">
        <v>57</v>
      </c>
      <c r="P977" s="276">
        <v>0</v>
      </c>
      <c r="Q977" s="277"/>
      <c r="R977" s="245" t="s">
        <v>623</v>
      </c>
      <c r="S977" s="167">
        <v>0</v>
      </c>
      <c r="T977" s="167">
        <v>4881660</v>
      </c>
      <c r="U977" s="167">
        <v>6671602</v>
      </c>
      <c r="V977" s="167">
        <f t="shared" ref="V977:V1030" si="102">S977+T977-U977</f>
        <v>-1789942</v>
      </c>
      <c r="W977" s="329">
        <v>7839999.3600000003</v>
      </c>
      <c r="X977" s="329">
        <v>470399.96</v>
      </c>
      <c r="Y977" s="329">
        <f t="shared" si="100"/>
        <v>-1168397.3600000003</v>
      </c>
      <c r="Z977" s="329">
        <v>4881660</v>
      </c>
      <c r="AA977" s="273">
        <v>5.6000000000000001E-2</v>
      </c>
      <c r="AB977" s="329">
        <f t="shared" si="101"/>
        <v>273372.96000000002</v>
      </c>
      <c r="AC977" s="329"/>
      <c r="AD977" s="245"/>
      <c r="AE977" s="245"/>
      <c r="AF977" s="276" t="s">
        <v>417</v>
      </c>
      <c r="AG977" s="231">
        <v>0</v>
      </c>
      <c r="AH977" s="349"/>
      <c r="AI977" s="349"/>
      <c r="AJ977" s="349"/>
    </row>
    <row r="978" spans="1:36" s="275" customFormat="1" ht="16.5" hidden="1" customHeight="1" x14ac:dyDescent="0.2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582</v>
      </c>
      <c r="J978" s="245" t="s">
        <v>680</v>
      </c>
      <c r="K978" s="245"/>
      <c r="L978" s="245" t="s">
        <v>137</v>
      </c>
      <c r="M978" s="272" t="s">
        <v>494</v>
      </c>
      <c r="N978" s="245" t="s">
        <v>52</v>
      </c>
      <c r="O978" s="245" t="s">
        <v>57</v>
      </c>
      <c r="P978" s="276">
        <v>0</v>
      </c>
      <c r="Q978" s="277"/>
      <c r="R978" s="245" t="s">
        <v>584</v>
      </c>
      <c r="S978" s="167">
        <v>0</v>
      </c>
      <c r="T978" s="167">
        <v>7651.08</v>
      </c>
      <c r="U978" s="167">
        <v>7651.08</v>
      </c>
      <c r="V978" s="167">
        <f t="shared" si="102"/>
        <v>0</v>
      </c>
      <c r="W978" s="329">
        <v>0</v>
      </c>
      <c r="X978" s="329"/>
      <c r="Y978" s="329">
        <f t="shared" si="100"/>
        <v>7651.08</v>
      </c>
      <c r="Z978" s="329">
        <v>7651.08</v>
      </c>
      <c r="AA978" s="273">
        <v>0</v>
      </c>
      <c r="AB978" s="329">
        <f t="shared" si="101"/>
        <v>0</v>
      </c>
      <c r="AC978" s="329"/>
      <c r="AD978" s="245"/>
      <c r="AE978" s="245"/>
      <c r="AF978" s="276" t="s">
        <v>414</v>
      </c>
      <c r="AG978" s="231">
        <v>0.6</v>
      </c>
      <c r="AH978" s="349"/>
      <c r="AI978" s="349"/>
      <c r="AJ978" s="349"/>
    </row>
    <row r="979" spans="1:36" s="275" customFormat="1" ht="16.5" hidden="1" customHeight="1" x14ac:dyDescent="0.2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582</v>
      </c>
      <c r="J979" s="245" t="s">
        <v>680</v>
      </c>
      <c r="K979" s="245"/>
      <c r="L979" s="245" t="s">
        <v>133</v>
      </c>
      <c r="M979" s="272" t="s">
        <v>494</v>
      </c>
      <c r="N979" s="245" t="s">
        <v>52</v>
      </c>
      <c r="O979" s="245" t="s">
        <v>57</v>
      </c>
      <c r="P979" s="276">
        <v>0</v>
      </c>
      <c r="Q979" s="277"/>
      <c r="R979" s="245" t="s">
        <v>584</v>
      </c>
      <c r="S979" s="167">
        <v>0</v>
      </c>
      <c r="T979" s="167">
        <v>60496.32</v>
      </c>
      <c r="U979" s="167">
        <v>60496.32</v>
      </c>
      <c r="V979" s="167">
        <f t="shared" si="102"/>
        <v>0</v>
      </c>
      <c r="W979" s="329">
        <v>0</v>
      </c>
      <c r="X979" s="329"/>
      <c r="Y979" s="329">
        <f t="shared" si="100"/>
        <v>60496.32</v>
      </c>
      <c r="Z979" s="329">
        <v>60496.32</v>
      </c>
      <c r="AA979" s="273">
        <v>0</v>
      </c>
      <c r="AB979" s="329">
        <f t="shared" si="101"/>
        <v>0</v>
      </c>
      <c r="AC979" s="329"/>
      <c r="AD979" s="245"/>
      <c r="AE979" s="245"/>
      <c r="AF979" s="276" t="s">
        <v>414</v>
      </c>
      <c r="AG979" s="231">
        <v>0</v>
      </c>
      <c r="AH979" s="349"/>
      <c r="AI979" s="349"/>
      <c r="AJ979" s="349"/>
    </row>
    <row r="980" spans="1:36" s="275" customFormat="1" ht="16.5" hidden="1" customHeight="1" x14ac:dyDescent="0.2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677</v>
      </c>
      <c r="K980" s="245"/>
      <c r="L980" s="245" t="s">
        <v>66</v>
      </c>
      <c r="M980" s="272" t="s">
        <v>493</v>
      </c>
      <c r="N980" s="245" t="s">
        <v>52</v>
      </c>
      <c r="O980" s="245" t="s">
        <v>53</v>
      </c>
      <c r="P980" s="19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102"/>
        <v>196160.39999999991</v>
      </c>
      <c r="W980" s="123">
        <f>U980*(1+AG980)/(1+AG980+P980)</f>
        <v>1429121.7362727271</v>
      </c>
      <c r="X980" s="329"/>
      <c r="Y980" s="329">
        <f t="shared" si="100"/>
        <v>40068.833727272926</v>
      </c>
      <c r="Z980" s="329">
        <f>U980</f>
        <v>1469190.57</v>
      </c>
      <c r="AA980" s="273">
        <v>3.5999999999999997E-2</v>
      </c>
      <c r="AB980" s="329">
        <f t="shared" si="101"/>
        <v>52890.860519999995</v>
      </c>
      <c r="AC980" s="329"/>
      <c r="AD980" s="245"/>
      <c r="AE980" s="245"/>
      <c r="AF980" s="276" t="s">
        <v>417</v>
      </c>
      <c r="AG980" s="231">
        <v>7.0000000000000007E-2</v>
      </c>
      <c r="AH980" s="349"/>
      <c r="AI980" s="349"/>
      <c r="AJ980" s="349"/>
    </row>
    <row r="981" spans="1:36" s="275" customFormat="1" ht="16.5" hidden="1" customHeight="1" x14ac:dyDescent="0.2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677</v>
      </c>
      <c r="K981" s="245"/>
      <c r="L981" s="245" t="s">
        <v>66</v>
      </c>
      <c r="M981" s="272" t="s">
        <v>493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102"/>
        <v>31336.809999999896</v>
      </c>
      <c r="W981" s="411">
        <f>U981*(1+AG981)/(1+P981+AG981)</f>
        <v>122444.48699999999</v>
      </c>
      <c r="X981" s="329"/>
      <c r="Y981" s="329">
        <f t="shared" si="100"/>
        <v>3433.023000000001</v>
      </c>
      <c r="Z981" s="329">
        <f t="shared" ref="Z981:Z1031" si="103">U981</f>
        <v>125877.51</v>
      </c>
      <c r="AA981" s="273">
        <v>3.5999999999999997E-2</v>
      </c>
      <c r="AB981" s="329">
        <f t="shared" si="101"/>
        <v>4531.5903599999992</v>
      </c>
      <c r="AC981" s="329"/>
      <c r="AD981" s="245"/>
      <c r="AE981" s="245"/>
      <c r="AF981" s="276" t="s">
        <v>417</v>
      </c>
      <c r="AG981" s="231">
        <v>7.0000000000000007E-2</v>
      </c>
      <c r="AH981" s="349"/>
      <c r="AI981" s="349"/>
      <c r="AJ981" s="349"/>
    </row>
    <row r="982" spans="1:36" s="275" customFormat="1" ht="16.5" hidden="1" customHeight="1" x14ac:dyDescent="0.2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677</v>
      </c>
      <c r="K982" s="245"/>
      <c r="L982" s="245" t="s">
        <v>140</v>
      </c>
      <c r="M982" s="272" t="s">
        <v>492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102"/>
        <v>31796.339999999997</v>
      </c>
      <c r="W982" s="329">
        <f t="shared" ref="W982:W1030" si="104">U982*(1+AG982)/(1+AG982+P982)</f>
        <v>38777.550000000003</v>
      </c>
      <c r="X982" s="329"/>
      <c r="Y982" s="329">
        <f t="shared" si="100"/>
        <v>0</v>
      </c>
      <c r="Z982" s="329">
        <f t="shared" si="103"/>
        <v>38777.550000000003</v>
      </c>
      <c r="AA982" s="273">
        <v>3.5999999999999997E-2</v>
      </c>
      <c r="AB982" s="329">
        <f t="shared" si="101"/>
        <v>1395.9918</v>
      </c>
      <c r="AC982" s="329"/>
      <c r="AD982" s="245"/>
      <c r="AE982" s="245"/>
      <c r="AF982" s="276" t="s">
        <v>414</v>
      </c>
      <c r="AG982" s="231">
        <v>0</v>
      </c>
      <c r="AH982" s="349"/>
      <c r="AI982" s="349"/>
      <c r="AJ982" s="349"/>
    </row>
    <row r="983" spans="1:36" s="275" customFormat="1" ht="16.5" hidden="1" customHeight="1" x14ac:dyDescent="0.2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677</v>
      </c>
      <c r="K983" s="245"/>
      <c r="L983" s="245" t="s">
        <v>133</v>
      </c>
      <c r="M983" s="272" t="s">
        <v>494</v>
      </c>
      <c r="N983" s="245" t="s">
        <v>52</v>
      </c>
      <c r="O983" s="245" t="s">
        <v>138</v>
      </c>
      <c r="P983" s="276">
        <v>0.02</v>
      </c>
      <c r="Q983" s="277"/>
      <c r="R983" s="245" t="s">
        <v>355</v>
      </c>
      <c r="S983" s="167">
        <v>0</v>
      </c>
      <c r="T983" s="167">
        <v>122500</v>
      </c>
      <c r="U983" s="167">
        <v>11517.77</v>
      </c>
      <c r="V983" s="167">
        <f t="shared" si="102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101"/>
        <v>4410</v>
      </c>
      <c r="AC983" s="329"/>
      <c r="AD983" s="245"/>
      <c r="AE983" s="245"/>
      <c r="AF983" s="276" t="s">
        <v>417</v>
      </c>
      <c r="AG983" s="231">
        <v>0.32</v>
      </c>
      <c r="AH983" s="349"/>
      <c r="AI983" s="349"/>
      <c r="AJ983" s="349"/>
    </row>
    <row r="984" spans="1:36" s="275" customFormat="1" ht="16.5" hidden="1" customHeight="1" x14ac:dyDescent="0.2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677</v>
      </c>
      <c r="K984" s="245"/>
      <c r="L984" s="245" t="s">
        <v>133</v>
      </c>
      <c r="M984" s="272" t="s">
        <v>494</v>
      </c>
      <c r="N984" s="245" t="s">
        <v>52</v>
      </c>
      <c r="O984" s="245" t="s">
        <v>53</v>
      </c>
      <c r="P984" s="276">
        <v>0.01</v>
      </c>
      <c r="Q984" s="277"/>
      <c r="R984" s="245" t="s">
        <v>623</v>
      </c>
      <c r="S984" s="167">
        <v>1222845.54</v>
      </c>
      <c r="T984" s="167">
        <v>822181.82</v>
      </c>
      <c r="U984" s="167">
        <v>1213786.1200000001</v>
      </c>
      <c r="V984" s="167">
        <f t="shared" si="102"/>
        <v>831241.23999999976</v>
      </c>
      <c r="W984" s="329">
        <f t="shared" si="104"/>
        <v>1204659.9085714289</v>
      </c>
      <c r="X984" s="329">
        <v>75456</v>
      </c>
      <c r="Y984" s="329">
        <f t="shared" si="100"/>
        <v>9126.2114285712596</v>
      </c>
      <c r="Z984" s="329">
        <f t="shared" si="103"/>
        <v>1213786.1200000001</v>
      </c>
      <c r="AA984" s="273">
        <v>3.5999999999999997E-2</v>
      </c>
      <c r="AB984" s="329">
        <f t="shared" si="101"/>
        <v>43696.300320000002</v>
      </c>
      <c r="AC984" s="329"/>
      <c r="AD984" s="245"/>
      <c r="AE984" s="245"/>
      <c r="AF984" s="276" t="s">
        <v>417</v>
      </c>
      <c r="AG984" s="231">
        <v>0.32</v>
      </c>
      <c r="AH984" s="349"/>
      <c r="AI984" s="349"/>
      <c r="AJ984" s="349"/>
    </row>
    <row r="985" spans="1:36" s="275" customFormat="1" ht="16.5" hidden="1" customHeight="1" x14ac:dyDescent="0.2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354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677</v>
      </c>
      <c r="K985" s="245"/>
      <c r="L985" s="245" t="s">
        <v>104</v>
      </c>
      <c r="M985" s="272" t="s">
        <v>490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102"/>
        <v>115644.56999999999</v>
      </c>
      <c r="W985" s="329">
        <f t="shared" si="104"/>
        <v>118040.06796116506</v>
      </c>
      <c r="X985" s="329"/>
      <c r="Y985" s="329">
        <f t="shared" si="100"/>
        <v>3541.2020388349483</v>
      </c>
      <c r="Z985" s="329">
        <f t="shared" si="103"/>
        <v>121581.27</v>
      </c>
      <c r="AA985" s="273">
        <v>3.5999999999999997E-2</v>
      </c>
      <c r="AB985" s="329">
        <f t="shared" si="101"/>
        <v>4376.9257200000002</v>
      </c>
      <c r="AC985" s="329"/>
      <c r="AD985" s="245"/>
      <c r="AE985" s="245"/>
      <c r="AF985" s="276" t="s">
        <v>414</v>
      </c>
      <c r="AG985" s="231">
        <v>0</v>
      </c>
      <c r="AH985" s="349"/>
      <c r="AI985" s="349"/>
      <c r="AJ985" s="349"/>
    </row>
    <row r="986" spans="1:36" s="275" customFormat="1" ht="16.5" hidden="1" customHeight="1" x14ac:dyDescent="0.2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354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677</v>
      </c>
      <c r="K986" s="245"/>
      <c r="L986" s="245" t="s">
        <v>104</v>
      </c>
      <c r="M986" s="272" t="s">
        <v>491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102"/>
        <v>97624.94</v>
      </c>
      <c r="W986" s="329">
        <f t="shared" si="104"/>
        <v>278115.0097087379</v>
      </c>
      <c r="X986" s="329"/>
      <c r="Y986" s="329">
        <f t="shared" si="100"/>
        <v>8343.4502912621247</v>
      </c>
      <c r="Z986" s="329">
        <f t="shared" si="103"/>
        <v>286458.46000000002</v>
      </c>
      <c r="AA986" s="273">
        <v>3.5999999999999997E-2</v>
      </c>
      <c r="AB986" s="329">
        <f t="shared" si="101"/>
        <v>10312.504559999999</v>
      </c>
      <c r="AC986" s="329"/>
      <c r="AD986" s="245"/>
      <c r="AE986" s="245"/>
      <c r="AF986" s="276" t="s">
        <v>414</v>
      </c>
      <c r="AG986" s="231">
        <v>0</v>
      </c>
      <c r="AH986" s="349"/>
      <c r="AI986" s="349"/>
      <c r="AJ986" s="349"/>
    </row>
    <row r="987" spans="1:36" s="275" customFormat="1" ht="16.5" hidden="1" customHeight="1" x14ac:dyDescent="0.2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206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677</v>
      </c>
      <c r="K987" s="245"/>
      <c r="L987" s="245" t="s">
        <v>126</v>
      </c>
      <c r="M987" s="272" t="s">
        <v>499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102"/>
        <v>41270.11</v>
      </c>
      <c r="W987" s="329">
        <f t="shared" si="104"/>
        <v>27019.26</v>
      </c>
      <c r="X987" s="329"/>
      <c r="Y987" s="329">
        <f t="shared" si="100"/>
        <v>0</v>
      </c>
      <c r="Z987" s="329">
        <f t="shared" si="103"/>
        <v>27019.26</v>
      </c>
      <c r="AA987" s="273">
        <v>3.5999999999999997E-2</v>
      </c>
      <c r="AB987" s="329">
        <f t="shared" si="101"/>
        <v>972.69335999999987</v>
      </c>
      <c r="AC987" s="329"/>
      <c r="AD987" s="245"/>
      <c r="AE987" s="245"/>
      <c r="AF987" s="276" t="s">
        <v>414</v>
      </c>
      <c r="AG987" s="231">
        <v>0</v>
      </c>
      <c r="AH987" s="349"/>
      <c r="AI987" s="349"/>
      <c r="AJ987" s="349"/>
    </row>
    <row r="988" spans="1:36" s="275" customFormat="1" ht="16.5" hidden="1" customHeight="1" x14ac:dyDescent="0.2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677</v>
      </c>
      <c r="K988" s="245"/>
      <c r="L988" s="245" t="s">
        <v>133</v>
      </c>
      <c r="M988" s="272" t="s">
        <v>494</v>
      </c>
      <c r="N988" s="245" t="s">
        <v>209</v>
      </c>
      <c r="O988" s="245" t="s">
        <v>53</v>
      </c>
      <c r="P988" s="276">
        <v>0.05</v>
      </c>
      <c r="Q988" s="277"/>
      <c r="R988" s="245" t="s">
        <v>623</v>
      </c>
      <c r="S988" s="167">
        <v>1112532.24</v>
      </c>
      <c r="T988" s="167"/>
      <c r="U988" s="167">
        <v>1112532.24</v>
      </c>
      <c r="V988" s="167">
        <f t="shared" si="102"/>
        <v>0</v>
      </c>
      <c r="W988" s="329">
        <f t="shared" si="104"/>
        <v>1071928.8735766422</v>
      </c>
      <c r="X988" s="329">
        <v>60000</v>
      </c>
      <c r="Y988" s="329">
        <f t="shared" si="100"/>
        <v>40603.366423357744</v>
      </c>
      <c r="Z988" s="329">
        <f t="shared" si="103"/>
        <v>1112532.24</v>
      </c>
      <c r="AA988" s="273">
        <v>6.9000000000000006E-2</v>
      </c>
      <c r="AB988" s="329">
        <f t="shared" si="101"/>
        <v>76764.724560000002</v>
      </c>
      <c r="AC988" s="329"/>
      <c r="AD988" s="245"/>
      <c r="AE988" s="245"/>
      <c r="AF988" s="276" t="s">
        <v>417</v>
      </c>
      <c r="AG988" s="231">
        <v>0.32</v>
      </c>
      <c r="AH988" s="349"/>
      <c r="AI988" s="349"/>
      <c r="AJ988" s="349"/>
    </row>
    <row r="989" spans="1:36" s="275" customFormat="1" ht="16.5" hidden="1" customHeight="1" x14ac:dyDescent="0.2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677</v>
      </c>
      <c r="K989" s="245"/>
      <c r="L989" s="245" t="s">
        <v>124</v>
      </c>
      <c r="M989" s="272" t="s">
        <v>531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102"/>
        <v>106099.63</v>
      </c>
      <c r="W989" s="329">
        <f t="shared" si="104"/>
        <v>0</v>
      </c>
      <c r="X989" s="329"/>
      <c r="Y989" s="329">
        <f t="shared" si="100"/>
        <v>0</v>
      </c>
      <c r="Z989" s="329">
        <f t="shared" si="103"/>
        <v>0</v>
      </c>
      <c r="AA989" s="273">
        <v>3.5999999999999997E-2</v>
      </c>
      <c r="AB989" s="329">
        <f t="shared" si="101"/>
        <v>0</v>
      </c>
      <c r="AC989" s="329"/>
      <c r="AD989" s="245"/>
      <c r="AE989" s="245"/>
      <c r="AF989" s="276" t="s">
        <v>417</v>
      </c>
      <c r="AG989" s="231">
        <v>0.42</v>
      </c>
      <c r="AH989" s="349"/>
      <c r="AI989" s="349"/>
      <c r="AJ989" s="349"/>
    </row>
    <row r="990" spans="1:36" s="275" customFormat="1" ht="16.5" hidden="1" customHeight="1" x14ac:dyDescent="0.2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677</v>
      </c>
      <c r="K990" s="245"/>
      <c r="L990" s="245" t="s">
        <v>192</v>
      </c>
      <c r="M990" s="272" t="s">
        <v>530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102"/>
        <v>7741.65</v>
      </c>
      <c r="W990" s="329">
        <f t="shared" si="104"/>
        <v>0</v>
      </c>
      <c r="X990" s="329"/>
      <c r="Y990" s="329">
        <f t="shared" si="100"/>
        <v>0</v>
      </c>
      <c r="Z990" s="329">
        <f t="shared" si="103"/>
        <v>0</v>
      </c>
      <c r="AA990" s="273">
        <v>3.5999999999999997E-2</v>
      </c>
      <c r="AB990" s="329">
        <f t="shared" si="101"/>
        <v>0</v>
      </c>
      <c r="AC990" s="329"/>
      <c r="AD990" s="245"/>
      <c r="AE990" s="245"/>
      <c r="AF990" s="276" t="s">
        <v>414</v>
      </c>
      <c r="AG990" s="231">
        <v>0.42</v>
      </c>
      <c r="AH990" s="349"/>
      <c r="AI990" s="349"/>
      <c r="AJ990" s="349"/>
    </row>
    <row r="991" spans="1:36" s="275" customFormat="1" ht="16.5" hidden="1" customHeight="1" x14ac:dyDescent="0.2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357</v>
      </c>
      <c r="G991" s="245" t="s">
        <v>357</v>
      </c>
      <c r="H991" s="245" t="s">
        <v>357</v>
      </c>
      <c r="I991" s="245" t="s">
        <v>49</v>
      </c>
      <c r="J991" s="245" t="s">
        <v>677</v>
      </c>
      <c r="K991" s="245"/>
      <c r="L991" s="245" t="s">
        <v>357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102"/>
        <v>16789.37</v>
      </c>
      <c r="W991" s="329">
        <f t="shared" si="104"/>
        <v>33.81</v>
      </c>
      <c r="X991" s="329"/>
      <c r="Y991" s="329">
        <f t="shared" si="100"/>
        <v>0</v>
      </c>
      <c r="Z991" s="329">
        <f t="shared" si="103"/>
        <v>33.81</v>
      </c>
      <c r="AA991" s="273">
        <v>3.5999999999999997E-2</v>
      </c>
      <c r="AB991" s="329">
        <f t="shared" si="101"/>
        <v>1.21716</v>
      </c>
      <c r="AC991" s="329"/>
      <c r="AD991" s="245"/>
      <c r="AE991" s="245"/>
      <c r="AF991" s="276" t="s">
        <v>414</v>
      </c>
      <c r="AG991" s="231">
        <v>0.42</v>
      </c>
      <c r="AH991" s="349"/>
      <c r="AI991" s="349"/>
      <c r="AJ991" s="349"/>
    </row>
    <row r="992" spans="1:36" s="275" customFormat="1" ht="16.5" hidden="1" customHeight="1" x14ac:dyDescent="0.2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677</v>
      </c>
      <c r="K992" s="245"/>
      <c r="L992" s="245" t="s">
        <v>155</v>
      </c>
      <c r="M992" s="272" t="s">
        <v>528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102"/>
        <v>547555.24</v>
      </c>
      <c r="W992" s="329">
        <f t="shared" si="104"/>
        <v>0</v>
      </c>
      <c r="X992" s="329"/>
      <c r="Y992" s="329">
        <f t="shared" si="100"/>
        <v>0</v>
      </c>
      <c r="Z992" s="329">
        <f t="shared" si="103"/>
        <v>0</v>
      </c>
      <c r="AA992" s="273">
        <v>3.5999999999999997E-2</v>
      </c>
      <c r="AB992" s="329">
        <f t="shared" si="101"/>
        <v>0</v>
      </c>
      <c r="AC992" s="329"/>
      <c r="AD992" s="245"/>
      <c r="AE992" s="245"/>
      <c r="AF992" s="276" t="s">
        <v>417</v>
      </c>
      <c r="AG992" s="231">
        <v>0.42</v>
      </c>
      <c r="AH992" s="349"/>
      <c r="AI992" s="349"/>
      <c r="AJ992" s="349"/>
    </row>
    <row r="993" spans="1:36" s="275" customFormat="1" ht="16.5" customHeight="1" x14ac:dyDescent="0.2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677</v>
      </c>
      <c r="K993" s="245"/>
      <c r="L993" s="245" t="s">
        <v>90</v>
      </c>
      <c r="M993" s="272" t="s">
        <v>489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72529.66</v>
      </c>
      <c r="T993" s="167"/>
      <c r="U993" s="167">
        <v>2607.89</v>
      </c>
      <c r="V993" s="167">
        <f t="shared" si="102"/>
        <v>69921.77</v>
      </c>
      <c r="W993" s="329">
        <f t="shared" si="104"/>
        <v>2607.89</v>
      </c>
      <c r="X993" s="329"/>
      <c r="Y993" s="329">
        <f t="shared" si="100"/>
        <v>0</v>
      </c>
      <c r="Z993" s="329">
        <f t="shared" si="103"/>
        <v>2607.89</v>
      </c>
      <c r="AA993" s="273">
        <v>3.5999999999999997E-2</v>
      </c>
      <c r="AB993" s="329">
        <f t="shared" si="101"/>
        <v>93.884039999999985</v>
      </c>
      <c r="AC993" s="329"/>
      <c r="AD993" s="245"/>
      <c r="AE993" s="245"/>
      <c r="AF993" s="276" t="s">
        <v>414</v>
      </c>
      <c r="AG993" s="231">
        <v>0</v>
      </c>
      <c r="AH993" s="349"/>
      <c r="AI993" s="349"/>
      <c r="AJ993" s="349"/>
    </row>
    <row r="994" spans="1:36" s="275" customFormat="1" ht="16.5" hidden="1" customHeight="1" x14ac:dyDescent="0.2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613</v>
      </c>
      <c r="G994" s="245" t="s">
        <v>613</v>
      </c>
      <c r="H994" s="245" t="s">
        <v>613</v>
      </c>
      <c r="I994" s="245" t="s">
        <v>49</v>
      </c>
      <c r="J994" s="245" t="s">
        <v>677</v>
      </c>
      <c r="K994" s="245"/>
      <c r="L994" s="245" t="s">
        <v>77</v>
      </c>
      <c r="M994" s="272" t="s">
        <v>624</v>
      </c>
      <c r="N994" s="245" t="s">
        <v>52</v>
      </c>
      <c r="O994" s="245" t="s">
        <v>53</v>
      </c>
      <c r="P994" s="196">
        <v>-0.15</v>
      </c>
      <c r="Q994" s="277"/>
      <c r="R994" s="245"/>
      <c r="S994" s="167">
        <v>205.52</v>
      </c>
      <c r="T994" s="167"/>
      <c r="U994" s="167">
        <v>0</v>
      </c>
      <c r="V994" s="167">
        <f t="shared" si="102"/>
        <v>205.52</v>
      </c>
      <c r="W994" s="121">
        <f>U994*(1+AG994)/(1+P994+AG994)</f>
        <v>0</v>
      </c>
      <c r="X994" s="329"/>
      <c r="Y994" s="329">
        <f t="shared" si="100"/>
        <v>0</v>
      </c>
      <c r="Z994" s="329">
        <f t="shared" si="103"/>
        <v>0</v>
      </c>
      <c r="AA994" s="273">
        <v>3.5999999999999997E-2</v>
      </c>
      <c r="AB994" s="329">
        <f t="shared" si="101"/>
        <v>0</v>
      </c>
      <c r="AC994" s="329"/>
      <c r="AD994" s="245"/>
      <c r="AE994" s="245"/>
      <c r="AF994" s="276" t="s">
        <v>417</v>
      </c>
      <c r="AG994" s="226">
        <v>0.26</v>
      </c>
      <c r="AH994" s="349"/>
      <c r="AI994" s="349"/>
      <c r="AJ994" s="349"/>
    </row>
    <row r="995" spans="1:36" s="275" customFormat="1" ht="16.5" hidden="1" customHeight="1" x14ac:dyDescent="0.2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677</v>
      </c>
      <c r="K995" s="245"/>
      <c r="L995" s="245" t="s">
        <v>152</v>
      </c>
      <c r="M995" s="272" t="s">
        <v>525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102"/>
        <v>1766.24</v>
      </c>
      <c r="W995" s="329">
        <f>U995*(1+AG995)/(1+AG995+P995)</f>
        <v>0</v>
      </c>
      <c r="X995" s="329"/>
      <c r="Y995" s="329">
        <f t="shared" si="100"/>
        <v>0</v>
      </c>
      <c r="Z995" s="329">
        <f t="shared" si="103"/>
        <v>0</v>
      </c>
      <c r="AA995" s="273">
        <v>3.5999999999999997E-2</v>
      </c>
      <c r="AB995" s="329">
        <f t="shared" si="101"/>
        <v>0</v>
      </c>
      <c r="AC995" s="329"/>
      <c r="AD995" s="245"/>
      <c r="AE995" s="245"/>
      <c r="AF995" s="276" t="s">
        <v>414</v>
      </c>
      <c r="AG995" s="231">
        <v>0.42</v>
      </c>
      <c r="AH995" s="349"/>
      <c r="AI995" s="349"/>
      <c r="AJ995" s="349"/>
    </row>
    <row r="996" spans="1:36" s="275" customFormat="1" ht="16.5" hidden="1" customHeight="1" x14ac:dyDescent="0.2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677</v>
      </c>
      <c r="K996" s="245"/>
      <c r="L996" s="245" t="s">
        <v>129</v>
      </c>
      <c r="M996" s="272" t="s">
        <v>681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102"/>
        <v>15339.869999999999</v>
      </c>
      <c r="W996" s="329">
        <f t="shared" si="104"/>
        <v>4941.0938912133888</v>
      </c>
      <c r="X996" s="329"/>
      <c r="Y996" s="329">
        <f t="shared" si="100"/>
        <v>238.38610878661075</v>
      </c>
      <c r="Z996" s="329">
        <f t="shared" si="103"/>
        <v>5179.4799999999996</v>
      </c>
      <c r="AA996" s="273">
        <v>3.5999999999999997E-2</v>
      </c>
      <c r="AB996" s="329">
        <f t="shared" si="101"/>
        <v>186.46127999999996</v>
      </c>
      <c r="AC996" s="329"/>
      <c r="AD996" s="245"/>
      <c r="AE996" s="245"/>
      <c r="AF996" s="276" t="s">
        <v>414</v>
      </c>
      <c r="AG996" s="231">
        <v>0.14000000000000001</v>
      </c>
      <c r="AH996" s="349"/>
      <c r="AI996" s="349"/>
      <c r="AJ996" s="349"/>
    </row>
    <row r="997" spans="1:36" s="275" customFormat="1" ht="16.5" hidden="1" customHeight="1" x14ac:dyDescent="0.25">
      <c r="A997" s="261">
        <v>43770</v>
      </c>
      <c r="B997" s="245" t="s">
        <v>42</v>
      </c>
      <c r="C997" s="245" t="s">
        <v>59</v>
      </c>
      <c r="D997" s="245" t="s">
        <v>290</v>
      </c>
      <c r="E997" s="245" t="s">
        <v>156</v>
      </c>
      <c r="F997" s="245" t="s">
        <v>268</v>
      </c>
      <c r="G997" s="245" t="s">
        <v>291</v>
      </c>
      <c r="H997" s="245" t="s">
        <v>48</v>
      </c>
      <c r="I997" s="245" t="s">
        <v>49</v>
      </c>
      <c r="J997" s="245" t="s">
        <v>677</v>
      </c>
      <c r="K997" s="245"/>
      <c r="L997" s="245" t="s">
        <v>220</v>
      </c>
      <c r="M997" s="272" t="s">
        <v>536</v>
      </c>
      <c r="N997" s="245" t="s">
        <v>209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102"/>
        <v>136495.19</v>
      </c>
      <c r="W997" s="329">
        <f t="shared" si="104"/>
        <v>0</v>
      </c>
      <c r="X997" s="329"/>
      <c r="Y997" s="329">
        <f t="shared" si="100"/>
        <v>0</v>
      </c>
      <c r="Z997" s="329">
        <f t="shared" si="103"/>
        <v>0</v>
      </c>
      <c r="AA997" s="273">
        <v>6.9000000000000006E-2</v>
      </c>
      <c r="AB997" s="329">
        <f t="shared" si="101"/>
        <v>0</v>
      </c>
      <c r="AC997" s="329"/>
      <c r="AD997" s="245"/>
      <c r="AE997" s="245"/>
      <c r="AF997" s="276" t="s">
        <v>417</v>
      </c>
      <c r="AG997" s="226">
        <v>0.42</v>
      </c>
      <c r="AH997" s="349"/>
      <c r="AI997" s="349"/>
      <c r="AJ997" s="349"/>
    </row>
    <row r="998" spans="1:36" s="275" customFormat="1" ht="16.5" hidden="1" customHeight="1" x14ac:dyDescent="0.25">
      <c r="A998" s="261">
        <v>43770</v>
      </c>
      <c r="B998" s="245" t="s">
        <v>42</v>
      </c>
      <c r="C998" s="245" t="s">
        <v>210</v>
      </c>
      <c r="D998" s="245" t="s">
        <v>221</v>
      </c>
      <c r="E998" s="245" t="s">
        <v>212</v>
      </c>
      <c r="F998" s="245" t="s">
        <v>282</v>
      </c>
      <c r="G998" s="245" t="s">
        <v>283</v>
      </c>
      <c r="H998" s="245" t="s">
        <v>48</v>
      </c>
      <c r="I998" s="245" t="s">
        <v>49</v>
      </c>
      <c r="J998" s="245" t="s">
        <v>677</v>
      </c>
      <c r="K998" s="245"/>
      <c r="L998" s="245" t="s">
        <v>220</v>
      </c>
      <c r="M998" s="272" t="s">
        <v>541</v>
      </c>
      <c r="N998" s="245" t="s">
        <v>209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102"/>
        <v>8102.9149295775096</v>
      </c>
      <c r="W998" s="329">
        <f t="shared" si="104"/>
        <v>0</v>
      </c>
      <c r="X998" s="329"/>
      <c r="Y998" s="329">
        <f t="shared" si="100"/>
        <v>0</v>
      </c>
      <c r="Z998" s="329">
        <f t="shared" si="103"/>
        <v>0</v>
      </c>
      <c r="AA998" s="273">
        <v>6.9000000000000006E-2</v>
      </c>
      <c r="AB998" s="329">
        <f t="shared" si="101"/>
        <v>0</v>
      </c>
      <c r="AC998" s="329"/>
      <c r="AD998" s="245"/>
      <c r="AE998" s="245"/>
      <c r="AF998" s="276" t="s">
        <v>417</v>
      </c>
      <c r="AG998" s="231">
        <v>0.42</v>
      </c>
      <c r="AH998" s="349"/>
      <c r="AI998" s="349"/>
      <c r="AJ998" s="349"/>
    </row>
    <row r="999" spans="1:36" s="275" customFormat="1" ht="16.5" hidden="1" customHeight="1" x14ac:dyDescent="0.25">
      <c r="A999" s="261">
        <v>43770</v>
      </c>
      <c r="B999" s="245" t="s">
        <v>42</v>
      </c>
      <c r="C999" s="245" t="s">
        <v>210</v>
      </c>
      <c r="D999" s="245" t="s">
        <v>221</v>
      </c>
      <c r="E999" s="245" t="s">
        <v>212</v>
      </c>
      <c r="F999" s="245" t="s">
        <v>284</v>
      </c>
      <c r="G999" s="245" t="s">
        <v>285</v>
      </c>
      <c r="H999" s="245" t="s">
        <v>48</v>
      </c>
      <c r="I999" s="245" t="s">
        <v>49</v>
      </c>
      <c r="J999" s="245" t="s">
        <v>677</v>
      </c>
      <c r="K999" s="245"/>
      <c r="L999" s="245" t="s">
        <v>220</v>
      </c>
      <c r="M999" s="272" t="s">
        <v>543</v>
      </c>
      <c r="N999" s="245" t="s">
        <v>209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102"/>
        <v>655.37999999978604</v>
      </c>
      <c r="W999" s="329">
        <f t="shared" si="104"/>
        <v>0</v>
      </c>
      <c r="X999" s="329"/>
      <c r="Y999" s="329">
        <f t="shared" si="100"/>
        <v>0</v>
      </c>
      <c r="Z999" s="329">
        <f t="shared" si="103"/>
        <v>0</v>
      </c>
      <c r="AA999" s="273">
        <v>6.9000000000000006E-2</v>
      </c>
      <c r="AB999" s="329">
        <f t="shared" si="101"/>
        <v>0</v>
      </c>
      <c r="AC999" s="329"/>
      <c r="AD999" s="245"/>
      <c r="AE999" s="245"/>
      <c r="AF999" s="276" t="s">
        <v>417</v>
      </c>
      <c r="AG999" s="231">
        <v>0.42</v>
      </c>
      <c r="AH999" s="349"/>
      <c r="AI999" s="349"/>
      <c r="AJ999" s="349"/>
    </row>
    <row r="1000" spans="1:36" s="275" customFormat="1" ht="16.5" hidden="1" customHeight="1" x14ac:dyDescent="0.25">
      <c r="A1000" s="261">
        <v>43770</v>
      </c>
      <c r="B1000" s="245" t="s">
        <v>42</v>
      </c>
      <c r="C1000" s="245" t="s">
        <v>210</v>
      </c>
      <c r="D1000" s="245" t="s">
        <v>221</v>
      </c>
      <c r="E1000" s="245" t="s">
        <v>212</v>
      </c>
      <c r="F1000" s="245" t="s">
        <v>253</v>
      </c>
      <c r="G1000" s="245" t="s">
        <v>254</v>
      </c>
      <c r="H1000" s="245" t="s">
        <v>48</v>
      </c>
      <c r="I1000" s="245" t="s">
        <v>49</v>
      </c>
      <c r="J1000" s="245" t="s">
        <v>677</v>
      </c>
      <c r="K1000" s="245"/>
      <c r="L1000" s="245" t="s">
        <v>220</v>
      </c>
      <c r="M1000" s="272" t="s">
        <v>533</v>
      </c>
      <c r="N1000" s="245" t="s">
        <v>209</v>
      </c>
      <c r="O1000" s="245" t="s">
        <v>53</v>
      </c>
      <c r="P1000" s="276">
        <v>0.22</v>
      </c>
      <c r="Q1000" s="277"/>
      <c r="R1000" s="245"/>
      <c r="S1000" s="121">
        <v>354.84000000002561</v>
      </c>
      <c r="T1000" s="167"/>
      <c r="U1000" s="167">
        <v>0</v>
      </c>
      <c r="V1000" s="167">
        <f t="shared" si="102"/>
        <v>354.84000000002561</v>
      </c>
      <c r="W1000" s="329">
        <f t="shared" si="104"/>
        <v>0</v>
      </c>
      <c r="X1000" s="329"/>
      <c r="Y1000" s="329">
        <f t="shared" si="100"/>
        <v>0</v>
      </c>
      <c r="Z1000" s="329">
        <f t="shared" si="103"/>
        <v>0</v>
      </c>
      <c r="AA1000" s="273">
        <v>6.9000000000000006E-2</v>
      </c>
      <c r="AB1000" s="329">
        <f t="shared" si="101"/>
        <v>0</v>
      </c>
      <c r="AC1000" s="329"/>
      <c r="AD1000" s="245"/>
      <c r="AE1000" s="245"/>
      <c r="AF1000" s="276" t="s">
        <v>417</v>
      </c>
      <c r="AG1000" s="231">
        <v>0.42</v>
      </c>
      <c r="AH1000" s="349"/>
      <c r="AI1000" s="349"/>
      <c r="AJ1000" s="349"/>
    </row>
    <row r="1001" spans="1:36" s="275" customFormat="1" ht="16.5" hidden="1" customHeight="1" x14ac:dyDescent="0.25">
      <c r="A1001" s="261">
        <v>43770</v>
      </c>
      <c r="B1001" s="245" t="s">
        <v>42</v>
      </c>
      <c r="C1001" s="245" t="s">
        <v>210</v>
      </c>
      <c r="D1001" s="245" t="s">
        <v>221</v>
      </c>
      <c r="E1001" s="245" t="s">
        <v>212</v>
      </c>
      <c r="F1001" s="245" t="s">
        <v>228</v>
      </c>
      <c r="G1001" s="245" t="s">
        <v>229</v>
      </c>
      <c r="H1001" s="245" t="s">
        <v>48</v>
      </c>
      <c r="I1001" s="245" t="s">
        <v>49</v>
      </c>
      <c r="J1001" s="245" t="s">
        <v>677</v>
      </c>
      <c r="K1001" s="245"/>
      <c r="L1001" s="245" t="s">
        <v>220</v>
      </c>
      <c r="M1001" s="272" t="s">
        <v>538</v>
      </c>
      <c r="N1001" s="245" t="s">
        <v>209</v>
      </c>
      <c r="O1001" s="245" t="s">
        <v>53</v>
      </c>
      <c r="P1001" s="276">
        <v>0.08</v>
      </c>
      <c r="Q1001" s="277"/>
      <c r="R1001" s="245"/>
      <c r="S1001" s="167">
        <v>0</v>
      </c>
      <c r="T1001" s="167"/>
      <c r="U1001" s="167">
        <v>0</v>
      </c>
      <c r="V1001" s="167">
        <f t="shared" si="102"/>
        <v>0</v>
      </c>
      <c r="W1001" s="329">
        <f t="shared" si="104"/>
        <v>0</v>
      </c>
      <c r="X1001" s="329"/>
      <c r="Y1001" s="329">
        <f t="shared" si="100"/>
        <v>0</v>
      </c>
      <c r="Z1001" s="329">
        <f t="shared" si="103"/>
        <v>0</v>
      </c>
      <c r="AA1001" s="273">
        <v>6.9000000000000006E-2</v>
      </c>
      <c r="AB1001" s="329">
        <f t="shared" si="101"/>
        <v>0</v>
      </c>
      <c r="AC1001" s="329"/>
      <c r="AD1001" s="245"/>
      <c r="AE1001" s="245"/>
      <c r="AF1001" s="276" t="s">
        <v>417</v>
      </c>
      <c r="AG1001" s="231" t="s">
        <v>539</v>
      </c>
      <c r="AH1001" s="349"/>
      <c r="AI1001" s="349"/>
      <c r="AJ1001" s="349"/>
    </row>
    <row r="1002" spans="1:36" s="275" customFormat="1" ht="16.5" hidden="1" customHeight="1" x14ac:dyDescent="0.25">
      <c r="A1002" s="261">
        <v>43770</v>
      </c>
      <c r="B1002" s="245" t="s">
        <v>42</v>
      </c>
      <c r="C1002" s="245" t="s">
        <v>210</v>
      </c>
      <c r="D1002" s="245" t="s">
        <v>221</v>
      </c>
      <c r="E1002" s="245" t="s">
        <v>212</v>
      </c>
      <c r="F1002" s="245" t="s">
        <v>288</v>
      </c>
      <c r="G1002" s="245" t="s">
        <v>289</v>
      </c>
      <c r="H1002" s="245" t="s">
        <v>48</v>
      </c>
      <c r="I1002" s="245" t="s">
        <v>49</v>
      </c>
      <c r="J1002" s="245" t="s">
        <v>677</v>
      </c>
      <c r="K1002" s="245"/>
      <c r="L1002" s="245" t="s">
        <v>220</v>
      </c>
      <c r="M1002" s="272" t="s">
        <v>547</v>
      </c>
      <c r="N1002" s="245" t="s">
        <v>209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102"/>
        <v>227.30774647876399</v>
      </c>
      <c r="W1002" s="329">
        <f t="shared" si="104"/>
        <v>0</v>
      </c>
      <c r="X1002" s="329"/>
      <c r="Y1002" s="329">
        <f t="shared" si="100"/>
        <v>0</v>
      </c>
      <c r="Z1002" s="329">
        <f t="shared" si="103"/>
        <v>0</v>
      </c>
      <c r="AA1002" s="273">
        <v>6.9000000000000006E-2</v>
      </c>
      <c r="AB1002" s="329">
        <f t="shared" si="101"/>
        <v>0</v>
      </c>
      <c r="AC1002" s="329"/>
      <c r="AD1002" s="245"/>
      <c r="AE1002" s="245"/>
      <c r="AF1002" s="276" t="s">
        <v>417</v>
      </c>
      <c r="AG1002" s="231">
        <v>0.42</v>
      </c>
      <c r="AH1002" s="349"/>
      <c r="AI1002" s="349"/>
      <c r="AJ1002" s="349"/>
    </row>
    <row r="1003" spans="1:36" s="275" customFormat="1" ht="16.5" hidden="1" customHeight="1" x14ac:dyDescent="0.25">
      <c r="A1003" s="261">
        <v>43770</v>
      </c>
      <c r="B1003" s="245" t="s">
        <v>42</v>
      </c>
      <c r="C1003" s="245" t="s">
        <v>210</v>
      </c>
      <c r="D1003" s="245" t="s">
        <v>221</v>
      </c>
      <c r="E1003" s="245" t="s">
        <v>212</v>
      </c>
      <c r="F1003" s="245" t="s">
        <v>268</v>
      </c>
      <c r="G1003" s="245" t="s">
        <v>269</v>
      </c>
      <c r="H1003" s="245" t="s">
        <v>48</v>
      </c>
      <c r="I1003" s="245" t="s">
        <v>49</v>
      </c>
      <c r="J1003" s="245" t="s">
        <v>677</v>
      </c>
      <c r="K1003" s="245"/>
      <c r="L1003" s="245" t="s">
        <v>220</v>
      </c>
      <c r="M1003" s="272" t="s">
        <v>550</v>
      </c>
      <c r="N1003" s="245" t="s">
        <v>209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102"/>
        <v>152.264929577999</v>
      </c>
      <c r="W1003" s="329">
        <f t="shared" si="104"/>
        <v>0</v>
      </c>
      <c r="X1003" s="329"/>
      <c r="Y1003" s="329">
        <f t="shared" si="100"/>
        <v>0</v>
      </c>
      <c r="Z1003" s="329">
        <f t="shared" si="103"/>
        <v>0</v>
      </c>
      <c r="AA1003" s="273">
        <v>6.9000000000000006E-2</v>
      </c>
      <c r="AB1003" s="329">
        <f t="shared" si="101"/>
        <v>0</v>
      </c>
      <c r="AC1003" s="329"/>
      <c r="AD1003" s="245"/>
      <c r="AE1003" s="245"/>
      <c r="AF1003" s="276" t="s">
        <v>417</v>
      </c>
      <c r="AG1003" s="231" t="s">
        <v>539</v>
      </c>
      <c r="AH1003" s="349"/>
      <c r="AI1003" s="349"/>
      <c r="AJ1003" s="349"/>
    </row>
    <row r="1004" spans="1:36" s="275" customFormat="1" ht="16.5" hidden="1" customHeight="1" x14ac:dyDescent="0.25">
      <c r="A1004" s="261">
        <v>43770</v>
      </c>
      <c r="B1004" s="245" t="s">
        <v>42</v>
      </c>
      <c r="C1004" s="245" t="s">
        <v>210</v>
      </c>
      <c r="D1004" s="245" t="s">
        <v>221</v>
      </c>
      <c r="E1004" s="245" t="s">
        <v>212</v>
      </c>
      <c r="F1004" s="245" t="s">
        <v>322</v>
      </c>
      <c r="G1004" s="245" t="s">
        <v>323</v>
      </c>
      <c r="H1004" s="245" t="s">
        <v>48</v>
      </c>
      <c r="I1004" s="245" t="s">
        <v>49</v>
      </c>
      <c r="J1004" s="245" t="s">
        <v>677</v>
      </c>
      <c r="K1004" s="245"/>
      <c r="L1004" s="245" t="s">
        <v>220</v>
      </c>
      <c r="M1004" s="272" t="s">
        <v>571</v>
      </c>
      <c r="N1004" s="245" t="s">
        <v>209</v>
      </c>
      <c r="O1004" s="245" t="s">
        <v>53</v>
      </c>
      <c r="P1004" s="276">
        <v>0.13</v>
      </c>
      <c r="Q1004" s="277"/>
      <c r="R1004" s="245"/>
      <c r="S1004" s="128">
        <v>-30329.470000000056</v>
      </c>
      <c r="T1004" s="167"/>
      <c r="U1004" s="167">
        <v>0</v>
      </c>
      <c r="V1004" s="167">
        <f t="shared" si="102"/>
        <v>-30329.470000000056</v>
      </c>
      <c r="W1004" s="329">
        <f t="shared" si="104"/>
        <v>0</v>
      </c>
      <c r="X1004" s="329"/>
      <c r="Y1004" s="329">
        <f t="shared" si="100"/>
        <v>0</v>
      </c>
      <c r="Z1004" s="329">
        <f t="shared" si="103"/>
        <v>0</v>
      </c>
      <c r="AA1004" s="273">
        <v>6.9000000000000006E-2</v>
      </c>
      <c r="AB1004" s="329">
        <f t="shared" si="101"/>
        <v>0</v>
      </c>
      <c r="AC1004" s="329"/>
      <c r="AD1004" s="245"/>
      <c r="AE1004" s="245"/>
      <c r="AF1004" s="276" t="s">
        <v>417</v>
      </c>
      <c r="AG1004" s="231" t="s">
        <v>539</v>
      </c>
      <c r="AH1004" s="349"/>
      <c r="AI1004" s="349"/>
      <c r="AJ1004" s="349"/>
    </row>
    <row r="1005" spans="1:36" s="275" customFormat="1" ht="16.5" hidden="1" customHeight="1" x14ac:dyDescent="0.25">
      <c r="A1005" s="261">
        <v>43770</v>
      </c>
      <c r="B1005" s="245" t="s">
        <v>42</v>
      </c>
      <c r="C1005" s="245" t="s">
        <v>210</v>
      </c>
      <c r="D1005" s="245" t="s">
        <v>221</v>
      </c>
      <c r="E1005" s="245" t="s">
        <v>212</v>
      </c>
      <c r="F1005" s="245" t="s">
        <v>258</v>
      </c>
      <c r="G1005" s="245" t="s">
        <v>259</v>
      </c>
      <c r="H1005" s="245" t="s">
        <v>48</v>
      </c>
      <c r="I1005" s="245" t="s">
        <v>49</v>
      </c>
      <c r="J1005" s="245" t="s">
        <v>677</v>
      </c>
      <c r="K1005" s="245"/>
      <c r="L1005" s="245" t="s">
        <v>220</v>
      </c>
      <c r="M1005" s="272" t="s">
        <v>535</v>
      </c>
      <c r="N1005" s="245" t="s">
        <v>209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102"/>
        <v>425.555211267598</v>
      </c>
      <c r="W1005" s="329">
        <f t="shared" si="104"/>
        <v>0</v>
      </c>
      <c r="X1005" s="329"/>
      <c r="Y1005" s="329">
        <f t="shared" si="100"/>
        <v>0</v>
      </c>
      <c r="Z1005" s="329">
        <f t="shared" si="103"/>
        <v>0</v>
      </c>
      <c r="AA1005" s="273">
        <v>6.9000000000000006E-2</v>
      </c>
      <c r="AB1005" s="329">
        <f t="shared" si="101"/>
        <v>0</v>
      </c>
      <c r="AC1005" s="329"/>
      <c r="AD1005" s="245"/>
      <c r="AE1005" s="245"/>
      <c r="AF1005" s="276" t="s">
        <v>417</v>
      </c>
      <c r="AG1005" s="231">
        <v>0.42</v>
      </c>
      <c r="AH1005" s="349"/>
      <c r="AI1005" s="349"/>
      <c r="AJ1005" s="349"/>
    </row>
    <row r="1006" spans="1:36" s="275" customFormat="1" ht="16.5" hidden="1" customHeight="1" x14ac:dyDescent="0.25">
      <c r="A1006" s="261">
        <v>43770</v>
      </c>
      <c r="B1006" s="245" t="s">
        <v>42</v>
      </c>
      <c r="C1006" s="245" t="s">
        <v>210</v>
      </c>
      <c r="D1006" s="245" t="s">
        <v>221</v>
      </c>
      <c r="E1006" s="245" t="s">
        <v>212</v>
      </c>
      <c r="F1006" s="245" t="s">
        <v>296</v>
      </c>
      <c r="G1006" s="245" t="s">
        <v>297</v>
      </c>
      <c r="H1006" s="245" t="s">
        <v>48</v>
      </c>
      <c r="I1006" s="245" t="s">
        <v>49</v>
      </c>
      <c r="J1006" s="245" t="s">
        <v>677</v>
      </c>
      <c r="K1006" s="245"/>
      <c r="L1006" s="245" t="s">
        <v>220</v>
      </c>
      <c r="M1006" s="272" t="s">
        <v>552</v>
      </c>
      <c r="N1006" s="245" t="s">
        <v>209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102"/>
        <v>1402.38690140774</v>
      </c>
      <c r="W1006" s="329">
        <f t="shared" si="104"/>
        <v>0</v>
      </c>
      <c r="X1006" s="329"/>
      <c r="Y1006" s="329">
        <f t="shared" si="100"/>
        <v>0</v>
      </c>
      <c r="Z1006" s="329">
        <f t="shared" si="103"/>
        <v>0</v>
      </c>
      <c r="AA1006" s="273">
        <v>6.9000000000000006E-2</v>
      </c>
      <c r="AB1006" s="329">
        <f t="shared" si="101"/>
        <v>0</v>
      </c>
      <c r="AC1006" s="329"/>
      <c r="AD1006" s="245"/>
      <c r="AE1006" s="245"/>
      <c r="AF1006" s="276" t="s">
        <v>417</v>
      </c>
      <c r="AG1006" s="231">
        <v>0.42</v>
      </c>
      <c r="AH1006" s="349"/>
      <c r="AI1006" s="349"/>
      <c r="AJ1006" s="349"/>
    </row>
    <row r="1007" spans="1:36" s="275" customFormat="1" ht="16.5" hidden="1" customHeight="1" x14ac:dyDescent="0.25">
      <c r="A1007" s="261">
        <v>43770</v>
      </c>
      <c r="B1007" s="245" t="s">
        <v>42</v>
      </c>
      <c r="C1007" s="245" t="s">
        <v>210</v>
      </c>
      <c r="D1007" s="245" t="s">
        <v>221</v>
      </c>
      <c r="E1007" s="245" t="s">
        <v>212</v>
      </c>
      <c r="F1007" s="245" t="s">
        <v>260</v>
      </c>
      <c r="G1007" s="245" t="s">
        <v>261</v>
      </c>
      <c r="H1007" s="245" t="s">
        <v>48</v>
      </c>
      <c r="I1007" s="245" t="s">
        <v>49</v>
      </c>
      <c r="J1007" s="245" t="s">
        <v>677</v>
      </c>
      <c r="K1007" s="245"/>
      <c r="L1007" s="245" t="s">
        <v>220</v>
      </c>
      <c r="M1007" s="272" t="s">
        <v>556</v>
      </c>
      <c r="N1007" s="245" t="s">
        <v>209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102"/>
        <v>12961.68</v>
      </c>
      <c r="W1007" s="329">
        <f t="shared" si="104"/>
        <v>0</v>
      </c>
      <c r="X1007" s="329"/>
      <c r="Y1007" s="329">
        <f t="shared" si="100"/>
        <v>0</v>
      </c>
      <c r="Z1007" s="329">
        <f t="shared" si="103"/>
        <v>0</v>
      </c>
      <c r="AA1007" s="273">
        <v>6.9000000000000006E-2</v>
      </c>
      <c r="AB1007" s="329">
        <f t="shared" si="101"/>
        <v>0</v>
      </c>
      <c r="AC1007" s="329"/>
      <c r="AD1007" s="245"/>
      <c r="AE1007" s="245"/>
      <c r="AF1007" s="276" t="s">
        <v>417</v>
      </c>
      <c r="AG1007" s="231">
        <v>0.42</v>
      </c>
      <c r="AH1007" s="349"/>
      <c r="AI1007" s="349"/>
      <c r="AJ1007" s="349"/>
    </row>
    <row r="1008" spans="1:36" s="275" customFormat="1" ht="16.5" hidden="1" customHeight="1" x14ac:dyDescent="0.25">
      <c r="A1008" s="261">
        <v>43770</v>
      </c>
      <c r="B1008" s="245" t="s">
        <v>42</v>
      </c>
      <c r="C1008" s="245" t="s">
        <v>210</v>
      </c>
      <c r="D1008" s="245" t="s">
        <v>221</v>
      </c>
      <c r="E1008" s="245" t="s">
        <v>212</v>
      </c>
      <c r="F1008" s="245" t="s">
        <v>300</v>
      </c>
      <c r="G1008" s="245" t="s">
        <v>301</v>
      </c>
      <c r="H1008" s="245" t="s">
        <v>48</v>
      </c>
      <c r="I1008" s="245" t="s">
        <v>49</v>
      </c>
      <c r="J1008" s="245" t="s">
        <v>677</v>
      </c>
      <c r="K1008" s="245"/>
      <c r="L1008" s="245" t="s">
        <v>220</v>
      </c>
      <c r="M1008" s="272" t="s">
        <v>544</v>
      </c>
      <c r="N1008" s="245" t="s">
        <v>209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102"/>
        <v>143.460985915328</v>
      </c>
      <c r="W1008" s="329">
        <f t="shared" si="104"/>
        <v>0</v>
      </c>
      <c r="X1008" s="329"/>
      <c r="Y1008" s="329">
        <f t="shared" si="100"/>
        <v>0</v>
      </c>
      <c r="Z1008" s="329">
        <f t="shared" si="103"/>
        <v>0</v>
      </c>
      <c r="AA1008" s="273">
        <v>6.9000000000000006E-2</v>
      </c>
      <c r="AB1008" s="329">
        <f t="shared" si="101"/>
        <v>0</v>
      </c>
      <c r="AC1008" s="329"/>
      <c r="AD1008" s="245"/>
      <c r="AE1008" s="245"/>
      <c r="AF1008" s="276" t="s">
        <v>417</v>
      </c>
      <c r="AG1008" s="231">
        <v>0.42</v>
      </c>
      <c r="AH1008" s="349"/>
      <c r="AI1008" s="349"/>
      <c r="AJ1008" s="349"/>
    </row>
    <row r="1009" spans="1:36" s="275" customFormat="1" ht="16.5" hidden="1" customHeight="1" x14ac:dyDescent="0.25">
      <c r="A1009" s="261">
        <v>43770</v>
      </c>
      <c r="B1009" s="245" t="s">
        <v>42</v>
      </c>
      <c r="C1009" s="245" t="s">
        <v>210</v>
      </c>
      <c r="D1009" s="245" t="s">
        <v>221</v>
      </c>
      <c r="E1009" s="245" t="s">
        <v>248</v>
      </c>
      <c r="F1009" s="245" t="s">
        <v>249</v>
      </c>
      <c r="G1009" s="245" t="s">
        <v>250</v>
      </c>
      <c r="H1009" s="245" t="s">
        <v>48</v>
      </c>
      <c r="I1009" s="245" t="s">
        <v>49</v>
      </c>
      <c r="J1009" s="245" t="s">
        <v>677</v>
      </c>
      <c r="K1009" s="245"/>
      <c r="L1009" s="245" t="s">
        <v>220</v>
      </c>
      <c r="M1009" s="272" t="s">
        <v>540</v>
      </c>
      <c r="N1009" s="245" t="s">
        <v>209</v>
      </c>
      <c r="O1009" s="245" t="s">
        <v>53</v>
      </c>
      <c r="P1009" s="196">
        <v>0.23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102"/>
        <v>2063.5353521120301</v>
      </c>
      <c r="W1009" s="329">
        <f t="shared" si="104"/>
        <v>0</v>
      </c>
      <c r="X1009" s="329"/>
      <c r="Y1009" s="329">
        <f t="shared" si="100"/>
        <v>0</v>
      </c>
      <c r="Z1009" s="329">
        <f t="shared" si="103"/>
        <v>0</v>
      </c>
      <c r="AA1009" s="273">
        <v>6.9000000000000006E-2</v>
      </c>
      <c r="AB1009" s="329">
        <f t="shared" si="101"/>
        <v>0</v>
      </c>
      <c r="AC1009" s="329"/>
      <c r="AD1009" s="245"/>
      <c r="AE1009" s="245"/>
      <c r="AF1009" s="276" t="s">
        <v>417</v>
      </c>
      <c r="AG1009" s="231">
        <v>0.42</v>
      </c>
      <c r="AH1009" s="349"/>
      <c r="AI1009" s="349"/>
      <c r="AJ1009" s="349"/>
    </row>
    <row r="1010" spans="1:36" s="275" customFormat="1" ht="16.5" hidden="1" customHeight="1" x14ac:dyDescent="0.25">
      <c r="A1010" s="261">
        <v>43770</v>
      </c>
      <c r="B1010" s="245" t="s">
        <v>42</v>
      </c>
      <c r="C1010" s="245" t="s">
        <v>210</v>
      </c>
      <c r="D1010" s="245" t="s">
        <v>211</v>
      </c>
      <c r="E1010" s="245" t="s">
        <v>212</v>
      </c>
      <c r="F1010" s="245" t="s">
        <v>218</v>
      </c>
      <c r="G1010" s="245" t="s">
        <v>219</v>
      </c>
      <c r="H1010" s="245" t="s">
        <v>48</v>
      </c>
      <c r="I1010" s="245" t="s">
        <v>49</v>
      </c>
      <c r="J1010" s="245" t="s">
        <v>677</v>
      </c>
      <c r="K1010" s="245"/>
      <c r="L1010" s="245" t="s">
        <v>220</v>
      </c>
      <c r="M1010" s="272" t="s">
        <v>565</v>
      </c>
      <c r="N1010" s="245" t="s">
        <v>209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102"/>
        <v>114142.344929578</v>
      </c>
      <c r="W1010" s="329">
        <f t="shared" si="104"/>
        <v>0</v>
      </c>
      <c r="X1010" s="329"/>
      <c r="Y1010" s="329">
        <f t="shared" si="100"/>
        <v>0</v>
      </c>
      <c r="Z1010" s="329">
        <f t="shared" si="103"/>
        <v>0</v>
      </c>
      <c r="AA1010" s="273">
        <v>6.9000000000000006E-2</v>
      </c>
      <c r="AB1010" s="329">
        <f t="shared" si="101"/>
        <v>0</v>
      </c>
      <c r="AC1010" s="329"/>
      <c r="AD1010" s="245"/>
      <c r="AE1010" s="245"/>
      <c r="AF1010" s="276" t="s">
        <v>417</v>
      </c>
      <c r="AG1010" s="231">
        <v>0.42</v>
      </c>
      <c r="AH1010" s="349"/>
      <c r="AI1010" s="349"/>
      <c r="AJ1010" s="349"/>
    </row>
    <row r="1011" spans="1:36" s="275" customFormat="1" ht="16.5" hidden="1" customHeight="1" x14ac:dyDescent="0.25">
      <c r="A1011" s="261">
        <v>43770</v>
      </c>
      <c r="B1011" s="245" t="s">
        <v>42</v>
      </c>
      <c r="C1011" s="245" t="s">
        <v>210</v>
      </c>
      <c r="D1011" s="245" t="s">
        <v>211</v>
      </c>
      <c r="E1011" s="245" t="s">
        <v>212</v>
      </c>
      <c r="F1011" s="245" t="s">
        <v>220</v>
      </c>
      <c r="G1011" s="245" t="s">
        <v>255</v>
      </c>
      <c r="H1011" s="245" t="s">
        <v>48</v>
      </c>
      <c r="I1011" s="245" t="s">
        <v>49</v>
      </c>
      <c r="J1011" s="245" t="s">
        <v>677</v>
      </c>
      <c r="K1011" s="245"/>
      <c r="L1011" s="245" t="s">
        <v>220</v>
      </c>
      <c r="M1011" s="272" t="s">
        <v>563</v>
      </c>
      <c r="N1011" s="245" t="s">
        <v>209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102"/>
        <v>29897.39</v>
      </c>
      <c r="W1011" s="329">
        <f t="shared" si="104"/>
        <v>303.22679999999997</v>
      </c>
      <c r="X1011" s="329"/>
      <c r="Y1011" s="329">
        <f t="shared" si="100"/>
        <v>17.083200000000033</v>
      </c>
      <c r="Z1011" s="329">
        <f t="shared" si="103"/>
        <v>320.31</v>
      </c>
      <c r="AA1011" s="273">
        <v>6.9000000000000006E-2</v>
      </c>
      <c r="AB1011" s="329">
        <f t="shared" si="101"/>
        <v>22.101390000000002</v>
      </c>
      <c r="AC1011" s="329"/>
      <c r="AD1011" s="245"/>
      <c r="AE1011" s="245"/>
      <c r="AF1011" s="276" t="s">
        <v>417</v>
      </c>
      <c r="AG1011" s="231">
        <v>0.42</v>
      </c>
      <c r="AH1011" s="349"/>
      <c r="AI1011" s="349"/>
      <c r="AJ1011" s="349"/>
    </row>
    <row r="1012" spans="1:36" s="275" customFormat="1" ht="16.5" hidden="1" customHeight="1" x14ac:dyDescent="0.25">
      <c r="A1012" s="261">
        <v>43770</v>
      </c>
      <c r="B1012" s="245" t="s">
        <v>42</v>
      </c>
      <c r="C1012" s="245" t="s">
        <v>210</v>
      </c>
      <c r="D1012" s="245" t="s">
        <v>211</v>
      </c>
      <c r="E1012" s="245" t="s">
        <v>212</v>
      </c>
      <c r="F1012" s="245" t="s">
        <v>236</v>
      </c>
      <c r="G1012" s="245" t="s">
        <v>237</v>
      </c>
      <c r="H1012" s="245" t="s">
        <v>48</v>
      </c>
      <c r="I1012" s="245" t="s">
        <v>49</v>
      </c>
      <c r="J1012" s="245" t="s">
        <v>677</v>
      </c>
      <c r="K1012" s="245"/>
      <c r="L1012" s="245" t="s">
        <v>220</v>
      </c>
      <c r="M1012" s="272" t="s">
        <v>510</v>
      </c>
      <c r="N1012" s="245" t="s">
        <v>209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102"/>
        <v>20014.111126760599</v>
      </c>
      <c r="W1012" s="329">
        <f t="shared" si="104"/>
        <v>0</v>
      </c>
      <c r="X1012" s="329"/>
      <c r="Y1012" s="329">
        <f t="shared" si="100"/>
        <v>0</v>
      </c>
      <c r="Z1012" s="329">
        <f t="shared" si="103"/>
        <v>0</v>
      </c>
      <c r="AA1012" s="273">
        <v>6.9000000000000006E-2</v>
      </c>
      <c r="AB1012" s="329">
        <f t="shared" si="101"/>
        <v>0</v>
      </c>
      <c r="AC1012" s="329"/>
      <c r="AD1012" s="245"/>
      <c r="AE1012" s="245"/>
      <c r="AF1012" s="276" t="s">
        <v>417</v>
      </c>
      <c r="AG1012" s="231">
        <v>0.42</v>
      </c>
      <c r="AH1012" s="349"/>
      <c r="AI1012" s="349"/>
      <c r="AJ1012" s="349"/>
    </row>
    <row r="1013" spans="1:36" s="275" customFormat="1" ht="16.5" hidden="1" customHeight="1" x14ac:dyDescent="0.25">
      <c r="A1013" s="261">
        <v>43770</v>
      </c>
      <c r="B1013" s="245" t="s">
        <v>42</v>
      </c>
      <c r="C1013" s="245" t="s">
        <v>210</v>
      </c>
      <c r="D1013" s="245" t="s">
        <v>211</v>
      </c>
      <c r="E1013" s="245" t="s">
        <v>212</v>
      </c>
      <c r="F1013" s="245" t="s">
        <v>286</v>
      </c>
      <c r="G1013" s="245" t="s">
        <v>287</v>
      </c>
      <c r="H1013" s="245" t="s">
        <v>48</v>
      </c>
      <c r="I1013" s="245" t="s">
        <v>49</v>
      </c>
      <c r="J1013" s="245" t="s">
        <v>677</v>
      </c>
      <c r="K1013" s="245"/>
      <c r="L1013" s="245" t="s">
        <v>220</v>
      </c>
      <c r="M1013" s="272" t="s">
        <v>545</v>
      </c>
      <c r="N1013" s="245" t="s">
        <v>209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102"/>
        <v>322.47394365991897</v>
      </c>
      <c r="W1013" s="121">
        <f>U1013*(1+AG1013)/(1+P1013+AG1013)</f>
        <v>0</v>
      </c>
      <c r="X1013" s="329"/>
      <c r="Y1013" s="329">
        <f t="shared" si="100"/>
        <v>0</v>
      </c>
      <c r="Z1013" s="329">
        <f t="shared" si="103"/>
        <v>0</v>
      </c>
      <c r="AA1013" s="273">
        <v>6.9000000000000006E-2</v>
      </c>
      <c r="AB1013" s="329">
        <f t="shared" si="101"/>
        <v>0</v>
      </c>
      <c r="AC1013" s="329"/>
      <c r="AD1013" s="245"/>
      <c r="AE1013" s="245"/>
      <c r="AF1013" s="276" t="s">
        <v>417</v>
      </c>
      <c r="AG1013" s="231">
        <v>0.42</v>
      </c>
      <c r="AH1013" s="349"/>
      <c r="AI1013" s="349"/>
      <c r="AJ1013" s="349"/>
    </row>
    <row r="1014" spans="1:36" s="275" customFormat="1" ht="16.5" hidden="1" customHeight="1" x14ac:dyDescent="0.25">
      <c r="A1014" s="261">
        <v>43770</v>
      </c>
      <c r="B1014" s="245" t="s">
        <v>42</v>
      </c>
      <c r="C1014" s="245" t="s">
        <v>210</v>
      </c>
      <c r="D1014" s="245" t="s">
        <v>211</v>
      </c>
      <c r="E1014" s="245" t="s">
        <v>212</v>
      </c>
      <c r="F1014" s="245" t="s">
        <v>294</v>
      </c>
      <c r="G1014" s="245" t="s">
        <v>295</v>
      </c>
      <c r="H1014" s="245" t="s">
        <v>48</v>
      </c>
      <c r="I1014" s="245" t="s">
        <v>49</v>
      </c>
      <c r="J1014" s="245" t="s">
        <v>677</v>
      </c>
      <c r="K1014" s="245"/>
      <c r="L1014" s="245" t="s">
        <v>220</v>
      </c>
      <c r="M1014" s="272" t="s">
        <v>551</v>
      </c>
      <c r="N1014" s="245" t="s">
        <v>209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102"/>
        <v>196.54507042269699</v>
      </c>
      <c r="W1014" s="329">
        <f t="shared" si="104"/>
        <v>0</v>
      </c>
      <c r="X1014" s="329"/>
      <c r="Y1014" s="329">
        <f t="shared" si="100"/>
        <v>0</v>
      </c>
      <c r="Z1014" s="329">
        <f t="shared" si="103"/>
        <v>0</v>
      </c>
      <c r="AA1014" s="273">
        <v>6.9000000000000006E-2</v>
      </c>
      <c r="AB1014" s="329">
        <f t="shared" si="101"/>
        <v>0</v>
      </c>
      <c r="AC1014" s="329"/>
      <c r="AD1014" s="245"/>
      <c r="AE1014" s="245"/>
      <c r="AF1014" s="276" t="s">
        <v>417</v>
      </c>
      <c r="AG1014" s="231">
        <v>0.42</v>
      </c>
      <c r="AH1014" s="349"/>
      <c r="AI1014" s="349"/>
      <c r="AJ1014" s="349"/>
    </row>
    <row r="1015" spans="1:36" s="275" customFormat="1" ht="16.5" hidden="1" customHeight="1" x14ac:dyDescent="0.25">
      <c r="A1015" s="261">
        <v>43770</v>
      </c>
      <c r="B1015" s="245" t="s">
        <v>42</v>
      </c>
      <c r="C1015" s="245" t="s">
        <v>210</v>
      </c>
      <c r="D1015" s="245" t="s">
        <v>211</v>
      </c>
      <c r="E1015" s="245" t="s">
        <v>212</v>
      </c>
      <c r="F1015" s="245" t="s">
        <v>298</v>
      </c>
      <c r="G1015" s="245" t="s">
        <v>299</v>
      </c>
      <c r="H1015" s="245" t="s">
        <v>48</v>
      </c>
      <c r="I1015" s="245" t="s">
        <v>49</v>
      </c>
      <c r="J1015" s="245" t="s">
        <v>677</v>
      </c>
      <c r="K1015" s="245"/>
      <c r="L1015" s="245" t="s">
        <v>220</v>
      </c>
      <c r="M1015" s="272" t="s">
        <v>548</v>
      </c>
      <c r="N1015" s="245" t="s">
        <v>209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102"/>
        <v>1513.0032394366101</v>
      </c>
      <c r="W1015" s="329">
        <f t="shared" si="104"/>
        <v>0</v>
      </c>
      <c r="X1015" s="329"/>
      <c r="Y1015" s="329">
        <f t="shared" si="100"/>
        <v>0</v>
      </c>
      <c r="Z1015" s="329">
        <f t="shared" si="103"/>
        <v>0</v>
      </c>
      <c r="AA1015" s="273">
        <v>6.9000000000000006E-2</v>
      </c>
      <c r="AB1015" s="329">
        <f t="shared" si="101"/>
        <v>0</v>
      </c>
      <c r="AC1015" s="329"/>
      <c r="AD1015" s="245"/>
      <c r="AE1015" s="245"/>
      <c r="AF1015" s="276" t="s">
        <v>417</v>
      </c>
      <c r="AG1015" s="231">
        <v>0.42</v>
      </c>
      <c r="AH1015" s="349"/>
      <c r="AI1015" s="349"/>
      <c r="AJ1015" s="349"/>
    </row>
    <row r="1016" spans="1:36" s="275" customFormat="1" ht="16.5" hidden="1" customHeight="1" x14ac:dyDescent="0.25">
      <c r="A1016" s="261">
        <v>43770</v>
      </c>
      <c r="B1016" s="245" t="s">
        <v>42</v>
      </c>
      <c r="C1016" s="245" t="s">
        <v>210</v>
      </c>
      <c r="D1016" s="245" t="s">
        <v>211</v>
      </c>
      <c r="E1016" s="245" t="s">
        <v>212</v>
      </c>
      <c r="F1016" s="245" t="s">
        <v>230</v>
      </c>
      <c r="G1016" s="245" t="s">
        <v>231</v>
      </c>
      <c r="H1016" s="245" t="s">
        <v>48</v>
      </c>
      <c r="I1016" s="245" t="s">
        <v>49</v>
      </c>
      <c r="J1016" s="245" t="s">
        <v>677</v>
      </c>
      <c r="K1016" s="245"/>
      <c r="L1016" s="245" t="s">
        <v>220</v>
      </c>
      <c r="M1016" s="272" t="s">
        <v>535</v>
      </c>
      <c r="N1016" s="245" t="s">
        <v>209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102"/>
        <v>6504.6216901406997</v>
      </c>
      <c r="W1016" s="329">
        <f t="shared" si="104"/>
        <v>0</v>
      </c>
      <c r="X1016" s="329"/>
      <c r="Y1016" s="329">
        <f t="shared" si="100"/>
        <v>0</v>
      </c>
      <c r="Z1016" s="329">
        <f t="shared" si="103"/>
        <v>0</v>
      </c>
      <c r="AA1016" s="273">
        <v>6.9000000000000006E-2</v>
      </c>
      <c r="AB1016" s="329">
        <f t="shared" si="101"/>
        <v>0</v>
      </c>
      <c r="AC1016" s="329"/>
      <c r="AD1016" s="245"/>
      <c r="AE1016" s="245"/>
      <c r="AF1016" s="276" t="s">
        <v>417</v>
      </c>
      <c r="AG1016" s="231">
        <v>0</v>
      </c>
      <c r="AH1016" s="349"/>
      <c r="AI1016" s="349"/>
      <c r="AJ1016" s="349"/>
    </row>
    <row r="1017" spans="1:36" s="275" customFormat="1" ht="16.5" hidden="1" customHeight="1" x14ac:dyDescent="0.25">
      <c r="A1017" s="261">
        <v>43770</v>
      </c>
      <c r="B1017" s="245" t="s">
        <v>42</v>
      </c>
      <c r="C1017" s="245" t="s">
        <v>210</v>
      </c>
      <c r="D1017" s="245" t="s">
        <v>211</v>
      </c>
      <c r="E1017" s="245" t="s">
        <v>212</v>
      </c>
      <c r="F1017" s="245" t="s">
        <v>280</v>
      </c>
      <c r="G1017" s="245" t="s">
        <v>281</v>
      </c>
      <c r="H1017" s="245" t="s">
        <v>48</v>
      </c>
      <c r="I1017" s="245" t="s">
        <v>49</v>
      </c>
      <c r="J1017" s="245" t="s">
        <v>677</v>
      </c>
      <c r="K1017" s="245"/>
      <c r="L1017" s="245" t="s">
        <v>220</v>
      </c>
      <c r="M1017" s="272" t="s">
        <v>562</v>
      </c>
      <c r="N1017" s="245" t="s">
        <v>209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102"/>
        <v>44820.261970721403</v>
      </c>
      <c r="W1017" s="329">
        <f t="shared" si="104"/>
        <v>0</v>
      </c>
      <c r="X1017" s="329"/>
      <c r="Y1017" s="329">
        <f t="shared" si="100"/>
        <v>0</v>
      </c>
      <c r="Z1017" s="329">
        <f t="shared" si="103"/>
        <v>0</v>
      </c>
      <c r="AA1017" s="273">
        <v>6.9000000000000006E-2</v>
      </c>
      <c r="AB1017" s="329">
        <f t="shared" si="101"/>
        <v>0</v>
      </c>
      <c r="AC1017" s="329"/>
      <c r="AD1017" s="245"/>
      <c r="AE1017" s="245"/>
      <c r="AF1017" s="276" t="s">
        <v>417</v>
      </c>
      <c r="AG1017" s="231">
        <v>0.42</v>
      </c>
      <c r="AH1017" s="349"/>
      <c r="AI1017" s="349"/>
      <c r="AJ1017" s="349"/>
    </row>
    <row r="1018" spans="1:36" s="275" customFormat="1" ht="16.5" hidden="1" customHeight="1" x14ac:dyDescent="0.25">
      <c r="A1018" s="261">
        <v>43770</v>
      </c>
      <c r="B1018" s="245" t="s">
        <v>42</v>
      </c>
      <c r="C1018" s="245" t="s">
        <v>210</v>
      </c>
      <c r="D1018" s="245" t="s">
        <v>211</v>
      </c>
      <c r="E1018" s="245" t="s">
        <v>212</v>
      </c>
      <c r="F1018" s="245" t="s">
        <v>318</v>
      </c>
      <c r="G1018" s="245" t="s">
        <v>319</v>
      </c>
      <c r="H1018" s="245" t="s">
        <v>48</v>
      </c>
      <c r="I1018" s="245" t="s">
        <v>49</v>
      </c>
      <c r="J1018" s="245" t="s">
        <v>677</v>
      </c>
      <c r="K1018" s="245"/>
      <c r="L1018" s="245" t="s">
        <v>220</v>
      </c>
      <c r="M1018" s="272" t="s">
        <v>564</v>
      </c>
      <c r="N1018" s="245" t="s">
        <v>209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102"/>
        <v>132154.611549297</v>
      </c>
      <c r="W1018" s="329">
        <f t="shared" si="104"/>
        <v>0</v>
      </c>
      <c r="X1018" s="329"/>
      <c r="Y1018" s="329">
        <f t="shared" si="100"/>
        <v>0</v>
      </c>
      <c r="Z1018" s="329">
        <f t="shared" si="103"/>
        <v>0</v>
      </c>
      <c r="AA1018" s="273">
        <v>6.9000000000000006E-2</v>
      </c>
      <c r="AB1018" s="329">
        <f t="shared" si="101"/>
        <v>0</v>
      </c>
      <c r="AC1018" s="329"/>
      <c r="AD1018" s="245"/>
      <c r="AE1018" s="245"/>
      <c r="AF1018" s="276" t="s">
        <v>417</v>
      </c>
      <c r="AG1018" s="231">
        <v>0.42</v>
      </c>
      <c r="AH1018" s="349"/>
      <c r="AI1018" s="349"/>
      <c r="AJ1018" s="349"/>
    </row>
    <row r="1019" spans="1:36" s="275" customFormat="1" ht="16.5" hidden="1" customHeight="1" x14ac:dyDescent="0.25">
      <c r="A1019" s="261">
        <v>43770</v>
      </c>
      <c r="B1019" s="245" t="s">
        <v>42</v>
      </c>
      <c r="C1019" s="245" t="s">
        <v>210</v>
      </c>
      <c r="D1019" s="245" t="s">
        <v>211</v>
      </c>
      <c r="E1019" s="245" t="s">
        <v>212</v>
      </c>
      <c r="F1019" s="245" t="s">
        <v>226</v>
      </c>
      <c r="G1019" s="245" t="s">
        <v>227</v>
      </c>
      <c r="H1019" s="245" t="s">
        <v>48</v>
      </c>
      <c r="I1019" s="245" t="s">
        <v>49</v>
      </c>
      <c r="J1019" s="245" t="s">
        <v>677</v>
      </c>
      <c r="K1019" s="245"/>
      <c r="L1019" s="245" t="s">
        <v>220</v>
      </c>
      <c r="M1019" s="272" t="s">
        <v>553</v>
      </c>
      <c r="N1019" s="245" t="s">
        <v>209</v>
      </c>
      <c r="O1019" s="245" t="s">
        <v>53</v>
      </c>
      <c r="P1019" s="276">
        <v>0.03</v>
      </c>
      <c r="Q1019" s="277"/>
      <c r="R1019" s="245"/>
      <c r="S1019" s="121">
        <v>14157.309295774696</v>
      </c>
      <c r="T1019" s="167"/>
      <c r="U1019" s="167">
        <v>0</v>
      </c>
      <c r="V1019" s="167">
        <f t="shared" si="102"/>
        <v>14157.309295774696</v>
      </c>
      <c r="W1019" s="329">
        <f t="shared" si="104"/>
        <v>0</v>
      </c>
      <c r="X1019" s="329"/>
      <c r="Y1019" s="329">
        <f t="shared" si="100"/>
        <v>0</v>
      </c>
      <c r="Z1019" s="329">
        <f t="shared" si="103"/>
        <v>0</v>
      </c>
      <c r="AA1019" s="273">
        <v>6.9000000000000006E-2</v>
      </c>
      <c r="AB1019" s="329">
        <f t="shared" si="101"/>
        <v>0</v>
      </c>
      <c r="AC1019" s="329"/>
      <c r="AD1019" s="245"/>
      <c r="AE1019" s="245"/>
      <c r="AF1019" s="276" t="s">
        <v>417</v>
      </c>
      <c r="AG1019" s="231">
        <v>0.42</v>
      </c>
      <c r="AH1019" s="349"/>
      <c r="AI1019" s="349"/>
      <c r="AJ1019" s="349"/>
    </row>
    <row r="1020" spans="1:36" s="275" customFormat="1" ht="16.5" hidden="1" customHeight="1" x14ac:dyDescent="0.25">
      <c r="A1020" s="261">
        <v>43770</v>
      </c>
      <c r="B1020" s="245" t="s">
        <v>42</v>
      </c>
      <c r="C1020" s="245" t="s">
        <v>210</v>
      </c>
      <c r="D1020" s="245" t="s">
        <v>211</v>
      </c>
      <c r="E1020" s="245" t="s">
        <v>212</v>
      </c>
      <c r="F1020" s="245" t="s">
        <v>232</v>
      </c>
      <c r="G1020" s="245" t="s">
        <v>233</v>
      </c>
      <c r="H1020" s="245" t="s">
        <v>48</v>
      </c>
      <c r="I1020" s="245" t="s">
        <v>49</v>
      </c>
      <c r="J1020" s="245" t="s">
        <v>677</v>
      </c>
      <c r="K1020" s="245"/>
      <c r="L1020" s="245" t="s">
        <v>220</v>
      </c>
      <c r="M1020" s="272" t="s">
        <v>561</v>
      </c>
      <c r="N1020" s="245" t="s">
        <v>209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102"/>
        <v>480.55873239384499</v>
      </c>
      <c r="W1020" s="329">
        <f t="shared" si="104"/>
        <v>0</v>
      </c>
      <c r="X1020" s="329"/>
      <c r="Y1020" s="329">
        <f t="shared" si="100"/>
        <v>0</v>
      </c>
      <c r="Z1020" s="329">
        <f t="shared" si="103"/>
        <v>0</v>
      </c>
      <c r="AA1020" s="273">
        <v>6.9000000000000006E-2</v>
      </c>
      <c r="AB1020" s="329">
        <f t="shared" si="101"/>
        <v>0</v>
      </c>
      <c r="AC1020" s="329"/>
      <c r="AD1020" s="245"/>
      <c r="AE1020" s="245"/>
      <c r="AF1020" s="276" t="s">
        <v>417</v>
      </c>
      <c r="AG1020" s="231" t="s">
        <v>539</v>
      </c>
      <c r="AH1020" s="349"/>
      <c r="AI1020" s="349"/>
      <c r="AJ1020" s="349"/>
    </row>
    <row r="1021" spans="1:36" s="275" customFormat="1" ht="16.5" hidden="1" customHeight="1" x14ac:dyDescent="0.25">
      <c r="A1021" s="261">
        <v>43770</v>
      </c>
      <c r="B1021" s="245" t="s">
        <v>42</v>
      </c>
      <c r="C1021" s="245" t="s">
        <v>210</v>
      </c>
      <c r="D1021" s="245" t="s">
        <v>211</v>
      </c>
      <c r="E1021" s="245" t="s">
        <v>212</v>
      </c>
      <c r="F1021" s="245" t="s">
        <v>306</v>
      </c>
      <c r="G1021" s="245" t="s">
        <v>307</v>
      </c>
      <c r="H1021" s="245" t="s">
        <v>48</v>
      </c>
      <c r="I1021" s="245" t="s">
        <v>49</v>
      </c>
      <c r="J1021" s="245" t="s">
        <v>677</v>
      </c>
      <c r="K1021" s="245"/>
      <c r="L1021" s="245" t="s">
        <v>220</v>
      </c>
      <c r="M1021" s="272" t="s">
        <v>535</v>
      </c>
      <c r="N1021" s="245" t="s">
        <v>209</v>
      </c>
      <c r="O1021" s="245" t="s">
        <v>53</v>
      </c>
      <c r="P1021" s="276">
        <v>0.23</v>
      </c>
      <c r="Q1021" s="277"/>
      <c r="R1021" s="245"/>
      <c r="S1021" s="121">
        <v>88.72</v>
      </c>
      <c r="T1021" s="167"/>
      <c r="U1021" s="167">
        <v>0</v>
      </c>
      <c r="V1021" s="167">
        <f t="shared" si="102"/>
        <v>88.72</v>
      </c>
      <c r="W1021" s="329">
        <f t="shared" si="104"/>
        <v>0</v>
      </c>
      <c r="X1021" s="329"/>
      <c r="Y1021" s="329">
        <f t="shared" si="100"/>
        <v>0</v>
      </c>
      <c r="Z1021" s="329">
        <f t="shared" si="103"/>
        <v>0</v>
      </c>
      <c r="AA1021" s="273">
        <v>6.9000000000000006E-2</v>
      </c>
      <c r="AB1021" s="329">
        <f t="shared" si="101"/>
        <v>0</v>
      </c>
      <c r="AC1021" s="329"/>
      <c r="AD1021" s="245"/>
      <c r="AE1021" s="245"/>
      <c r="AF1021" s="276" t="s">
        <v>417</v>
      </c>
      <c r="AG1021" s="231">
        <v>0.42</v>
      </c>
      <c r="AH1021" s="349"/>
      <c r="AI1021" s="349"/>
      <c r="AJ1021" s="349"/>
    </row>
    <row r="1022" spans="1:36" s="275" customFormat="1" ht="16.5" hidden="1" customHeight="1" x14ac:dyDescent="0.25">
      <c r="A1022" s="261">
        <v>43770</v>
      </c>
      <c r="B1022" s="245" t="s">
        <v>42</v>
      </c>
      <c r="C1022" s="245" t="s">
        <v>210</v>
      </c>
      <c r="D1022" s="245" t="s">
        <v>211</v>
      </c>
      <c r="E1022" s="245" t="s">
        <v>212</v>
      </c>
      <c r="F1022" s="245" t="s">
        <v>213</v>
      </c>
      <c r="G1022" s="245" t="s">
        <v>214</v>
      </c>
      <c r="H1022" s="245" t="s">
        <v>48</v>
      </c>
      <c r="I1022" s="245" t="s">
        <v>49</v>
      </c>
      <c r="J1022" s="245" t="s">
        <v>677</v>
      </c>
      <c r="K1022" s="245"/>
      <c r="L1022" s="245" t="s">
        <v>220</v>
      </c>
      <c r="M1022" s="272" t="s">
        <v>535</v>
      </c>
      <c r="N1022" s="245" t="s">
        <v>209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102"/>
        <v>147.29985915508601</v>
      </c>
      <c r="W1022" s="329">
        <f t="shared" si="104"/>
        <v>0</v>
      </c>
      <c r="X1022" s="329"/>
      <c r="Y1022" s="329">
        <f t="shared" si="100"/>
        <v>0</v>
      </c>
      <c r="Z1022" s="329">
        <f t="shared" si="103"/>
        <v>0</v>
      </c>
      <c r="AA1022" s="273">
        <v>6.9000000000000006E-2</v>
      </c>
      <c r="AB1022" s="329">
        <f t="shared" si="101"/>
        <v>0</v>
      </c>
      <c r="AC1022" s="329"/>
      <c r="AD1022" s="245"/>
      <c r="AE1022" s="245"/>
      <c r="AF1022" s="276" t="s">
        <v>417</v>
      </c>
      <c r="AG1022" s="231">
        <v>0.42</v>
      </c>
      <c r="AH1022" s="349"/>
      <c r="AI1022" s="349"/>
      <c r="AJ1022" s="349"/>
    </row>
    <row r="1023" spans="1:36" s="275" customFormat="1" ht="16.5" hidden="1" customHeight="1" x14ac:dyDescent="0.25">
      <c r="A1023" s="261">
        <v>43770</v>
      </c>
      <c r="B1023" s="245" t="s">
        <v>42</v>
      </c>
      <c r="C1023" s="245" t="s">
        <v>210</v>
      </c>
      <c r="D1023" s="245" t="s">
        <v>211</v>
      </c>
      <c r="E1023" s="245" t="s">
        <v>212</v>
      </c>
      <c r="F1023" s="245" t="s">
        <v>312</v>
      </c>
      <c r="G1023" s="245" t="s">
        <v>313</v>
      </c>
      <c r="H1023" s="245" t="s">
        <v>48</v>
      </c>
      <c r="I1023" s="245" t="s">
        <v>49</v>
      </c>
      <c r="J1023" s="245" t="s">
        <v>677</v>
      </c>
      <c r="K1023" s="245"/>
      <c r="L1023" s="245" t="s">
        <v>220</v>
      </c>
      <c r="M1023" s="272" t="s">
        <v>549</v>
      </c>
      <c r="N1023" s="245" t="s">
        <v>209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102"/>
        <v>4215.2245070423196</v>
      </c>
      <c r="W1023" s="329">
        <f t="shared" si="104"/>
        <v>0</v>
      </c>
      <c r="X1023" s="329"/>
      <c r="Y1023" s="329">
        <f t="shared" si="100"/>
        <v>0</v>
      </c>
      <c r="Z1023" s="329">
        <f t="shared" si="103"/>
        <v>0</v>
      </c>
      <c r="AA1023" s="273">
        <v>6.9000000000000006E-2</v>
      </c>
      <c r="AB1023" s="329">
        <f t="shared" si="101"/>
        <v>0</v>
      </c>
      <c r="AC1023" s="329"/>
      <c r="AD1023" s="245"/>
      <c r="AE1023" s="245"/>
      <c r="AF1023" s="276" t="s">
        <v>417</v>
      </c>
      <c r="AG1023" s="231">
        <v>0.42</v>
      </c>
      <c r="AH1023" s="349"/>
      <c r="AI1023" s="349"/>
      <c r="AJ1023" s="349"/>
    </row>
    <row r="1024" spans="1:36" s="275" customFormat="1" ht="16.5" hidden="1" customHeight="1" x14ac:dyDescent="0.25">
      <c r="A1024" s="261">
        <v>43770</v>
      </c>
      <c r="B1024" s="245" t="s">
        <v>42</v>
      </c>
      <c r="C1024" s="245" t="s">
        <v>210</v>
      </c>
      <c r="D1024" s="245" t="s">
        <v>211</v>
      </c>
      <c r="E1024" s="245" t="s">
        <v>212</v>
      </c>
      <c r="F1024" s="245" t="s">
        <v>302</v>
      </c>
      <c r="G1024" s="245" t="s">
        <v>303</v>
      </c>
      <c r="H1024" s="245" t="s">
        <v>48</v>
      </c>
      <c r="I1024" s="245" t="s">
        <v>49</v>
      </c>
      <c r="J1024" s="245" t="s">
        <v>677</v>
      </c>
      <c r="K1024" s="245"/>
      <c r="L1024" s="245" t="s">
        <v>220</v>
      </c>
      <c r="M1024" s="272" t="s">
        <v>535</v>
      </c>
      <c r="N1024" s="245" t="s">
        <v>209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102"/>
        <v>127.3395774647</v>
      </c>
      <c r="W1024" s="329">
        <f t="shared" si="104"/>
        <v>0</v>
      </c>
      <c r="X1024" s="329"/>
      <c r="Y1024" s="329">
        <f t="shared" si="100"/>
        <v>0</v>
      </c>
      <c r="Z1024" s="329">
        <f t="shared" si="103"/>
        <v>0</v>
      </c>
      <c r="AA1024" s="273">
        <v>6.9000000000000006E-2</v>
      </c>
      <c r="AB1024" s="329">
        <f t="shared" si="101"/>
        <v>0</v>
      </c>
      <c r="AC1024" s="329"/>
      <c r="AD1024" s="245"/>
      <c r="AE1024" s="245"/>
      <c r="AF1024" s="276" t="s">
        <v>417</v>
      </c>
      <c r="AG1024" s="231">
        <v>0.42</v>
      </c>
      <c r="AH1024" s="349"/>
      <c r="AI1024" s="349"/>
      <c r="AJ1024" s="349"/>
    </row>
    <row r="1025" spans="1:37" s="275" customFormat="1" hidden="1" x14ac:dyDescent="0.25">
      <c r="A1025" s="261">
        <v>43770</v>
      </c>
      <c r="B1025" s="245" t="s">
        <v>42</v>
      </c>
      <c r="C1025" s="245" t="s">
        <v>210</v>
      </c>
      <c r="D1025" s="245" t="s">
        <v>211</v>
      </c>
      <c r="E1025" s="245" t="s">
        <v>212</v>
      </c>
      <c r="F1025" s="245" t="s">
        <v>240</v>
      </c>
      <c r="G1025" s="245" t="s">
        <v>241</v>
      </c>
      <c r="H1025" s="245" t="s">
        <v>48</v>
      </c>
      <c r="I1025" s="245" t="s">
        <v>49</v>
      </c>
      <c r="J1025" s="245" t="s">
        <v>677</v>
      </c>
      <c r="K1025" s="245"/>
      <c r="L1025" s="245" t="s">
        <v>220</v>
      </c>
      <c r="M1025" s="272" t="s">
        <v>534</v>
      </c>
      <c r="N1025" s="245" t="s">
        <v>209</v>
      </c>
      <c r="O1025" s="245" t="s">
        <v>53</v>
      </c>
      <c r="P1025" s="276">
        <v>0.23</v>
      </c>
      <c r="Q1025" s="277"/>
      <c r="R1025" s="245"/>
      <c r="S1025" s="121">
        <v>172.66352112698951</v>
      </c>
      <c r="T1025" s="167"/>
      <c r="U1025" s="167">
        <v>0</v>
      </c>
      <c r="V1025" s="167">
        <f t="shared" si="102"/>
        <v>172.66352112698951</v>
      </c>
      <c r="W1025" s="329">
        <f t="shared" si="104"/>
        <v>0</v>
      </c>
      <c r="X1025" s="329"/>
      <c r="Y1025" s="329">
        <f t="shared" si="100"/>
        <v>0</v>
      </c>
      <c r="Z1025" s="329">
        <f t="shared" si="103"/>
        <v>0</v>
      </c>
      <c r="AA1025" s="273">
        <v>6.9000000000000006E-2</v>
      </c>
      <c r="AB1025" s="329">
        <f t="shared" si="101"/>
        <v>0</v>
      </c>
      <c r="AC1025" s="329"/>
      <c r="AD1025" s="245"/>
      <c r="AE1025" s="245"/>
      <c r="AF1025" s="276" t="s">
        <v>417</v>
      </c>
      <c r="AG1025" s="231">
        <v>0.42</v>
      </c>
      <c r="AH1025" s="349"/>
      <c r="AI1025" s="349"/>
      <c r="AJ1025" s="349"/>
    </row>
    <row r="1026" spans="1:37" s="275" customFormat="1" ht="16.5" hidden="1" customHeight="1" x14ac:dyDescent="0.25">
      <c r="A1026" s="261">
        <v>43770</v>
      </c>
      <c r="B1026" s="245" t="s">
        <v>42</v>
      </c>
      <c r="C1026" s="245" t="s">
        <v>210</v>
      </c>
      <c r="D1026" s="245" t="s">
        <v>211</v>
      </c>
      <c r="E1026" s="245" t="s">
        <v>212</v>
      </c>
      <c r="F1026" s="245" t="s">
        <v>246</v>
      </c>
      <c r="G1026" s="245" t="s">
        <v>247</v>
      </c>
      <c r="H1026" s="245" t="s">
        <v>48</v>
      </c>
      <c r="I1026" s="245" t="s">
        <v>49</v>
      </c>
      <c r="J1026" s="245" t="s">
        <v>677</v>
      </c>
      <c r="K1026" s="245"/>
      <c r="L1026" s="245" t="s">
        <v>220</v>
      </c>
      <c r="M1026" s="272" t="s">
        <v>532</v>
      </c>
      <c r="N1026" s="245" t="s">
        <v>209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102"/>
        <v>11055.15</v>
      </c>
      <c r="W1026" s="329">
        <f t="shared" si="104"/>
        <v>0</v>
      </c>
      <c r="X1026" s="329"/>
      <c r="Y1026" s="329">
        <f t="shared" si="100"/>
        <v>0</v>
      </c>
      <c r="Z1026" s="329">
        <f t="shared" si="103"/>
        <v>0</v>
      </c>
      <c r="AA1026" s="273">
        <v>6.9000000000000006E-2</v>
      </c>
      <c r="AB1026" s="329">
        <f t="shared" si="101"/>
        <v>0</v>
      </c>
      <c r="AC1026" s="329"/>
      <c r="AD1026" s="245"/>
      <c r="AE1026" s="245"/>
      <c r="AF1026" s="276" t="s">
        <v>417</v>
      </c>
      <c r="AG1026" s="231">
        <v>0.42</v>
      </c>
      <c r="AH1026" s="349"/>
      <c r="AI1026" s="349"/>
      <c r="AJ1026" s="349"/>
    </row>
    <row r="1027" spans="1:37" s="275" customFormat="1" ht="16.5" hidden="1" customHeight="1" x14ac:dyDescent="0.2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677</v>
      </c>
      <c r="K1027" s="245"/>
      <c r="L1027" s="245" t="s">
        <v>62</v>
      </c>
      <c r="M1027" s="272" t="s">
        <v>497</v>
      </c>
      <c r="N1027" s="245" t="s">
        <v>209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102"/>
        <v>17291.400000000001</v>
      </c>
      <c r="W1027" s="329">
        <f t="shared" si="104"/>
        <v>0</v>
      </c>
      <c r="X1027" s="329"/>
      <c r="Y1027" s="329">
        <f t="shared" si="100"/>
        <v>0</v>
      </c>
      <c r="Z1027" s="329">
        <f t="shared" si="103"/>
        <v>0</v>
      </c>
      <c r="AA1027" s="273">
        <v>6.9000000000000006E-2</v>
      </c>
      <c r="AB1027" s="329">
        <f t="shared" si="101"/>
        <v>0</v>
      </c>
      <c r="AC1027" s="329"/>
      <c r="AD1027" s="245"/>
      <c r="AE1027" s="245"/>
      <c r="AF1027" s="276" t="s">
        <v>417</v>
      </c>
      <c r="AG1027" s="231">
        <v>0.36</v>
      </c>
      <c r="AH1027" s="349"/>
      <c r="AI1027" s="349"/>
      <c r="AJ1027" s="349"/>
    </row>
    <row r="1028" spans="1:37" s="275" customFormat="1" ht="16.5" hidden="1" customHeight="1" x14ac:dyDescent="0.2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677</v>
      </c>
      <c r="K1028" s="245"/>
      <c r="L1028" s="245" t="s">
        <v>194</v>
      </c>
      <c r="M1028" s="272" t="s">
        <v>511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102"/>
        <v>34786.67</v>
      </c>
      <c r="W1028" s="121">
        <f>U1028/(1+P1028)</f>
        <v>13993.82</v>
      </c>
      <c r="X1028" s="329"/>
      <c r="Y1028" s="329">
        <f t="shared" si="100"/>
        <v>0</v>
      </c>
      <c r="Z1028" s="329">
        <f t="shared" si="103"/>
        <v>13993.82</v>
      </c>
      <c r="AA1028" s="273">
        <v>3.5999999999999997E-2</v>
      </c>
      <c r="AB1028" s="329">
        <f t="shared" si="101"/>
        <v>503.77751999999992</v>
      </c>
      <c r="AC1028" s="329"/>
      <c r="AD1028" s="245"/>
      <c r="AE1028" s="245"/>
      <c r="AF1028" s="276" t="s">
        <v>417</v>
      </c>
      <c r="AG1028" s="231">
        <v>0</v>
      </c>
      <c r="AH1028" s="349"/>
      <c r="AI1028" s="349"/>
      <c r="AJ1028" s="349"/>
    </row>
    <row r="1029" spans="1:37" s="275" customFormat="1" ht="16.5" hidden="1" customHeight="1" x14ac:dyDescent="0.2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677</v>
      </c>
      <c r="K1029" s="245"/>
      <c r="L1029" s="245" t="s">
        <v>82</v>
      </c>
      <c r="M1029" s="272" t="s">
        <v>498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102"/>
        <v>7101.6099999999988</v>
      </c>
      <c r="W1029" s="329">
        <f t="shared" si="104"/>
        <v>9014.5400000000009</v>
      </c>
      <c r="X1029" s="329"/>
      <c r="Y1029" s="329">
        <f t="shared" si="100"/>
        <v>0</v>
      </c>
      <c r="Z1029" s="329">
        <f t="shared" si="103"/>
        <v>9014.5400000000009</v>
      </c>
      <c r="AA1029" s="273">
        <v>3.5999999999999997E-2</v>
      </c>
      <c r="AB1029" s="329">
        <f t="shared" si="101"/>
        <v>324.52343999999999</v>
      </c>
      <c r="AC1029" s="329"/>
      <c r="AD1029" s="245"/>
      <c r="AE1029" s="245"/>
      <c r="AF1029" s="276" t="s">
        <v>417</v>
      </c>
      <c r="AG1029" s="231">
        <v>0.11</v>
      </c>
      <c r="AH1029" s="349"/>
      <c r="AI1029" s="349"/>
      <c r="AJ1029" s="349"/>
    </row>
    <row r="1030" spans="1:37" s="275" customFormat="1" ht="16.5" hidden="1" customHeight="1" x14ac:dyDescent="0.2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677</v>
      </c>
      <c r="K1030" s="245"/>
      <c r="L1030" s="245" t="s">
        <v>179</v>
      </c>
      <c r="M1030" s="272" t="s">
        <v>522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102"/>
        <v>2956.69</v>
      </c>
      <c r="W1030" s="329">
        <f t="shared" si="104"/>
        <v>0</v>
      </c>
      <c r="X1030" s="329"/>
      <c r="Y1030" s="329">
        <f t="shared" si="100"/>
        <v>0</v>
      </c>
      <c r="Z1030" s="329">
        <f t="shared" si="103"/>
        <v>0</v>
      </c>
      <c r="AA1030" s="273">
        <v>3.5999999999999997E-2</v>
      </c>
      <c r="AB1030" s="329">
        <f t="shared" si="101"/>
        <v>0</v>
      </c>
      <c r="AC1030" s="329"/>
      <c r="AD1030" s="245"/>
      <c r="AE1030" s="245"/>
      <c r="AF1030" s="276" t="s">
        <v>417</v>
      </c>
      <c r="AG1030" s="231">
        <v>0.42</v>
      </c>
      <c r="AH1030" s="349"/>
      <c r="AI1030" s="349"/>
      <c r="AJ1030" s="349"/>
    </row>
    <row r="1031" spans="1:37" s="275" customFormat="1" ht="16.5" hidden="1" customHeight="1" x14ac:dyDescent="0.2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677</v>
      </c>
      <c r="K1031" s="245"/>
      <c r="L1031" s="245" t="s">
        <v>62</v>
      </c>
      <c r="M1031" s="272" t="s">
        <v>497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103"/>
        <v>20.65</v>
      </c>
      <c r="AA1031" s="273">
        <v>3.5999999999999997E-2</v>
      </c>
      <c r="AB1031" s="329">
        <f t="shared" si="101"/>
        <v>0.74339999999999984</v>
      </c>
      <c r="AC1031" s="329"/>
      <c r="AD1031" s="245"/>
      <c r="AE1031" s="245"/>
      <c r="AF1031" s="276" t="s">
        <v>417</v>
      </c>
      <c r="AG1031" s="231">
        <v>0.31</v>
      </c>
      <c r="AH1031" s="349"/>
      <c r="AI1031" s="349"/>
      <c r="AJ1031" s="349"/>
    </row>
    <row r="1032" spans="1:37" s="275" customFormat="1" ht="16.5" hidden="1" customHeight="1" x14ac:dyDescent="0.2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587</v>
      </c>
      <c r="G1032" s="245" t="s">
        <v>588</v>
      </c>
      <c r="H1032" s="245" t="s">
        <v>48</v>
      </c>
      <c r="I1032" s="245" t="s">
        <v>49</v>
      </c>
      <c r="J1032" s="245" t="s">
        <v>677</v>
      </c>
      <c r="K1032" s="245"/>
      <c r="L1032" s="245"/>
      <c r="M1032" s="272" t="s">
        <v>589</v>
      </c>
      <c r="N1032" s="245" t="s">
        <v>144</v>
      </c>
      <c r="O1032" s="245" t="s">
        <v>57</v>
      </c>
      <c r="P1032" s="276">
        <v>0</v>
      </c>
      <c r="Q1032" s="277"/>
      <c r="R1032" s="245" t="s">
        <v>682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t="16.5" hidden="1" customHeight="1" x14ac:dyDescent="0.2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673</v>
      </c>
      <c r="F1033" s="245" t="s">
        <v>674</v>
      </c>
      <c r="G1033" s="245" t="s">
        <v>674</v>
      </c>
      <c r="H1033" s="245" t="s">
        <v>674</v>
      </c>
      <c r="I1033" s="245" t="s">
        <v>601</v>
      </c>
      <c r="J1033" s="245" t="s">
        <v>683</v>
      </c>
      <c r="K1033" s="245"/>
      <c r="L1033" s="245" t="s">
        <v>674</v>
      </c>
      <c r="M1033" s="272" t="s">
        <v>684</v>
      </c>
      <c r="N1033" s="245" t="s">
        <v>600</v>
      </c>
      <c r="O1033" s="245" t="s">
        <v>57</v>
      </c>
      <c r="P1033" s="276">
        <v>0</v>
      </c>
      <c r="Q1033" s="277"/>
      <c r="R1033" s="245" t="s">
        <v>685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417</v>
      </c>
      <c r="AG1033" s="231">
        <v>0</v>
      </c>
      <c r="AH1033" s="349"/>
      <c r="AI1033" s="349"/>
      <c r="AJ1033" s="349"/>
    </row>
    <row r="1034" spans="1:37" s="275" customFormat="1" ht="16.5" hidden="1" customHeight="1" x14ac:dyDescent="0.2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673</v>
      </c>
      <c r="F1034" s="245" t="s">
        <v>675</v>
      </c>
      <c r="G1034" s="245" t="s">
        <v>675</v>
      </c>
      <c r="H1034" s="245" t="s">
        <v>675</v>
      </c>
      <c r="I1034" s="245" t="s">
        <v>601</v>
      </c>
      <c r="J1034" s="245" t="s">
        <v>683</v>
      </c>
      <c r="K1034" s="245"/>
      <c r="L1034" s="245" t="s">
        <v>675</v>
      </c>
      <c r="M1034" s="272" t="s">
        <v>686</v>
      </c>
      <c r="N1034" s="245" t="s">
        <v>600</v>
      </c>
      <c r="O1034" s="245" t="s">
        <v>57</v>
      </c>
      <c r="P1034" s="276">
        <v>0</v>
      </c>
      <c r="Q1034" s="277"/>
      <c r="R1034" s="245" t="s">
        <v>685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417</v>
      </c>
      <c r="AG1034" s="231">
        <v>0</v>
      </c>
      <c r="AH1034" s="349"/>
      <c r="AI1034" s="349"/>
      <c r="AJ1034" s="349"/>
    </row>
    <row r="1035" spans="1:37" s="275" customFormat="1" ht="16.5" hidden="1" customHeight="1" x14ac:dyDescent="0.2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673</v>
      </c>
      <c r="F1035" s="245" t="s">
        <v>676</v>
      </c>
      <c r="G1035" s="245" t="s">
        <v>676</v>
      </c>
      <c r="H1035" s="245" t="s">
        <v>676</v>
      </c>
      <c r="I1035" s="245" t="s">
        <v>601</v>
      </c>
      <c r="J1035" s="245" t="s">
        <v>683</v>
      </c>
      <c r="K1035" s="245"/>
      <c r="L1035" s="245" t="s">
        <v>676</v>
      </c>
      <c r="M1035" s="272" t="s">
        <v>687</v>
      </c>
      <c r="N1035" s="245" t="s">
        <v>144</v>
      </c>
      <c r="O1035" s="245" t="s">
        <v>57</v>
      </c>
      <c r="P1035" s="276">
        <v>0</v>
      </c>
      <c r="Q1035" s="277"/>
      <c r="R1035" s="245" t="s">
        <v>685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417</v>
      </c>
      <c r="AG1035" s="231">
        <v>0</v>
      </c>
      <c r="AH1035" s="349"/>
      <c r="AI1035" s="349"/>
      <c r="AJ1035" s="349"/>
    </row>
    <row r="1036" spans="1:37" s="275" customFormat="1" ht="16.5" hidden="1" customHeight="1" x14ac:dyDescent="0.2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327</v>
      </c>
      <c r="G1036" s="245" t="s">
        <v>617</v>
      </c>
      <c r="H1036" s="245" t="s">
        <v>327</v>
      </c>
      <c r="I1036" s="245" t="s">
        <v>458</v>
      </c>
      <c r="J1036" s="245" t="s">
        <v>42</v>
      </c>
      <c r="K1036" s="245"/>
      <c r="L1036" s="245" t="s">
        <v>603</v>
      </c>
      <c r="M1036" s="272" t="s">
        <v>604</v>
      </c>
      <c r="N1036" s="245" t="s">
        <v>144</v>
      </c>
      <c r="O1036" s="245" t="s">
        <v>57</v>
      </c>
      <c r="P1036" s="276">
        <v>0</v>
      </c>
      <c r="Q1036" s="277" t="s">
        <v>605</v>
      </c>
      <c r="R1036" s="245" t="s">
        <v>632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414</v>
      </c>
      <c r="AG1036" s="231">
        <v>0</v>
      </c>
      <c r="AH1036" s="349"/>
      <c r="AI1036" s="349"/>
      <c r="AJ1036" s="349"/>
    </row>
    <row r="1037" spans="1:37" s="275" customFormat="1" ht="16.5" hidden="1" customHeight="1" x14ac:dyDescent="0.2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606</v>
      </c>
      <c r="G1037" s="245" t="s">
        <v>606</v>
      </c>
      <c r="H1037" s="245" t="s">
        <v>606</v>
      </c>
      <c r="I1037" s="245" t="s">
        <v>458</v>
      </c>
      <c r="J1037" s="245" t="s">
        <v>42</v>
      </c>
      <c r="K1037" s="245"/>
      <c r="L1037" s="245" t="s">
        <v>327</v>
      </c>
      <c r="M1037" s="272" t="s">
        <v>535</v>
      </c>
      <c r="N1037" s="245" t="s">
        <v>144</v>
      </c>
      <c r="O1037" s="245" t="s">
        <v>57</v>
      </c>
      <c r="P1037" s="276">
        <v>0</v>
      </c>
      <c r="Q1037" s="277" t="s">
        <v>607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414</v>
      </c>
      <c r="AG1037" s="231">
        <v>0</v>
      </c>
      <c r="AH1037" s="349"/>
      <c r="AI1037" s="349"/>
      <c r="AJ1037" s="349"/>
    </row>
    <row r="1038" spans="1:37" s="275" customFormat="1" ht="16.5" hidden="1" customHeight="1" x14ac:dyDescent="0.2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343</v>
      </c>
      <c r="J1038" s="245" t="s">
        <v>688</v>
      </c>
      <c r="K1038" s="245"/>
      <c r="L1038" s="245" t="s">
        <v>133</v>
      </c>
      <c r="M1038" s="272" t="s">
        <v>494</v>
      </c>
      <c r="N1038" s="245" t="s">
        <v>52</v>
      </c>
      <c r="O1038" s="245" t="s">
        <v>57</v>
      </c>
      <c r="P1038" s="276">
        <v>0</v>
      </c>
      <c r="Q1038" s="277"/>
      <c r="R1038" s="245" t="s">
        <v>623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417</v>
      </c>
      <c r="AG1038" s="231">
        <v>0.2</v>
      </c>
      <c r="AH1038" s="349"/>
      <c r="AI1038" s="349"/>
      <c r="AJ1038" s="349"/>
    </row>
    <row r="1039" spans="1:37" s="275" customFormat="1" ht="16.5" hidden="1" customHeight="1" x14ac:dyDescent="0.2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333</v>
      </c>
      <c r="J1039" s="245" t="s">
        <v>688</v>
      </c>
      <c r="K1039" s="245"/>
      <c r="L1039" s="245" t="s">
        <v>133</v>
      </c>
      <c r="M1039" s="272" t="s">
        <v>494</v>
      </c>
      <c r="N1039" s="245" t="s">
        <v>52</v>
      </c>
      <c r="O1039" s="245" t="s">
        <v>57</v>
      </c>
      <c r="P1039" s="276">
        <v>0</v>
      </c>
      <c r="Q1039" s="277"/>
      <c r="R1039" s="245" t="s">
        <v>623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417</v>
      </c>
      <c r="AG1039" s="231">
        <v>0.1</v>
      </c>
      <c r="AH1039" s="349"/>
      <c r="AI1039" s="349"/>
      <c r="AJ1039" s="349"/>
    </row>
    <row r="1040" spans="1:37" s="122" customFormat="1" ht="16.5" hidden="1" customHeight="1" x14ac:dyDescent="0.4">
      <c r="A1040" s="352" t="s">
        <v>362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455</v>
      </c>
      <c r="G1040" s="195" t="s">
        <v>745</v>
      </c>
      <c r="H1040" s="289" t="s">
        <v>455</v>
      </c>
      <c r="I1040" s="376" t="s">
        <v>449</v>
      </c>
      <c r="J1040" s="92" t="s">
        <v>450</v>
      </c>
      <c r="K1040" s="194"/>
      <c r="L1040" s="206" t="s">
        <v>746</v>
      </c>
      <c r="M1040" s="206"/>
      <c r="N1040" s="290" t="s">
        <v>345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105">U1040</f>
        <v>12957.442307692099</v>
      </c>
      <c r="AA1040" s="232">
        <v>8.5999999999999993E-2</v>
      </c>
      <c r="AB1040" s="339">
        <f t="shared" ref="AB1040" si="106">Z1040*AA1040</f>
        <v>1114.3400384615204</v>
      </c>
      <c r="AC1040" s="339"/>
      <c r="AD1040" s="210"/>
      <c r="AE1040" s="210"/>
      <c r="AF1040" s="210" t="s">
        <v>417</v>
      </c>
      <c r="AG1040" s="231"/>
      <c r="AH1040" s="344"/>
      <c r="AI1040" s="344"/>
      <c r="AJ1040" s="344"/>
      <c r="AK1040" s="192"/>
    </row>
    <row r="1041" spans="1:33" ht="16.5" hidden="1" customHeight="1" x14ac:dyDescent="0.2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698</v>
      </c>
      <c r="H1041" s="245" t="s">
        <v>48</v>
      </c>
      <c r="I1041" s="245" t="s">
        <v>699</v>
      </c>
      <c r="J1041" s="245" t="s">
        <v>742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7">S1041+T1041-U1041</f>
        <v>14280.96</v>
      </c>
      <c r="W1041" s="330">
        <f t="shared" ref="W1041:W1072" si="108">U1041*(1+AG1041)/(1+AG1041+P1041)</f>
        <v>47515.38</v>
      </c>
      <c r="Y1041" s="330">
        <f t="shared" ref="Y1041:Y1048" si="109">U1041-W1041</f>
        <v>0</v>
      </c>
      <c r="Z1041" s="330">
        <f t="shared" ref="Z1041:Z1072" si="110">U1041</f>
        <v>47515.38</v>
      </c>
      <c r="AA1041" s="273">
        <v>5.6000000000000001E-2</v>
      </c>
      <c r="AF1041" s="276" t="s">
        <v>414</v>
      </c>
      <c r="AG1041" s="231">
        <v>0</v>
      </c>
    </row>
    <row r="1042" spans="1:33" ht="16.5" hidden="1" customHeight="1" x14ac:dyDescent="0.2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699</v>
      </c>
      <c r="J1042" s="245" t="s">
        <v>742</v>
      </c>
      <c r="L1042" s="245" t="s">
        <v>66</v>
      </c>
      <c r="M1042" s="245"/>
      <c r="N1042" s="401" t="s">
        <v>52</v>
      </c>
      <c r="O1042" s="245" t="s">
        <v>53</v>
      </c>
      <c r="P1042" s="19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7"/>
        <v>106089.30999999959</v>
      </c>
      <c r="W1042" s="123">
        <f>U1042*(1+AG1042)/(1+AG1042+P1042)</f>
        <v>2587614.5980000002</v>
      </c>
      <c r="Y1042" s="330">
        <f t="shared" si="109"/>
        <v>72549.942000000272</v>
      </c>
      <c r="Z1042" s="330">
        <f t="shared" si="110"/>
        <v>2660164.5400000005</v>
      </c>
      <c r="AA1042" s="273">
        <v>5.6000000000000001E-2</v>
      </c>
      <c r="AF1042" s="276" t="s">
        <v>417</v>
      </c>
      <c r="AG1042" s="231">
        <v>7.0000000000000007E-2</v>
      </c>
    </row>
    <row r="1043" spans="1:33" ht="16.5" hidden="1" customHeight="1" x14ac:dyDescent="0.2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699</v>
      </c>
      <c r="J1043" s="245" t="s">
        <v>742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7"/>
        <v>9737.5499999999156</v>
      </c>
      <c r="W1043" s="411">
        <f>U1043*(1+AG1043)/(1+P1043+AG1043)</f>
        <v>121010.19090909089</v>
      </c>
      <c r="Y1043" s="330">
        <f t="shared" si="109"/>
        <v>3392.809090909097</v>
      </c>
      <c r="Z1043" s="330">
        <f t="shared" si="110"/>
        <v>124402.99999999999</v>
      </c>
      <c r="AA1043" s="273">
        <v>5.6000000000000001E-2</v>
      </c>
      <c r="AF1043" s="276" t="s">
        <v>417</v>
      </c>
      <c r="AG1043" s="231">
        <v>7.0000000000000007E-2</v>
      </c>
    </row>
    <row r="1044" spans="1:33" ht="16.5" hidden="1" customHeight="1" x14ac:dyDescent="0.2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354</v>
      </c>
      <c r="F1044" s="245" t="s">
        <v>103</v>
      </c>
      <c r="G1044" s="245" t="s">
        <v>103</v>
      </c>
      <c r="H1044" s="245" t="s">
        <v>103</v>
      </c>
      <c r="I1044" s="245" t="s">
        <v>699</v>
      </c>
      <c r="J1044" s="245" t="s">
        <v>742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7"/>
        <v>99246.07</v>
      </c>
      <c r="W1044" s="330">
        <f t="shared" si="108"/>
        <v>303644.59223300969</v>
      </c>
      <c r="Y1044" s="330">
        <f t="shared" si="109"/>
        <v>9109.3377669902984</v>
      </c>
      <c r="Z1044" s="330">
        <f t="shared" si="110"/>
        <v>312753.93</v>
      </c>
      <c r="AA1044" s="273">
        <v>5.6000000000000001E-2</v>
      </c>
      <c r="AF1044" s="276" t="s">
        <v>414</v>
      </c>
      <c r="AG1044" s="231">
        <v>0</v>
      </c>
    </row>
    <row r="1045" spans="1:33" ht="16.5" hidden="1" customHeight="1" x14ac:dyDescent="0.2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699</v>
      </c>
      <c r="J1045" s="245" t="s">
        <v>742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719</v>
      </c>
      <c r="S1045" s="167">
        <v>831241.24</v>
      </c>
      <c r="T1045" s="167">
        <v>822181.82</v>
      </c>
      <c r="U1045" s="167">
        <v>856181.76000000001</v>
      </c>
      <c r="V1045" s="167">
        <f t="shared" si="107"/>
        <v>797241.3</v>
      </c>
      <c r="W1045" s="330">
        <f t="shared" si="108"/>
        <v>849744.30315789476</v>
      </c>
      <c r="X1045" s="330">
        <v>48960</v>
      </c>
      <c r="Y1045" s="330">
        <f t="shared" si="109"/>
        <v>6437.4568421052536</v>
      </c>
      <c r="Z1045" s="330">
        <f t="shared" si="110"/>
        <v>856181.76000000001</v>
      </c>
      <c r="AA1045" s="273">
        <v>5.6000000000000001E-2</v>
      </c>
      <c r="AF1045" s="276" t="s">
        <v>417</v>
      </c>
      <c r="AG1045" s="231">
        <v>0.32</v>
      </c>
    </row>
    <row r="1046" spans="1:33" ht="16.5" hidden="1" customHeight="1" x14ac:dyDescent="0.2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699</v>
      </c>
      <c r="J1046" s="245" t="s">
        <v>742</v>
      </c>
      <c r="L1046" s="245" t="s">
        <v>133</v>
      </c>
      <c r="M1046" s="245"/>
      <c r="N1046" s="401" t="s">
        <v>209</v>
      </c>
      <c r="O1046" s="245" t="s">
        <v>53</v>
      </c>
      <c r="P1046" s="276">
        <v>0.05</v>
      </c>
      <c r="Q1046" s="280"/>
      <c r="R1046" s="280" t="s">
        <v>720</v>
      </c>
      <c r="S1046" s="167">
        <v>0</v>
      </c>
      <c r="T1046" s="167">
        <v>237466.67</v>
      </c>
      <c r="U1046" s="167">
        <v>237466.67</v>
      </c>
      <c r="V1046" s="167">
        <f t="shared" si="107"/>
        <v>0</v>
      </c>
      <c r="W1046" s="330">
        <f t="shared" si="108"/>
        <v>228800.00321167885</v>
      </c>
      <c r="X1046" s="330">
        <v>13728</v>
      </c>
      <c r="Y1046" s="330">
        <f t="shared" si="109"/>
        <v>8666.666788321163</v>
      </c>
      <c r="Z1046" s="330">
        <f t="shared" si="110"/>
        <v>237466.67</v>
      </c>
      <c r="AA1046" s="273">
        <v>7.0000000000000007E-2</v>
      </c>
      <c r="AF1046" s="276" t="s">
        <v>417</v>
      </c>
      <c r="AG1046" s="231">
        <v>0.32</v>
      </c>
    </row>
    <row r="1047" spans="1:33" ht="16.5" hidden="1" customHeight="1" x14ac:dyDescent="0.2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700</v>
      </c>
      <c r="L1047" s="245" t="s">
        <v>66</v>
      </c>
      <c r="M1047" s="245"/>
      <c r="N1047" s="401" t="s">
        <v>52</v>
      </c>
      <c r="O1047" s="245" t="s">
        <v>53</v>
      </c>
      <c r="P1047" s="19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7"/>
        <v>0</v>
      </c>
      <c r="W1047" s="330">
        <f t="shared" si="108"/>
        <v>0</v>
      </c>
      <c r="Y1047" s="330">
        <f t="shared" si="109"/>
        <v>0</v>
      </c>
      <c r="Z1047" s="330">
        <f t="shared" si="110"/>
        <v>0</v>
      </c>
      <c r="AA1047" s="273">
        <v>5.6000000000000001E-2</v>
      </c>
      <c r="AF1047" s="276" t="s">
        <v>417</v>
      </c>
      <c r="AG1047" s="231">
        <v>7.0000000000000007E-2</v>
      </c>
    </row>
    <row r="1048" spans="1:33" ht="16.5" hidden="1" customHeight="1" x14ac:dyDescent="0.2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700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7"/>
        <v>0</v>
      </c>
      <c r="W1048" s="411">
        <f>U1048*(1+AG1048)/(1+P1048+AG1048)</f>
        <v>0</v>
      </c>
      <c r="Y1048" s="330">
        <f t="shared" si="109"/>
        <v>0</v>
      </c>
      <c r="Z1048" s="330">
        <f t="shared" si="110"/>
        <v>0</v>
      </c>
      <c r="AA1048" s="273">
        <v>5.6000000000000001E-2</v>
      </c>
      <c r="AF1048" s="276" t="s">
        <v>417</v>
      </c>
      <c r="AG1048" s="231">
        <v>7.0000000000000007E-2</v>
      </c>
    </row>
    <row r="1049" spans="1:33" ht="16.5" hidden="1" customHeight="1" x14ac:dyDescent="0.2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748</v>
      </c>
      <c r="J1049" s="245" t="s">
        <v>749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7"/>
        <v>4756.9199999999983</v>
      </c>
      <c r="AA1049" s="273">
        <v>5.6000000000000001E-2</v>
      </c>
      <c r="AF1049" s="276" t="s">
        <v>417</v>
      </c>
      <c r="AG1049" s="231">
        <v>0.32</v>
      </c>
    </row>
    <row r="1050" spans="1:33" ht="16.5" hidden="1" customHeight="1" x14ac:dyDescent="0.2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354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700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7"/>
        <v>5696.5500000000029</v>
      </c>
      <c r="W1050" s="330">
        <f t="shared" si="108"/>
        <v>106745.6504854369</v>
      </c>
      <c r="Y1050" s="330">
        <f t="shared" ref="Y1050:Y1081" si="111">U1050-W1050</f>
        <v>3202.3695145631063</v>
      </c>
      <c r="Z1050" s="330">
        <f t="shared" si="110"/>
        <v>109948.02</v>
      </c>
      <c r="AA1050" s="273">
        <v>5.6000000000000001E-2</v>
      </c>
      <c r="AF1050" s="276" t="s">
        <v>414</v>
      </c>
      <c r="AG1050" s="231">
        <v>0</v>
      </c>
    </row>
    <row r="1051" spans="1:33" ht="16.5" hidden="1" customHeight="1" x14ac:dyDescent="0.2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354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700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7"/>
        <v>97624.94</v>
      </c>
      <c r="W1051" s="330">
        <f t="shared" si="108"/>
        <v>0</v>
      </c>
      <c r="Y1051" s="330">
        <f t="shared" si="111"/>
        <v>0</v>
      </c>
      <c r="Z1051" s="330">
        <f t="shared" si="110"/>
        <v>0</v>
      </c>
      <c r="AA1051" s="273">
        <v>5.6000000000000001E-2</v>
      </c>
      <c r="AF1051" s="276" t="s">
        <v>414</v>
      </c>
      <c r="AG1051" s="231">
        <v>0</v>
      </c>
    </row>
    <row r="1052" spans="1:33" ht="16.5" hidden="1" customHeight="1" x14ac:dyDescent="0.2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206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700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7"/>
        <v>13602.300000000007</v>
      </c>
      <c r="W1052" s="330">
        <f t="shared" si="108"/>
        <v>27667.809999999994</v>
      </c>
      <c r="Y1052" s="330">
        <f t="shared" si="111"/>
        <v>0</v>
      </c>
      <c r="Z1052" s="330">
        <f t="shared" si="110"/>
        <v>27667.809999999994</v>
      </c>
      <c r="AA1052" s="273">
        <v>5.6000000000000001E-2</v>
      </c>
      <c r="AF1052" s="276" t="s">
        <v>414</v>
      </c>
      <c r="AG1052" s="231">
        <v>0</v>
      </c>
    </row>
    <row r="1053" spans="1:33" ht="16.5" hidden="1" customHeight="1" x14ac:dyDescent="0.2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700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7"/>
        <v>106099.63</v>
      </c>
      <c r="W1053" s="330">
        <f t="shared" si="108"/>
        <v>0</v>
      </c>
      <c r="Y1053" s="330">
        <f t="shared" si="111"/>
        <v>0</v>
      </c>
      <c r="Z1053" s="330">
        <f t="shared" si="110"/>
        <v>0</v>
      </c>
      <c r="AA1053" s="273">
        <v>5.6000000000000001E-2</v>
      </c>
      <c r="AF1053" s="276" t="s">
        <v>417</v>
      </c>
      <c r="AG1053" s="231">
        <v>0.42</v>
      </c>
    </row>
    <row r="1054" spans="1:33" ht="16.5" hidden="1" customHeight="1" x14ac:dyDescent="0.2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700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7"/>
        <v>7741.65</v>
      </c>
      <c r="W1054" s="330">
        <f t="shared" si="108"/>
        <v>0</v>
      </c>
      <c r="Y1054" s="330">
        <f t="shared" si="111"/>
        <v>0</v>
      </c>
      <c r="Z1054" s="330">
        <f t="shared" si="110"/>
        <v>0</v>
      </c>
      <c r="AA1054" s="273">
        <v>5.6000000000000001E-2</v>
      </c>
      <c r="AF1054" s="276" t="s">
        <v>414</v>
      </c>
      <c r="AG1054" s="231">
        <v>0.42</v>
      </c>
    </row>
    <row r="1055" spans="1:33" ht="16.5" hidden="1" customHeight="1" x14ac:dyDescent="0.2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357</v>
      </c>
      <c r="G1055" s="245" t="s">
        <v>357</v>
      </c>
      <c r="H1055" s="245" t="s">
        <v>357</v>
      </c>
      <c r="I1055" s="245" t="s">
        <v>49</v>
      </c>
      <c r="J1055" s="245" t="s">
        <v>700</v>
      </c>
      <c r="L1055" s="245" t="s">
        <v>357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7"/>
        <v>16779.919999999998</v>
      </c>
      <c r="W1055" s="330">
        <f t="shared" si="108"/>
        <v>9.4499999999999993</v>
      </c>
      <c r="Y1055" s="330">
        <f t="shared" si="111"/>
        <v>0</v>
      </c>
      <c r="Z1055" s="330">
        <f t="shared" si="110"/>
        <v>9.4499999999999993</v>
      </c>
      <c r="AA1055" s="273">
        <v>5.6000000000000001E-2</v>
      </c>
      <c r="AF1055" s="276" t="s">
        <v>414</v>
      </c>
      <c r="AG1055" s="231">
        <v>0.42</v>
      </c>
    </row>
    <row r="1056" spans="1:33" ht="16.5" hidden="1" customHeight="1" x14ac:dyDescent="0.2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700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7"/>
        <v>547555.24</v>
      </c>
      <c r="W1056" s="330">
        <f t="shared" si="108"/>
        <v>0</v>
      </c>
      <c r="Y1056" s="330">
        <f t="shared" si="111"/>
        <v>0</v>
      </c>
      <c r="Z1056" s="330">
        <f t="shared" si="110"/>
        <v>0</v>
      </c>
      <c r="AA1056" s="273">
        <v>5.6000000000000001E-2</v>
      </c>
      <c r="AF1056" s="276" t="s">
        <v>417</v>
      </c>
      <c r="AG1056" s="231">
        <v>0.42</v>
      </c>
    </row>
    <row r="1057" spans="1:33" ht="16.5" customHeight="1" x14ac:dyDescent="0.2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700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69921.77</v>
      </c>
      <c r="T1057" s="167"/>
      <c r="U1057" s="167">
        <v>1026.8899999999999</v>
      </c>
      <c r="V1057" s="167">
        <f t="shared" si="107"/>
        <v>68894.880000000005</v>
      </c>
      <c r="W1057" s="330">
        <f t="shared" si="108"/>
        <v>1026.8899999999999</v>
      </c>
      <c r="Y1057" s="330">
        <f t="shared" si="111"/>
        <v>0</v>
      </c>
      <c r="Z1057" s="330">
        <f t="shared" si="110"/>
        <v>1026.8899999999999</v>
      </c>
      <c r="AA1057" s="273">
        <v>5.6000000000000001E-2</v>
      </c>
      <c r="AF1057" s="276" t="s">
        <v>414</v>
      </c>
      <c r="AG1057" s="231">
        <v>0</v>
      </c>
    </row>
    <row r="1058" spans="1:33" ht="16.5" hidden="1" customHeight="1" x14ac:dyDescent="0.2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613</v>
      </c>
      <c r="G1058" s="245" t="s">
        <v>613</v>
      </c>
      <c r="H1058" s="245" t="s">
        <v>613</v>
      </c>
      <c r="I1058" s="245" t="s">
        <v>49</v>
      </c>
      <c r="J1058" s="245" t="s">
        <v>700</v>
      </c>
      <c r="L1058" s="245" t="s">
        <v>77</v>
      </c>
      <c r="M1058" s="245"/>
      <c r="N1058" s="245" t="s">
        <v>52</v>
      </c>
      <c r="O1058" s="245" t="s">
        <v>53</v>
      </c>
      <c r="P1058" s="196">
        <v>-0.15</v>
      </c>
      <c r="Q1058" s="280"/>
      <c r="R1058" s="280"/>
      <c r="S1058" s="167">
        <v>205.52</v>
      </c>
      <c r="T1058" s="167"/>
      <c r="U1058" s="167">
        <v>0</v>
      </c>
      <c r="V1058" s="167">
        <f t="shared" si="107"/>
        <v>205.52</v>
      </c>
      <c r="W1058" s="121">
        <f>U1058*(1+AG1058)/(1+P1058+AG1058)</f>
        <v>0</v>
      </c>
      <c r="Y1058" s="330">
        <f t="shared" si="111"/>
        <v>0</v>
      </c>
      <c r="Z1058" s="330">
        <f t="shared" si="110"/>
        <v>0</v>
      </c>
      <c r="AA1058" s="273">
        <v>5.6000000000000001E-2</v>
      </c>
      <c r="AF1058" s="276" t="s">
        <v>417</v>
      </c>
      <c r="AG1058" s="226">
        <v>0.26</v>
      </c>
    </row>
    <row r="1059" spans="1:33" ht="16.5" hidden="1" customHeight="1" x14ac:dyDescent="0.2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700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7"/>
        <v>1766.24</v>
      </c>
      <c r="W1059" s="330">
        <f t="shared" si="108"/>
        <v>0</v>
      </c>
      <c r="Y1059" s="330">
        <f t="shared" si="111"/>
        <v>0</v>
      </c>
      <c r="Z1059" s="330">
        <f t="shared" si="110"/>
        <v>0</v>
      </c>
      <c r="AA1059" s="273">
        <v>5.6000000000000001E-2</v>
      </c>
      <c r="AF1059" s="276" t="s">
        <v>414</v>
      </c>
      <c r="AG1059" s="231">
        <v>0.42</v>
      </c>
    </row>
    <row r="1060" spans="1:33" ht="16.5" hidden="1" customHeight="1" x14ac:dyDescent="0.2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700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7"/>
        <v>12291.560000000001</v>
      </c>
      <c r="W1060" s="330">
        <f t="shared" si="108"/>
        <v>2908.0112133891212</v>
      </c>
      <c r="Y1060" s="330">
        <f t="shared" si="111"/>
        <v>140.29878661087832</v>
      </c>
      <c r="Z1060" s="330">
        <f t="shared" si="110"/>
        <v>3048.3099999999995</v>
      </c>
      <c r="AA1060" s="273">
        <v>5.6000000000000001E-2</v>
      </c>
      <c r="AF1060" s="276" t="s">
        <v>414</v>
      </c>
      <c r="AG1060" s="231">
        <v>0.14000000000000001</v>
      </c>
    </row>
    <row r="1061" spans="1:33" ht="16.5" hidden="1" customHeight="1" x14ac:dyDescent="0.25">
      <c r="A1061" s="261">
        <v>43800</v>
      </c>
      <c r="B1061" s="245" t="s">
        <v>42</v>
      </c>
      <c r="C1061" s="245" t="s">
        <v>59</v>
      </c>
      <c r="D1061" s="245" t="s">
        <v>290</v>
      </c>
      <c r="E1061" s="245" t="s">
        <v>156</v>
      </c>
      <c r="F1061" s="245" t="s">
        <v>268</v>
      </c>
      <c r="G1061" s="245" t="s">
        <v>291</v>
      </c>
      <c r="H1061" s="245" t="s">
        <v>48</v>
      </c>
      <c r="I1061" s="245" t="s">
        <v>49</v>
      </c>
      <c r="J1061" s="245" t="s">
        <v>700</v>
      </c>
      <c r="L1061" s="245" t="s">
        <v>220</v>
      </c>
      <c r="M1061" s="245"/>
      <c r="N1061" s="401" t="s">
        <v>209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7"/>
        <v>135533.64000000001</v>
      </c>
      <c r="W1061" s="121">
        <f>U1061*(1+AG1061)/(1+AG1061+P1061)</f>
        <v>853.37562500000001</v>
      </c>
      <c r="Y1061" s="330">
        <f t="shared" si="111"/>
        <v>108.17437499999994</v>
      </c>
      <c r="Z1061" s="330">
        <f t="shared" si="110"/>
        <v>961.55</v>
      </c>
      <c r="AA1061" s="273">
        <v>7.0000000000000007E-2</v>
      </c>
      <c r="AF1061" s="276" t="s">
        <v>417</v>
      </c>
      <c r="AG1061" s="226">
        <v>0.42</v>
      </c>
    </row>
    <row r="1062" spans="1:33" ht="16.5" hidden="1" customHeight="1" x14ac:dyDescent="0.25">
      <c r="A1062" s="261">
        <v>43800</v>
      </c>
      <c r="B1062" s="245" t="s">
        <v>42</v>
      </c>
      <c r="C1062" s="245" t="s">
        <v>210</v>
      </c>
      <c r="D1062" s="245" t="s">
        <v>221</v>
      </c>
      <c r="E1062" s="245" t="s">
        <v>212</v>
      </c>
      <c r="F1062" s="245" t="s">
        <v>282</v>
      </c>
      <c r="G1062" s="245" t="s">
        <v>283</v>
      </c>
      <c r="H1062" s="245" t="s">
        <v>48</v>
      </c>
      <c r="I1062" s="245" t="s">
        <v>49</v>
      </c>
      <c r="J1062" s="245" t="s">
        <v>700</v>
      </c>
      <c r="L1062" s="245" t="s">
        <v>220</v>
      </c>
      <c r="M1062" s="245"/>
      <c r="N1062" s="401" t="s">
        <v>209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7"/>
        <v>8102.9149295775096</v>
      </c>
      <c r="W1062" s="330">
        <f t="shared" si="108"/>
        <v>0</v>
      </c>
      <c r="Y1062" s="330">
        <f t="shared" si="111"/>
        <v>0</v>
      </c>
      <c r="Z1062" s="330">
        <f t="shared" si="110"/>
        <v>0</v>
      </c>
      <c r="AA1062" s="273">
        <v>7.0000000000000007E-2</v>
      </c>
      <c r="AF1062" s="276" t="s">
        <v>417</v>
      </c>
      <c r="AG1062" s="231">
        <v>0.42</v>
      </c>
    </row>
    <row r="1063" spans="1:33" ht="16.5" hidden="1" customHeight="1" x14ac:dyDescent="0.25">
      <c r="A1063" s="261">
        <v>43800</v>
      </c>
      <c r="B1063" s="245" t="s">
        <v>42</v>
      </c>
      <c r="C1063" s="245" t="s">
        <v>210</v>
      </c>
      <c r="D1063" s="245" t="s">
        <v>221</v>
      </c>
      <c r="E1063" s="245" t="s">
        <v>212</v>
      </c>
      <c r="F1063" s="245" t="s">
        <v>284</v>
      </c>
      <c r="G1063" s="245" t="s">
        <v>285</v>
      </c>
      <c r="H1063" s="245" t="s">
        <v>48</v>
      </c>
      <c r="I1063" s="245" t="s">
        <v>49</v>
      </c>
      <c r="J1063" s="245" t="s">
        <v>700</v>
      </c>
      <c r="L1063" s="245" t="s">
        <v>220</v>
      </c>
      <c r="M1063" s="245"/>
      <c r="N1063" s="401" t="s">
        <v>209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7"/>
        <v>655.37999999978604</v>
      </c>
      <c r="W1063" s="330">
        <f t="shared" si="108"/>
        <v>0</v>
      </c>
      <c r="Y1063" s="330">
        <f t="shared" si="111"/>
        <v>0</v>
      </c>
      <c r="Z1063" s="330">
        <f t="shared" si="110"/>
        <v>0</v>
      </c>
      <c r="AA1063" s="273">
        <v>7.0000000000000007E-2</v>
      </c>
      <c r="AF1063" s="276" t="s">
        <v>417</v>
      </c>
      <c r="AG1063" s="231">
        <v>0.42</v>
      </c>
    </row>
    <row r="1064" spans="1:33" ht="16.5" hidden="1" customHeight="1" x14ac:dyDescent="0.25">
      <c r="A1064" s="261">
        <v>43800</v>
      </c>
      <c r="B1064" s="245" t="s">
        <v>42</v>
      </c>
      <c r="C1064" s="245" t="s">
        <v>210</v>
      </c>
      <c r="D1064" s="245" t="s">
        <v>221</v>
      </c>
      <c r="E1064" s="245" t="s">
        <v>212</v>
      </c>
      <c r="F1064" s="245" t="s">
        <v>253</v>
      </c>
      <c r="G1064" s="245" t="s">
        <v>254</v>
      </c>
      <c r="H1064" s="245" t="s">
        <v>48</v>
      </c>
      <c r="I1064" s="245" t="s">
        <v>49</v>
      </c>
      <c r="J1064" s="245" t="s">
        <v>700</v>
      </c>
      <c r="L1064" s="245" t="s">
        <v>220</v>
      </c>
      <c r="M1064" s="245"/>
      <c r="N1064" s="401" t="s">
        <v>209</v>
      </c>
      <c r="O1064" s="245" t="s">
        <v>53</v>
      </c>
      <c r="P1064" s="276">
        <v>0.22</v>
      </c>
      <c r="Q1064" s="280"/>
      <c r="R1064" s="280"/>
      <c r="S1064" s="121">
        <v>354.84000000002561</v>
      </c>
      <c r="T1064" s="167"/>
      <c r="U1064" s="167">
        <v>0</v>
      </c>
      <c r="V1064" s="167">
        <f t="shared" si="107"/>
        <v>354.84000000002561</v>
      </c>
      <c r="W1064" s="330">
        <f t="shared" si="108"/>
        <v>0</v>
      </c>
      <c r="Y1064" s="330">
        <f t="shared" si="111"/>
        <v>0</v>
      </c>
      <c r="Z1064" s="330">
        <f t="shared" si="110"/>
        <v>0</v>
      </c>
      <c r="AA1064" s="273">
        <v>7.0000000000000007E-2</v>
      </c>
      <c r="AF1064" s="276" t="s">
        <v>417</v>
      </c>
      <c r="AG1064" s="231">
        <v>0.42</v>
      </c>
    </row>
    <row r="1065" spans="1:33" ht="16.5" hidden="1" customHeight="1" x14ac:dyDescent="0.25">
      <c r="A1065" s="261">
        <v>43800</v>
      </c>
      <c r="B1065" s="245" t="s">
        <v>42</v>
      </c>
      <c r="C1065" s="245" t="s">
        <v>210</v>
      </c>
      <c r="D1065" s="245" t="s">
        <v>221</v>
      </c>
      <c r="E1065" s="245" t="s">
        <v>212</v>
      </c>
      <c r="F1065" s="245" t="s">
        <v>228</v>
      </c>
      <c r="G1065" s="245" t="s">
        <v>229</v>
      </c>
      <c r="H1065" s="245" t="s">
        <v>48</v>
      </c>
      <c r="I1065" s="245" t="s">
        <v>49</v>
      </c>
      <c r="J1065" s="245" t="s">
        <v>700</v>
      </c>
      <c r="L1065" s="245" t="s">
        <v>220</v>
      </c>
      <c r="M1065" s="245"/>
      <c r="N1065" s="245" t="s">
        <v>209</v>
      </c>
      <c r="O1065" s="245" t="s">
        <v>53</v>
      </c>
      <c r="P1065" s="276">
        <v>0.08</v>
      </c>
      <c r="Q1065" s="280"/>
      <c r="R1065" s="280"/>
      <c r="S1065" s="167">
        <v>0</v>
      </c>
      <c r="T1065" s="167"/>
      <c r="U1065" s="167">
        <v>0</v>
      </c>
      <c r="V1065" s="167">
        <f t="shared" si="107"/>
        <v>0</v>
      </c>
      <c r="W1065" s="330">
        <f t="shared" si="108"/>
        <v>0</v>
      </c>
      <c r="Y1065" s="330">
        <f t="shared" si="111"/>
        <v>0</v>
      </c>
      <c r="Z1065" s="330">
        <f t="shared" si="110"/>
        <v>0</v>
      </c>
      <c r="AA1065" s="273">
        <v>7.0000000000000007E-2</v>
      </c>
      <c r="AF1065" s="276" t="s">
        <v>417</v>
      </c>
      <c r="AG1065" s="231" t="s">
        <v>539</v>
      </c>
    </row>
    <row r="1066" spans="1:33" ht="16.5" hidden="1" customHeight="1" x14ac:dyDescent="0.25">
      <c r="A1066" s="261">
        <v>43800</v>
      </c>
      <c r="B1066" s="245" t="s">
        <v>42</v>
      </c>
      <c r="C1066" s="245" t="s">
        <v>210</v>
      </c>
      <c r="D1066" s="245" t="s">
        <v>221</v>
      </c>
      <c r="E1066" s="245" t="s">
        <v>212</v>
      </c>
      <c r="F1066" s="245" t="s">
        <v>288</v>
      </c>
      <c r="G1066" s="245" t="s">
        <v>289</v>
      </c>
      <c r="H1066" s="245" t="s">
        <v>48</v>
      </c>
      <c r="I1066" s="245" t="s">
        <v>49</v>
      </c>
      <c r="J1066" s="245" t="s">
        <v>700</v>
      </c>
      <c r="L1066" s="245" t="s">
        <v>220</v>
      </c>
      <c r="M1066" s="245"/>
      <c r="N1066" s="401" t="s">
        <v>209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7"/>
        <v>227.30774647876399</v>
      </c>
      <c r="W1066" s="330">
        <f t="shared" si="108"/>
        <v>0</v>
      </c>
      <c r="Y1066" s="330">
        <f t="shared" si="111"/>
        <v>0</v>
      </c>
      <c r="Z1066" s="330">
        <f t="shared" si="110"/>
        <v>0</v>
      </c>
      <c r="AA1066" s="273">
        <v>7.0000000000000007E-2</v>
      </c>
      <c r="AF1066" s="276" t="s">
        <v>417</v>
      </c>
      <c r="AG1066" s="231">
        <v>0.42</v>
      </c>
    </row>
    <row r="1067" spans="1:33" ht="16.5" hidden="1" customHeight="1" x14ac:dyDescent="0.25">
      <c r="A1067" s="261">
        <v>43800</v>
      </c>
      <c r="B1067" s="245" t="s">
        <v>42</v>
      </c>
      <c r="C1067" s="245" t="s">
        <v>210</v>
      </c>
      <c r="D1067" s="245" t="s">
        <v>221</v>
      </c>
      <c r="E1067" s="245" t="s">
        <v>212</v>
      </c>
      <c r="F1067" s="245" t="s">
        <v>268</v>
      </c>
      <c r="G1067" s="245" t="s">
        <v>269</v>
      </c>
      <c r="H1067" s="245" t="s">
        <v>48</v>
      </c>
      <c r="I1067" s="245" t="s">
        <v>49</v>
      </c>
      <c r="J1067" s="245" t="s">
        <v>700</v>
      </c>
      <c r="L1067" s="245" t="s">
        <v>220</v>
      </c>
      <c r="M1067" s="245"/>
      <c r="N1067" s="401" t="s">
        <v>209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7"/>
        <v>152.264929577999</v>
      </c>
      <c r="W1067" s="330">
        <f t="shared" si="108"/>
        <v>0</v>
      </c>
      <c r="Y1067" s="330">
        <f t="shared" si="111"/>
        <v>0</v>
      </c>
      <c r="Z1067" s="330">
        <f t="shared" si="110"/>
        <v>0</v>
      </c>
      <c r="AA1067" s="273">
        <v>7.0000000000000007E-2</v>
      </c>
      <c r="AF1067" s="276" t="s">
        <v>417</v>
      </c>
      <c r="AG1067" s="231" t="s">
        <v>539</v>
      </c>
    </row>
    <row r="1068" spans="1:33" ht="16.5" hidden="1" customHeight="1" x14ac:dyDescent="0.25">
      <c r="A1068" s="261">
        <v>43800</v>
      </c>
      <c r="B1068" s="245" t="s">
        <v>42</v>
      </c>
      <c r="C1068" s="245" t="s">
        <v>210</v>
      </c>
      <c r="D1068" s="245" t="s">
        <v>221</v>
      </c>
      <c r="E1068" s="245" t="s">
        <v>212</v>
      </c>
      <c r="F1068" s="245" t="s">
        <v>322</v>
      </c>
      <c r="G1068" s="245" t="s">
        <v>323</v>
      </c>
      <c r="H1068" s="245" t="s">
        <v>48</v>
      </c>
      <c r="I1068" s="245" t="s">
        <v>49</v>
      </c>
      <c r="J1068" s="245" t="s">
        <v>700</v>
      </c>
      <c r="L1068" s="245" t="s">
        <v>220</v>
      </c>
      <c r="M1068" s="245"/>
      <c r="N1068" s="401" t="s">
        <v>209</v>
      </c>
      <c r="O1068" s="245" t="s">
        <v>53</v>
      </c>
      <c r="P1068" s="276">
        <v>0.13</v>
      </c>
      <c r="Q1068" s="280"/>
      <c r="R1068" s="280"/>
      <c r="S1068" s="128">
        <v>-30329.470000000056</v>
      </c>
      <c r="T1068" s="167"/>
      <c r="U1068" s="167">
        <v>0</v>
      </c>
      <c r="V1068" s="167">
        <f t="shared" si="107"/>
        <v>-30329.470000000056</v>
      </c>
      <c r="W1068" s="330">
        <f t="shared" si="108"/>
        <v>0</v>
      </c>
      <c r="Y1068" s="330">
        <f t="shared" si="111"/>
        <v>0</v>
      </c>
      <c r="Z1068" s="330">
        <f t="shared" si="110"/>
        <v>0</v>
      </c>
      <c r="AA1068" s="273">
        <v>7.0000000000000007E-2</v>
      </c>
      <c r="AF1068" s="276" t="s">
        <v>417</v>
      </c>
      <c r="AG1068" s="231" t="s">
        <v>539</v>
      </c>
    </row>
    <row r="1069" spans="1:33" ht="16.5" hidden="1" customHeight="1" x14ac:dyDescent="0.25">
      <c r="A1069" s="261">
        <v>43800</v>
      </c>
      <c r="B1069" s="245" t="s">
        <v>42</v>
      </c>
      <c r="C1069" s="245" t="s">
        <v>210</v>
      </c>
      <c r="D1069" s="245" t="s">
        <v>221</v>
      </c>
      <c r="E1069" s="245" t="s">
        <v>212</v>
      </c>
      <c r="F1069" s="245" t="s">
        <v>258</v>
      </c>
      <c r="G1069" s="245" t="s">
        <v>259</v>
      </c>
      <c r="H1069" s="245" t="s">
        <v>48</v>
      </c>
      <c r="I1069" s="245" t="s">
        <v>49</v>
      </c>
      <c r="J1069" s="245" t="s">
        <v>700</v>
      </c>
      <c r="L1069" s="245" t="s">
        <v>220</v>
      </c>
      <c r="M1069" s="245"/>
      <c r="N1069" s="401" t="s">
        <v>209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7"/>
        <v>425.555211267598</v>
      </c>
      <c r="W1069" s="330">
        <f t="shared" si="108"/>
        <v>0</v>
      </c>
      <c r="Y1069" s="330">
        <f t="shared" si="111"/>
        <v>0</v>
      </c>
      <c r="Z1069" s="330">
        <f t="shared" si="110"/>
        <v>0</v>
      </c>
      <c r="AA1069" s="273">
        <v>7.0000000000000007E-2</v>
      </c>
      <c r="AF1069" s="276" t="s">
        <v>417</v>
      </c>
      <c r="AG1069" s="231">
        <v>0.42</v>
      </c>
    </row>
    <row r="1070" spans="1:33" ht="16.5" hidden="1" customHeight="1" x14ac:dyDescent="0.25">
      <c r="A1070" s="261">
        <v>43800</v>
      </c>
      <c r="B1070" s="245" t="s">
        <v>42</v>
      </c>
      <c r="C1070" s="245" t="s">
        <v>210</v>
      </c>
      <c r="D1070" s="245" t="s">
        <v>221</v>
      </c>
      <c r="E1070" s="245" t="s">
        <v>212</v>
      </c>
      <c r="F1070" s="245" t="s">
        <v>296</v>
      </c>
      <c r="G1070" s="245" t="s">
        <v>297</v>
      </c>
      <c r="H1070" s="245" t="s">
        <v>48</v>
      </c>
      <c r="I1070" s="245" t="s">
        <v>49</v>
      </c>
      <c r="J1070" s="245" t="s">
        <v>700</v>
      </c>
      <c r="L1070" s="245" t="s">
        <v>220</v>
      </c>
      <c r="M1070" s="245"/>
      <c r="N1070" s="401" t="s">
        <v>209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7"/>
        <v>1402.38690140774</v>
      </c>
      <c r="W1070" s="330">
        <f t="shared" si="108"/>
        <v>0</v>
      </c>
      <c r="Y1070" s="330">
        <f t="shared" si="111"/>
        <v>0</v>
      </c>
      <c r="Z1070" s="330">
        <f t="shared" si="110"/>
        <v>0</v>
      </c>
      <c r="AA1070" s="273">
        <v>7.0000000000000007E-2</v>
      </c>
      <c r="AF1070" s="276" t="s">
        <v>417</v>
      </c>
      <c r="AG1070" s="231">
        <v>0.42</v>
      </c>
    </row>
    <row r="1071" spans="1:33" ht="16.5" hidden="1" customHeight="1" x14ac:dyDescent="0.25">
      <c r="A1071" s="261">
        <v>43800</v>
      </c>
      <c r="B1071" s="245" t="s">
        <v>42</v>
      </c>
      <c r="C1071" s="245" t="s">
        <v>210</v>
      </c>
      <c r="D1071" s="245" t="s">
        <v>221</v>
      </c>
      <c r="E1071" s="245" t="s">
        <v>212</v>
      </c>
      <c r="F1071" s="245" t="s">
        <v>260</v>
      </c>
      <c r="G1071" s="245" t="s">
        <v>261</v>
      </c>
      <c r="H1071" s="245" t="s">
        <v>48</v>
      </c>
      <c r="I1071" s="245" t="s">
        <v>49</v>
      </c>
      <c r="J1071" s="245" t="s">
        <v>700</v>
      </c>
      <c r="L1071" s="245" t="s">
        <v>220</v>
      </c>
      <c r="M1071" s="245"/>
      <c r="N1071" s="401" t="s">
        <v>209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7"/>
        <v>12961.68</v>
      </c>
      <c r="W1071" s="330">
        <f t="shared" si="108"/>
        <v>0</v>
      </c>
      <c r="Y1071" s="330">
        <f t="shared" si="111"/>
        <v>0</v>
      </c>
      <c r="Z1071" s="330">
        <f t="shared" si="110"/>
        <v>0</v>
      </c>
      <c r="AA1071" s="273">
        <v>7.0000000000000007E-2</v>
      </c>
      <c r="AF1071" s="276" t="s">
        <v>417</v>
      </c>
      <c r="AG1071" s="231">
        <v>0.42</v>
      </c>
    </row>
    <row r="1072" spans="1:33" ht="16.5" hidden="1" customHeight="1" x14ac:dyDescent="0.25">
      <c r="A1072" s="261">
        <v>43800</v>
      </c>
      <c r="B1072" s="245" t="s">
        <v>42</v>
      </c>
      <c r="C1072" s="245" t="s">
        <v>210</v>
      </c>
      <c r="D1072" s="245" t="s">
        <v>221</v>
      </c>
      <c r="E1072" s="245" t="s">
        <v>212</v>
      </c>
      <c r="F1072" s="245" t="s">
        <v>300</v>
      </c>
      <c r="G1072" s="245" t="s">
        <v>301</v>
      </c>
      <c r="H1072" s="245" t="s">
        <v>48</v>
      </c>
      <c r="I1072" s="245" t="s">
        <v>49</v>
      </c>
      <c r="J1072" s="245" t="s">
        <v>700</v>
      </c>
      <c r="L1072" s="245" t="s">
        <v>220</v>
      </c>
      <c r="M1072" s="245"/>
      <c r="N1072" s="401" t="s">
        <v>209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7"/>
        <v>143.460985915328</v>
      </c>
      <c r="W1072" s="330">
        <f t="shared" si="108"/>
        <v>0</v>
      </c>
      <c r="Y1072" s="330">
        <f t="shared" si="111"/>
        <v>0</v>
      </c>
      <c r="Z1072" s="330">
        <f t="shared" si="110"/>
        <v>0</v>
      </c>
      <c r="AA1072" s="273">
        <v>7.0000000000000007E-2</v>
      </c>
      <c r="AF1072" s="276" t="s">
        <v>417</v>
      </c>
      <c r="AG1072" s="231">
        <v>0.42</v>
      </c>
    </row>
    <row r="1073" spans="1:33" ht="16.5" hidden="1" customHeight="1" x14ac:dyDescent="0.25">
      <c r="A1073" s="261">
        <v>43800</v>
      </c>
      <c r="B1073" s="245" t="s">
        <v>42</v>
      </c>
      <c r="C1073" s="245" t="s">
        <v>210</v>
      </c>
      <c r="D1073" s="245" t="s">
        <v>221</v>
      </c>
      <c r="E1073" s="245" t="s">
        <v>248</v>
      </c>
      <c r="F1073" s="245" t="s">
        <v>249</v>
      </c>
      <c r="G1073" s="245" t="s">
        <v>250</v>
      </c>
      <c r="H1073" s="245" t="s">
        <v>48</v>
      </c>
      <c r="I1073" s="245" t="s">
        <v>49</v>
      </c>
      <c r="J1073" s="245" t="s">
        <v>700</v>
      </c>
      <c r="L1073" s="245" t="s">
        <v>220</v>
      </c>
      <c r="M1073" s="245"/>
      <c r="N1073" s="401" t="s">
        <v>209</v>
      </c>
      <c r="O1073" s="245" t="s">
        <v>53</v>
      </c>
      <c r="P1073" s="196">
        <v>0.23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12">S1073+T1073-U1073</f>
        <v>2063.5353521120301</v>
      </c>
      <c r="W1073" s="330">
        <f t="shared" ref="W1073:W1096" si="113">U1073*(1+AG1073)/(1+AG1073+P1073)</f>
        <v>0</v>
      </c>
      <c r="Y1073" s="330">
        <f t="shared" si="111"/>
        <v>0</v>
      </c>
      <c r="Z1073" s="330">
        <f t="shared" ref="Z1073:Z1094" si="114">U1073</f>
        <v>0</v>
      </c>
      <c r="AA1073" s="273">
        <v>7.0000000000000007E-2</v>
      </c>
      <c r="AF1073" s="276" t="s">
        <v>417</v>
      </c>
      <c r="AG1073" s="231">
        <v>0.42</v>
      </c>
    </row>
    <row r="1074" spans="1:33" ht="16.5" hidden="1" customHeight="1" x14ac:dyDescent="0.25">
      <c r="A1074" s="261">
        <v>43800</v>
      </c>
      <c r="B1074" s="245" t="s">
        <v>42</v>
      </c>
      <c r="C1074" s="245" t="s">
        <v>210</v>
      </c>
      <c r="D1074" s="245" t="s">
        <v>211</v>
      </c>
      <c r="E1074" s="245" t="s">
        <v>212</v>
      </c>
      <c r="F1074" s="245" t="s">
        <v>218</v>
      </c>
      <c r="G1074" s="245" t="s">
        <v>219</v>
      </c>
      <c r="H1074" s="245" t="s">
        <v>48</v>
      </c>
      <c r="I1074" s="245" t="s">
        <v>49</v>
      </c>
      <c r="J1074" s="245" t="s">
        <v>700</v>
      </c>
      <c r="L1074" s="245" t="s">
        <v>220</v>
      </c>
      <c r="M1074" s="245"/>
      <c r="N1074" s="401" t="s">
        <v>209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12"/>
        <v>114142.344929578</v>
      </c>
      <c r="W1074" s="330">
        <f t="shared" si="113"/>
        <v>0</v>
      </c>
      <c r="Y1074" s="330">
        <f t="shared" si="111"/>
        <v>0</v>
      </c>
      <c r="Z1074" s="330">
        <f t="shared" si="114"/>
        <v>0</v>
      </c>
      <c r="AA1074" s="273">
        <v>7.0000000000000007E-2</v>
      </c>
      <c r="AF1074" s="276" t="s">
        <v>417</v>
      </c>
      <c r="AG1074" s="231">
        <v>0.42</v>
      </c>
    </row>
    <row r="1075" spans="1:33" ht="16.5" hidden="1" customHeight="1" x14ac:dyDescent="0.25">
      <c r="A1075" s="261">
        <v>43800</v>
      </c>
      <c r="B1075" s="245" t="s">
        <v>42</v>
      </c>
      <c r="C1075" s="245" t="s">
        <v>210</v>
      </c>
      <c r="D1075" s="245" t="s">
        <v>211</v>
      </c>
      <c r="E1075" s="245" t="s">
        <v>212</v>
      </c>
      <c r="F1075" s="245" t="s">
        <v>220</v>
      </c>
      <c r="G1075" s="245" t="s">
        <v>255</v>
      </c>
      <c r="H1075" s="245" t="s">
        <v>48</v>
      </c>
      <c r="I1075" s="245" t="s">
        <v>49</v>
      </c>
      <c r="J1075" s="245" t="s">
        <v>700</v>
      </c>
      <c r="L1075" s="245" t="s">
        <v>220</v>
      </c>
      <c r="M1075" s="245"/>
      <c r="N1075" s="401" t="s">
        <v>209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12"/>
        <v>29897.39</v>
      </c>
      <c r="W1075" s="330">
        <f t="shared" si="113"/>
        <v>0</v>
      </c>
      <c r="Y1075" s="330">
        <f t="shared" si="111"/>
        <v>0</v>
      </c>
      <c r="Z1075" s="330">
        <f t="shared" si="114"/>
        <v>0</v>
      </c>
      <c r="AA1075" s="273">
        <v>7.0000000000000007E-2</v>
      </c>
      <c r="AF1075" s="276" t="s">
        <v>417</v>
      </c>
      <c r="AG1075" s="231">
        <v>0.42</v>
      </c>
    </row>
    <row r="1076" spans="1:33" ht="16.5" hidden="1" customHeight="1" x14ac:dyDescent="0.25">
      <c r="A1076" s="261">
        <v>43800</v>
      </c>
      <c r="B1076" s="245" t="s">
        <v>42</v>
      </c>
      <c r="C1076" s="245" t="s">
        <v>210</v>
      </c>
      <c r="D1076" s="245" t="s">
        <v>211</v>
      </c>
      <c r="E1076" s="245" t="s">
        <v>212</v>
      </c>
      <c r="F1076" s="245" t="s">
        <v>236</v>
      </c>
      <c r="G1076" s="245" t="s">
        <v>237</v>
      </c>
      <c r="H1076" s="245" t="s">
        <v>48</v>
      </c>
      <c r="I1076" s="245" t="s">
        <v>49</v>
      </c>
      <c r="J1076" s="245" t="s">
        <v>700</v>
      </c>
      <c r="L1076" s="245" t="s">
        <v>220</v>
      </c>
      <c r="M1076" s="245"/>
      <c r="N1076" s="401" t="s">
        <v>209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12"/>
        <v>20014.111126760599</v>
      </c>
      <c r="W1076" s="330">
        <f t="shared" si="113"/>
        <v>0</v>
      </c>
      <c r="Y1076" s="330">
        <f t="shared" si="111"/>
        <v>0</v>
      </c>
      <c r="Z1076" s="330">
        <f t="shared" si="114"/>
        <v>0</v>
      </c>
      <c r="AA1076" s="273">
        <v>7.0000000000000007E-2</v>
      </c>
      <c r="AF1076" s="276" t="s">
        <v>417</v>
      </c>
      <c r="AG1076" s="231">
        <v>0.42</v>
      </c>
    </row>
    <row r="1077" spans="1:33" ht="16.5" hidden="1" customHeight="1" x14ac:dyDescent="0.25">
      <c r="A1077" s="261">
        <v>43800</v>
      </c>
      <c r="B1077" s="245" t="s">
        <v>42</v>
      </c>
      <c r="C1077" s="245" t="s">
        <v>210</v>
      </c>
      <c r="D1077" s="245" t="s">
        <v>211</v>
      </c>
      <c r="E1077" s="245" t="s">
        <v>212</v>
      </c>
      <c r="F1077" s="245" t="s">
        <v>286</v>
      </c>
      <c r="G1077" s="245" t="s">
        <v>287</v>
      </c>
      <c r="H1077" s="245" t="s">
        <v>48</v>
      </c>
      <c r="I1077" s="245" t="s">
        <v>49</v>
      </c>
      <c r="J1077" s="245" t="s">
        <v>700</v>
      </c>
      <c r="L1077" s="245" t="s">
        <v>220</v>
      </c>
      <c r="M1077" s="245"/>
      <c r="N1077" s="401" t="s">
        <v>209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12"/>
        <v>322.47394365991897</v>
      </c>
      <c r="W1077" s="121">
        <f>U1077*(1+AG1077)/(1+P1077+AG1077)</f>
        <v>0</v>
      </c>
      <c r="Y1077" s="330">
        <f t="shared" si="111"/>
        <v>0</v>
      </c>
      <c r="Z1077" s="330">
        <f t="shared" si="114"/>
        <v>0</v>
      </c>
      <c r="AA1077" s="273">
        <v>7.0000000000000007E-2</v>
      </c>
      <c r="AF1077" s="276" t="s">
        <v>417</v>
      </c>
      <c r="AG1077" s="231">
        <v>0.42</v>
      </c>
    </row>
    <row r="1078" spans="1:33" ht="16.5" hidden="1" customHeight="1" x14ac:dyDescent="0.25">
      <c r="A1078" s="261">
        <v>43800</v>
      </c>
      <c r="B1078" s="245" t="s">
        <v>42</v>
      </c>
      <c r="C1078" s="245" t="s">
        <v>210</v>
      </c>
      <c r="D1078" s="245" t="s">
        <v>211</v>
      </c>
      <c r="E1078" s="245" t="s">
        <v>212</v>
      </c>
      <c r="F1078" s="245" t="s">
        <v>294</v>
      </c>
      <c r="G1078" s="245" t="s">
        <v>295</v>
      </c>
      <c r="H1078" s="245" t="s">
        <v>48</v>
      </c>
      <c r="I1078" s="245" t="s">
        <v>49</v>
      </c>
      <c r="J1078" s="245" t="s">
        <v>700</v>
      </c>
      <c r="L1078" s="245" t="s">
        <v>220</v>
      </c>
      <c r="M1078" s="245"/>
      <c r="N1078" s="401" t="s">
        <v>209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12"/>
        <v>196.54507042269699</v>
      </c>
      <c r="W1078" s="330">
        <f t="shared" si="113"/>
        <v>0</v>
      </c>
      <c r="Y1078" s="330">
        <f t="shared" si="111"/>
        <v>0</v>
      </c>
      <c r="Z1078" s="330">
        <f t="shared" si="114"/>
        <v>0</v>
      </c>
      <c r="AA1078" s="273">
        <v>7.0000000000000007E-2</v>
      </c>
      <c r="AF1078" s="276" t="s">
        <v>417</v>
      </c>
      <c r="AG1078" s="231">
        <v>0.42</v>
      </c>
    </row>
    <row r="1079" spans="1:33" ht="16.5" hidden="1" customHeight="1" x14ac:dyDescent="0.25">
      <c r="A1079" s="261">
        <v>43800</v>
      </c>
      <c r="B1079" s="245" t="s">
        <v>42</v>
      </c>
      <c r="C1079" s="245" t="s">
        <v>210</v>
      </c>
      <c r="D1079" s="245" t="s">
        <v>211</v>
      </c>
      <c r="E1079" s="245" t="s">
        <v>212</v>
      </c>
      <c r="F1079" s="245" t="s">
        <v>298</v>
      </c>
      <c r="G1079" s="245" t="s">
        <v>299</v>
      </c>
      <c r="H1079" s="245" t="s">
        <v>48</v>
      </c>
      <c r="I1079" s="245" t="s">
        <v>49</v>
      </c>
      <c r="J1079" s="245" t="s">
        <v>700</v>
      </c>
      <c r="L1079" s="245" t="s">
        <v>220</v>
      </c>
      <c r="M1079" s="245"/>
      <c r="N1079" s="401" t="s">
        <v>209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12"/>
        <v>1513.0032394366101</v>
      </c>
      <c r="W1079" s="330">
        <f t="shared" si="113"/>
        <v>0</v>
      </c>
      <c r="Y1079" s="330">
        <f t="shared" si="111"/>
        <v>0</v>
      </c>
      <c r="Z1079" s="330">
        <f t="shared" si="114"/>
        <v>0</v>
      </c>
      <c r="AA1079" s="273">
        <v>7.0000000000000007E-2</v>
      </c>
      <c r="AF1079" s="276" t="s">
        <v>417</v>
      </c>
      <c r="AG1079" s="231">
        <v>0.42</v>
      </c>
    </row>
    <row r="1080" spans="1:33" ht="16.5" hidden="1" customHeight="1" x14ac:dyDescent="0.25">
      <c r="A1080" s="261">
        <v>43800</v>
      </c>
      <c r="B1080" s="245" t="s">
        <v>42</v>
      </c>
      <c r="C1080" s="245" t="s">
        <v>210</v>
      </c>
      <c r="D1080" s="245" t="s">
        <v>211</v>
      </c>
      <c r="E1080" s="245" t="s">
        <v>212</v>
      </c>
      <c r="F1080" s="245" t="s">
        <v>230</v>
      </c>
      <c r="G1080" s="245" t="s">
        <v>231</v>
      </c>
      <c r="H1080" s="245" t="s">
        <v>48</v>
      </c>
      <c r="I1080" s="245" t="s">
        <v>49</v>
      </c>
      <c r="J1080" s="245" t="s">
        <v>700</v>
      </c>
      <c r="L1080" s="245" t="s">
        <v>220</v>
      </c>
      <c r="M1080" s="245"/>
      <c r="N1080" s="401" t="s">
        <v>209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12"/>
        <v>6504.6216901406997</v>
      </c>
      <c r="W1080" s="330">
        <f t="shared" si="113"/>
        <v>0</v>
      </c>
      <c r="Y1080" s="330">
        <f t="shared" si="111"/>
        <v>0</v>
      </c>
      <c r="Z1080" s="330">
        <f t="shared" si="114"/>
        <v>0</v>
      </c>
      <c r="AA1080" s="273">
        <v>7.0000000000000007E-2</v>
      </c>
      <c r="AF1080" s="276" t="s">
        <v>417</v>
      </c>
      <c r="AG1080" s="231">
        <v>0</v>
      </c>
    </row>
    <row r="1081" spans="1:33" ht="16.5" hidden="1" customHeight="1" x14ac:dyDescent="0.25">
      <c r="A1081" s="261">
        <v>43800</v>
      </c>
      <c r="B1081" s="245" t="s">
        <v>42</v>
      </c>
      <c r="C1081" s="245" t="s">
        <v>210</v>
      </c>
      <c r="D1081" s="245" t="s">
        <v>211</v>
      </c>
      <c r="E1081" s="245" t="s">
        <v>212</v>
      </c>
      <c r="F1081" s="245" t="s">
        <v>280</v>
      </c>
      <c r="G1081" s="245" t="s">
        <v>281</v>
      </c>
      <c r="H1081" s="245" t="s">
        <v>48</v>
      </c>
      <c r="I1081" s="245" t="s">
        <v>49</v>
      </c>
      <c r="J1081" s="245" t="s">
        <v>700</v>
      </c>
      <c r="L1081" s="245" t="s">
        <v>220</v>
      </c>
      <c r="M1081" s="245"/>
      <c r="N1081" s="401" t="s">
        <v>209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12"/>
        <v>44820.261970721403</v>
      </c>
      <c r="W1081" s="330">
        <f t="shared" si="113"/>
        <v>0</v>
      </c>
      <c r="Y1081" s="330">
        <f t="shared" si="111"/>
        <v>0</v>
      </c>
      <c r="Z1081" s="330">
        <f t="shared" si="114"/>
        <v>0</v>
      </c>
      <c r="AA1081" s="273">
        <v>7.0000000000000007E-2</v>
      </c>
      <c r="AF1081" s="276" t="s">
        <v>417</v>
      </c>
      <c r="AG1081" s="231">
        <v>0.42</v>
      </c>
    </row>
    <row r="1082" spans="1:33" ht="16.5" hidden="1" customHeight="1" x14ac:dyDescent="0.25">
      <c r="A1082" s="261">
        <v>43800</v>
      </c>
      <c r="B1082" s="245" t="s">
        <v>42</v>
      </c>
      <c r="C1082" s="245" t="s">
        <v>210</v>
      </c>
      <c r="D1082" s="245" t="s">
        <v>211</v>
      </c>
      <c r="E1082" s="245" t="s">
        <v>212</v>
      </c>
      <c r="F1082" s="245" t="s">
        <v>318</v>
      </c>
      <c r="G1082" s="245" t="s">
        <v>319</v>
      </c>
      <c r="H1082" s="245" t="s">
        <v>48</v>
      </c>
      <c r="I1082" s="245" t="s">
        <v>49</v>
      </c>
      <c r="J1082" s="245" t="s">
        <v>700</v>
      </c>
      <c r="L1082" s="245" t="s">
        <v>220</v>
      </c>
      <c r="M1082" s="245"/>
      <c r="N1082" s="401" t="s">
        <v>209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12"/>
        <v>132154.611549297</v>
      </c>
      <c r="W1082" s="330">
        <f t="shared" si="113"/>
        <v>0</v>
      </c>
      <c r="Y1082" s="330">
        <f t="shared" ref="Y1082:Y1099" si="115">U1082-W1082</f>
        <v>0</v>
      </c>
      <c r="Z1082" s="330">
        <f t="shared" si="114"/>
        <v>0</v>
      </c>
      <c r="AA1082" s="273">
        <v>7.0000000000000007E-2</v>
      </c>
      <c r="AF1082" s="276" t="s">
        <v>417</v>
      </c>
      <c r="AG1082" s="231">
        <v>0.42</v>
      </c>
    </row>
    <row r="1083" spans="1:33" ht="16.5" hidden="1" customHeight="1" x14ac:dyDescent="0.25">
      <c r="A1083" s="261">
        <v>43800</v>
      </c>
      <c r="B1083" s="245" t="s">
        <v>42</v>
      </c>
      <c r="C1083" s="245" t="s">
        <v>210</v>
      </c>
      <c r="D1083" s="245" t="s">
        <v>211</v>
      </c>
      <c r="E1083" s="245" t="s">
        <v>212</v>
      </c>
      <c r="F1083" s="245" t="s">
        <v>226</v>
      </c>
      <c r="G1083" s="245" t="s">
        <v>227</v>
      </c>
      <c r="H1083" s="245" t="s">
        <v>48</v>
      </c>
      <c r="I1083" s="245" t="s">
        <v>49</v>
      </c>
      <c r="J1083" s="245" t="s">
        <v>700</v>
      </c>
      <c r="L1083" s="245" t="s">
        <v>220</v>
      </c>
      <c r="M1083" s="245"/>
      <c r="N1083" s="401" t="s">
        <v>209</v>
      </c>
      <c r="O1083" s="245" t="s">
        <v>53</v>
      </c>
      <c r="P1083" s="276">
        <v>0.03</v>
      </c>
      <c r="Q1083" s="280"/>
      <c r="R1083" s="280"/>
      <c r="S1083" s="121">
        <v>14157.309295774696</v>
      </c>
      <c r="T1083" s="167"/>
      <c r="U1083" s="167">
        <v>0</v>
      </c>
      <c r="V1083" s="167">
        <f t="shared" si="112"/>
        <v>14157.309295774696</v>
      </c>
      <c r="W1083" s="330">
        <f t="shared" si="113"/>
        <v>0</v>
      </c>
      <c r="Y1083" s="330">
        <f t="shared" si="115"/>
        <v>0</v>
      </c>
      <c r="Z1083" s="330">
        <f t="shared" si="114"/>
        <v>0</v>
      </c>
      <c r="AA1083" s="273">
        <v>7.0000000000000007E-2</v>
      </c>
      <c r="AF1083" s="276" t="s">
        <v>417</v>
      </c>
      <c r="AG1083" s="231">
        <v>0.42</v>
      </c>
    </row>
    <row r="1084" spans="1:33" ht="16.5" hidden="1" customHeight="1" x14ac:dyDescent="0.25">
      <c r="A1084" s="261">
        <v>43800</v>
      </c>
      <c r="B1084" s="245" t="s">
        <v>42</v>
      </c>
      <c r="C1084" s="245" t="s">
        <v>210</v>
      </c>
      <c r="D1084" s="245" t="s">
        <v>211</v>
      </c>
      <c r="E1084" s="245" t="s">
        <v>212</v>
      </c>
      <c r="F1084" s="245" t="s">
        <v>232</v>
      </c>
      <c r="G1084" s="245" t="s">
        <v>233</v>
      </c>
      <c r="H1084" s="245" t="s">
        <v>48</v>
      </c>
      <c r="I1084" s="245" t="s">
        <v>49</v>
      </c>
      <c r="J1084" s="245" t="s">
        <v>700</v>
      </c>
      <c r="L1084" s="245" t="s">
        <v>220</v>
      </c>
      <c r="M1084" s="245"/>
      <c r="N1084" s="401" t="s">
        <v>209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12"/>
        <v>480.55873239384499</v>
      </c>
      <c r="W1084" s="330">
        <f t="shared" si="113"/>
        <v>0</v>
      </c>
      <c r="Y1084" s="330">
        <f t="shared" si="115"/>
        <v>0</v>
      </c>
      <c r="Z1084" s="330">
        <f t="shared" si="114"/>
        <v>0</v>
      </c>
      <c r="AA1084" s="273">
        <v>7.0000000000000007E-2</v>
      </c>
      <c r="AF1084" s="276" t="s">
        <v>417</v>
      </c>
      <c r="AG1084" s="231" t="s">
        <v>539</v>
      </c>
    </row>
    <row r="1085" spans="1:33" ht="16.5" hidden="1" customHeight="1" x14ac:dyDescent="0.25">
      <c r="A1085" s="261">
        <v>43800</v>
      </c>
      <c r="B1085" s="245" t="s">
        <v>42</v>
      </c>
      <c r="C1085" s="245" t="s">
        <v>210</v>
      </c>
      <c r="D1085" s="245" t="s">
        <v>211</v>
      </c>
      <c r="E1085" s="245" t="s">
        <v>212</v>
      </c>
      <c r="F1085" s="245" t="s">
        <v>306</v>
      </c>
      <c r="G1085" s="245" t="s">
        <v>307</v>
      </c>
      <c r="H1085" s="245" t="s">
        <v>48</v>
      </c>
      <c r="I1085" s="245" t="s">
        <v>49</v>
      </c>
      <c r="J1085" s="245" t="s">
        <v>700</v>
      </c>
      <c r="L1085" s="245" t="s">
        <v>220</v>
      </c>
      <c r="M1085" s="245"/>
      <c r="N1085" s="401" t="s">
        <v>209</v>
      </c>
      <c r="O1085" s="245" t="s">
        <v>53</v>
      </c>
      <c r="P1085" s="276">
        <v>0.23</v>
      </c>
      <c r="Q1085" s="280"/>
      <c r="R1085" s="280"/>
      <c r="S1085" s="121">
        <v>88.72</v>
      </c>
      <c r="T1085" s="167"/>
      <c r="U1085" s="167">
        <v>0</v>
      </c>
      <c r="V1085" s="167">
        <f t="shared" si="112"/>
        <v>88.72</v>
      </c>
      <c r="W1085" s="330">
        <f t="shared" si="113"/>
        <v>0</v>
      </c>
      <c r="Y1085" s="330">
        <f t="shared" si="115"/>
        <v>0</v>
      </c>
      <c r="Z1085" s="330">
        <f t="shared" si="114"/>
        <v>0</v>
      </c>
      <c r="AA1085" s="273">
        <v>7.0000000000000007E-2</v>
      </c>
      <c r="AF1085" s="276" t="s">
        <v>417</v>
      </c>
      <c r="AG1085" s="231">
        <v>0.42</v>
      </c>
    </row>
    <row r="1086" spans="1:33" ht="16.5" hidden="1" customHeight="1" x14ac:dyDescent="0.25">
      <c r="A1086" s="261">
        <v>43800</v>
      </c>
      <c r="B1086" s="245" t="s">
        <v>42</v>
      </c>
      <c r="C1086" s="245" t="s">
        <v>210</v>
      </c>
      <c r="D1086" s="245" t="s">
        <v>211</v>
      </c>
      <c r="E1086" s="245" t="s">
        <v>212</v>
      </c>
      <c r="F1086" s="245" t="s">
        <v>213</v>
      </c>
      <c r="G1086" s="245" t="s">
        <v>214</v>
      </c>
      <c r="H1086" s="245" t="s">
        <v>48</v>
      </c>
      <c r="I1086" s="245" t="s">
        <v>49</v>
      </c>
      <c r="J1086" s="245" t="s">
        <v>700</v>
      </c>
      <c r="L1086" s="245" t="s">
        <v>220</v>
      </c>
      <c r="M1086" s="245"/>
      <c r="N1086" s="401" t="s">
        <v>209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12"/>
        <v>147.29985915508601</v>
      </c>
      <c r="W1086" s="330">
        <f t="shared" si="113"/>
        <v>0</v>
      </c>
      <c r="Y1086" s="330">
        <f t="shared" si="115"/>
        <v>0</v>
      </c>
      <c r="Z1086" s="330">
        <f t="shared" si="114"/>
        <v>0</v>
      </c>
      <c r="AA1086" s="273">
        <v>7.0000000000000007E-2</v>
      </c>
      <c r="AF1086" s="276" t="s">
        <v>417</v>
      </c>
      <c r="AG1086" s="231">
        <v>0.42</v>
      </c>
    </row>
    <row r="1087" spans="1:33" ht="16.5" hidden="1" customHeight="1" x14ac:dyDescent="0.25">
      <c r="A1087" s="261">
        <v>43800</v>
      </c>
      <c r="B1087" s="245" t="s">
        <v>42</v>
      </c>
      <c r="C1087" s="245" t="s">
        <v>210</v>
      </c>
      <c r="D1087" s="245" t="s">
        <v>211</v>
      </c>
      <c r="E1087" s="245" t="s">
        <v>212</v>
      </c>
      <c r="F1087" s="245" t="s">
        <v>312</v>
      </c>
      <c r="G1087" s="245" t="s">
        <v>313</v>
      </c>
      <c r="H1087" s="245" t="s">
        <v>48</v>
      </c>
      <c r="I1087" s="245" t="s">
        <v>49</v>
      </c>
      <c r="J1087" s="245" t="s">
        <v>700</v>
      </c>
      <c r="L1087" s="245" t="s">
        <v>220</v>
      </c>
      <c r="M1087" s="245"/>
      <c r="N1087" s="401" t="s">
        <v>209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12"/>
        <v>4215.2245070423196</v>
      </c>
      <c r="W1087" s="330">
        <f t="shared" si="113"/>
        <v>0</v>
      </c>
      <c r="Y1087" s="330">
        <f t="shared" si="115"/>
        <v>0</v>
      </c>
      <c r="Z1087" s="330">
        <f t="shared" si="114"/>
        <v>0</v>
      </c>
      <c r="AA1087" s="273">
        <v>7.0000000000000007E-2</v>
      </c>
      <c r="AF1087" s="276" t="s">
        <v>417</v>
      </c>
      <c r="AG1087" s="231">
        <v>0.42</v>
      </c>
    </row>
    <row r="1088" spans="1:33" ht="16.5" hidden="1" customHeight="1" x14ac:dyDescent="0.25">
      <c r="A1088" s="261">
        <v>43800</v>
      </c>
      <c r="B1088" s="245" t="s">
        <v>42</v>
      </c>
      <c r="C1088" s="245" t="s">
        <v>210</v>
      </c>
      <c r="D1088" s="245" t="s">
        <v>211</v>
      </c>
      <c r="E1088" s="245" t="s">
        <v>212</v>
      </c>
      <c r="F1088" s="245" t="s">
        <v>302</v>
      </c>
      <c r="G1088" s="245" t="s">
        <v>303</v>
      </c>
      <c r="H1088" s="245" t="s">
        <v>48</v>
      </c>
      <c r="I1088" s="245" t="s">
        <v>49</v>
      </c>
      <c r="J1088" s="245" t="s">
        <v>700</v>
      </c>
      <c r="L1088" s="245" t="s">
        <v>220</v>
      </c>
      <c r="M1088" s="245"/>
      <c r="N1088" s="401" t="s">
        <v>209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12"/>
        <v>127.3395774647</v>
      </c>
      <c r="W1088" s="330">
        <f t="shared" si="113"/>
        <v>0</v>
      </c>
      <c r="Y1088" s="330">
        <f t="shared" si="115"/>
        <v>0</v>
      </c>
      <c r="Z1088" s="330">
        <f t="shared" si="114"/>
        <v>0</v>
      </c>
      <c r="AA1088" s="273">
        <v>7.0000000000000007E-2</v>
      </c>
      <c r="AF1088" s="276" t="s">
        <v>417</v>
      </c>
      <c r="AG1088" s="231">
        <v>0.42</v>
      </c>
    </row>
    <row r="1089" spans="1:33" hidden="1" x14ac:dyDescent="0.25">
      <c r="A1089" s="261">
        <v>43800</v>
      </c>
      <c r="B1089" s="245" t="s">
        <v>42</v>
      </c>
      <c r="C1089" s="245" t="s">
        <v>210</v>
      </c>
      <c r="D1089" s="245" t="s">
        <v>211</v>
      </c>
      <c r="E1089" s="245" t="s">
        <v>212</v>
      </c>
      <c r="F1089" s="245" t="s">
        <v>240</v>
      </c>
      <c r="G1089" s="245" t="s">
        <v>241</v>
      </c>
      <c r="H1089" s="245" t="s">
        <v>48</v>
      </c>
      <c r="I1089" s="245" t="s">
        <v>49</v>
      </c>
      <c r="J1089" s="245" t="s">
        <v>700</v>
      </c>
      <c r="L1089" s="245" t="s">
        <v>220</v>
      </c>
      <c r="M1089" s="245"/>
      <c r="N1089" s="401" t="s">
        <v>209</v>
      </c>
      <c r="O1089" s="245" t="s">
        <v>53</v>
      </c>
      <c r="P1089" s="276">
        <v>0.23</v>
      </c>
      <c r="Q1089" s="280"/>
      <c r="R1089" s="280"/>
      <c r="S1089" s="121">
        <v>172.66352112698951</v>
      </c>
      <c r="T1089" s="167"/>
      <c r="U1089" s="167">
        <v>0</v>
      </c>
      <c r="V1089" s="167">
        <f t="shared" si="112"/>
        <v>172.66352112698951</v>
      </c>
      <c r="W1089" s="330">
        <f t="shared" si="113"/>
        <v>0</v>
      </c>
      <c r="Y1089" s="330">
        <f t="shared" si="115"/>
        <v>0</v>
      </c>
      <c r="Z1089" s="330">
        <f t="shared" si="114"/>
        <v>0</v>
      </c>
      <c r="AA1089" s="273">
        <v>7.0000000000000007E-2</v>
      </c>
      <c r="AF1089" s="276" t="s">
        <v>417</v>
      </c>
      <c r="AG1089" s="231">
        <v>0.42</v>
      </c>
    </row>
    <row r="1090" spans="1:33" ht="16.5" hidden="1" customHeight="1" x14ac:dyDescent="0.25">
      <c r="A1090" s="261">
        <v>43800</v>
      </c>
      <c r="B1090" s="245" t="s">
        <v>42</v>
      </c>
      <c r="C1090" s="245" t="s">
        <v>210</v>
      </c>
      <c r="D1090" s="245" t="s">
        <v>211</v>
      </c>
      <c r="E1090" s="245" t="s">
        <v>212</v>
      </c>
      <c r="F1090" s="245" t="s">
        <v>246</v>
      </c>
      <c r="G1090" s="245" t="s">
        <v>247</v>
      </c>
      <c r="H1090" s="245" t="s">
        <v>48</v>
      </c>
      <c r="I1090" s="245" t="s">
        <v>49</v>
      </c>
      <c r="J1090" s="245" t="s">
        <v>700</v>
      </c>
      <c r="L1090" s="245" t="s">
        <v>220</v>
      </c>
      <c r="M1090" s="245"/>
      <c r="N1090" s="401" t="s">
        <v>209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12"/>
        <v>11055.15</v>
      </c>
      <c r="W1090" s="330">
        <f t="shared" si="113"/>
        <v>0</v>
      </c>
      <c r="Y1090" s="330">
        <f t="shared" si="115"/>
        <v>0</v>
      </c>
      <c r="Z1090" s="330">
        <f t="shared" si="114"/>
        <v>0</v>
      </c>
      <c r="AA1090" s="273">
        <v>7.0000000000000007E-2</v>
      </c>
      <c r="AF1090" s="276" t="s">
        <v>417</v>
      </c>
      <c r="AG1090" s="231">
        <v>0.42</v>
      </c>
    </row>
    <row r="1091" spans="1:33" ht="16.5" hidden="1" customHeight="1" x14ac:dyDescent="0.2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700</v>
      </c>
      <c r="L1091" s="245" t="s">
        <v>62</v>
      </c>
      <c r="M1091" s="245"/>
      <c r="N1091" s="401" t="s">
        <v>209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12"/>
        <v>15503.970000000001</v>
      </c>
      <c r="W1091" s="330">
        <f t="shared" si="113"/>
        <v>1724.0459574468084</v>
      </c>
      <c r="Y1091" s="330">
        <f t="shared" si="115"/>
        <v>63.384042553191648</v>
      </c>
      <c r="Z1091" s="330">
        <f t="shared" si="114"/>
        <v>1787.43</v>
      </c>
      <c r="AA1091" s="273">
        <v>7.0000000000000007E-2</v>
      </c>
      <c r="AF1091" s="276" t="s">
        <v>417</v>
      </c>
      <c r="AG1091" s="231">
        <v>0.36</v>
      </c>
    </row>
    <row r="1092" spans="1:33" ht="16.5" hidden="1" customHeight="1" x14ac:dyDescent="0.2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700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12"/>
        <v>19977.359999999997</v>
      </c>
      <c r="W1092" s="121">
        <f>U1092/(1+P1092)</f>
        <v>14809.310000000001</v>
      </c>
      <c r="Y1092" s="330">
        <f t="shared" si="115"/>
        <v>0</v>
      </c>
      <c r="Z1092" s="330">
        <f t="shared" si="114"/>
        <v>14809.310000000001</v>
      </c>
      <c r="AA1092" s="273">
        <v>5.6000000000000001E-2</v>
      </c>
      <c r="AF1092" s="276" t="s">
        <v>417</v>
      </c>
      <c r="AG1092" s="231">
        <v>0</v>
      </c>
    </row>
    <row r="1093" spans="1:33" ht="16.5" hidden="1" customHeight="1" x14ac:dyDescent="0.2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700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12"/>
        <v>7101.61</v>
      </c>
      <c r="W1093" s="330">
        <f t="shared" si="113"/>
        <v>0</v>
      </c>
      <c r="Y1093" s="330">
        <f t="shared" si="115"/>
        <v>0</v>
      </c>
      <c r="Z1093" s="330">
        <f t="shared" si="114"/>
        <v>0</v>
      </c>
      <c r="AA1093" s="273">
        <v>5.6000000000000001E-2</v>
      </c>
      <c r="AF1093" s="276" t="s">
        <v>417</v>
      </c>
      <c r="AG1093" s="231">
        <v>0.11</v>
      </c>
    </row>
    <row r="1094" spans="1:33" ht="16.5" hidden="1" customHeight="1" x14ac:dyDescent="0.2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700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12"/>
        <v>2956.69</v>
      </c>
      <c r="W1094" s="330">
        <f t="shared" si="113"/>
        <v>0</v>
      </c>
      <c r="Y1094" s="330">
        <f t="shared" si="115"/>
        <v>0</v>
      </c>
      <c r="Z1094" s="330">
        <f t="shared" si="114"/>
        <v>0</v>
      </c>
      <c r="AA1094" s="273">
        <v>5.6000000000000001E-2</v>
      </c>
      <c r="AF1094" s="276" t="s">
        <v>417</v>
      </c>
      <c r="AG1094" s="231">
        <v>0.42</v>
      </c>
    </row>
    <row r="1095" spans="1:33" ht="16.5" hidden="1" customHeight="1" x14ac:dyDescent="0.2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513</v>
      </c>
      <c r="H1095" s="245" t="s">
        <v>48</v>
      </c>
      <c r="I1095" s="245" t="s">
        <v>699</v>
      </c>
      <c r="J1095" s="245" t="s">
        <v>742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13"/>
        <v>256760</v>
      </c>
      <c r="Y1095" s="330">
        <f t="shared" si="115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417</v>
      </c>
      <c r="AG1095" s="231">
        <v>0</v>
      </c>
    </row>
    <row r="1096" spans="1:33" ht="16.5" hidden="1" customHeight="1" x14ac:dyDescent="0.2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701</v>
      </c>
      <c r="G1096" s="245" t="s">
        <v>701</v>
      </c>
      <c r="H1096" s="245" t="s">
        <v>701</v>
      </c>
      <c r="I1096" s="245" t="s">
        <v>699</v>
      </c>
      <c r="J1096" s="245" t="s">
        <v>742</v>
      </c>
      <c r="L1096" s="245" t="s">
        <v>701</v>
      </c>
      <c r="M1096" s="245"/>
      <c r="N1096" s="401" t="s">
        <v>600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13"/>
        <v>0</v>
      </c>
      <c r="Y1096" s="330">
        <f t="shared" si="115"/>
        <v>0</v>
      </c>
      <c r="Z1096" s="330">
        <v>0</v>
      </c>
      <c r="AA1096" s="273">
        <v>0</v>
      </c>
      <c r="AB1096" s="330">
        <f>Z1096*AA1096</f>
        <v>0</v>
      </c>
      <c r="AF1096" s="276" t="s">
        <v>417</v>
      </c>
      <c r="AG1096" s="231">
        <v>0</v>
      </c>
    </row>
    <row r="1097" spans="1:33" ht="16.5" hidden="1" customHeight="1" x14ac:dyDescent="0.2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699</v>
      </c>
      <c r="J1097" s="245" t="s">
        <v>742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721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15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417</v>
      </c>
      <c r="AG1097" s="231">
        <v>0</v>
      </c>
    </row>
    <row r="1098" spans="1:33" ht="16.5" hidden="1" customHeight="1" x14ac:dyDescent="0.2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582</v>
      </c>
      <c r="J1098" s="245" t="s">
        <v>583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723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15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414</v>
      </c>
      <c r="AG1098" s="231">
        <v>0</v>
      </c>
    </row>
    <row r="1099" spans="1:33" ht="16.5" hidden="1" customHeight="1" x14ac:dyDescent="0.2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582</v>
      </c>
      <c r="J1099" s="245" t="s">
        <v>583</v>
      </c>
      <c r="L1099" s="245" t="s">
        <v>739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722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15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414</v>
      </c>
      <c r="AG1099" s="231">
        <v>0</v>
      </c>
    </row>
    <row r="1100" spans="1:33" ht="16.5" hidden="1" customHeight="1" x14ac:dyDescent="0.2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703</v>
      </c>
      <c r="G1100" s="245" t="s">
        <v>702</v>
      </c>
      <c r="H1100" s="245" t="s">
        <v>701</v>
      </c>
      <c r="I1100" s="245" t="s">
        <v>699</v>
      </c>
      <c r="J1100" s="245" t="s">
        <v>742</v>
      </c>
      <c r="L1100" s="245"/>
      <c r="M1100" s="245"/>
      <c r="N1100" s="401" t="s">
        <v>715</v>
      </c>
      <c r="O1100" s="245" t="s">
        <v>57</v>
      </c>
      <c r="P1100" s="276">
        <v>0</v>
      </c>
      <c r="Q1100" s="245"/>
      <c r="R1100" s="280" t="s">
        <v>724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t="16.5" hidden="1" customHeight="1" x14ac:dyDescent="0.2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673</v>
      </c>
      <c r="F1101" s="245" t="s">
        <v>674</v>
      </c>
      <c r="G1101" s="245" t="s">
        <v>674</v>
      </c>
      <c r="H1101" s="245" t="s">
        <v>674</v>
      </c>
      <c r="I1101" s="245" t="s">
        <v>601</v>
      </c>
      <c r="J1101" s="245" t="s">
        <v>704</v>
      </c>
      <c r="L1101" s="245" t="s">
        <v>674</v>
      </c>
      <c r="M1101" s="245"/>
      <c r="N1101" s="401" t="s">
        <v>600</v>
      </c>
      <c r="O1101" s="245" t="s">
        <v>57</v>
      </c>
      <c r="P1101" s="276">
        <v>0</v>
      </c>
      <c r="Q1101" s="245"/>
      <c r="R1101" s="280" t="s">
        <v>725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16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417</v>
      </c>
      <c r="AG1101" s="231">
        <v>0</v>
      </c>
    </row>
    <row r="1102" spans="1:33" ht="16.5" hidden="1" customHeight="1" x14ac:dyDescent="0.2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705</v>
      </c>
      <c r="H1102" s="245" t="s">
        <v>133</v>
      </c>
      <c r="I1102" s="245" t="s">
        <v>343</v>
      </c>
      <c r="J1102" s="245" t="s">
        <v>707</v>
      </c>
      <c r="L1102" s="245" t="s">
        <v>133</v>
      </c>
      <c r="M1102" s="245"/>
      <c r="N1102" s="401" t="s">
        <v>52</v>
      </c>
      <c r="O1102" s="245" t="s">
        <v>716</v>
      </c>
      <c r="P1102" s="276">
        <v>0</v>
      </c>
      <c r="Q1102" s="245"/>
      <c r="R1102" s="280" t="s">
        <v>726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16"/>
        <v>0</v>
      </c>
      <c r="Z1102" s="330">
        <f t="shared" ref="Z1102:Z1108" si="117">W1102</f>
        <v>403200</v>
      </c>
      <c r="AA1102" s="273">
        <v>0</v>
      </c>
      <c r="AB1102" s="330">
        <f>AA1102*Z1102</f>
        <v>0</v>
      </c>
      <c r="AD1102" s="287" t="s">
        <v>633</v>
      </c>
      <c r="AF1102" s="276" t="s">
        <v>417</v>
      </c>
      <c r="AG1102" s="231">
        <v>0</v>
      </c>
    </row>
    <row r="1103" spans="1:33" ht="16.5" hidden="1" customHeight="1" x14ac:dyDescent="0.2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706</v>
      </c>
      <c r="H1103" s="245" t="s">
        <v>133</v>
      </c>
      <c r="I1103" s="245" t="s">
        <v>333</v>
      </c>
      <c r="J1103" s="245" t="s">
        <v>610</v>
      </c>
      <c r="L1103" s="245" t="s">
        <v>133</v>
      </c>
      <c r="M1103" s="245"/>
      <c r="N1103" s="401" t="s">
        <v>52</v>
      </c>
      <c r="O1103" s="245" t="s">
        <v>716</v>
      </c>
      <c r="P1103" s="276">
        <v>0</v>
      </c>
      <c r="Q1103" s="245"/>
      <c r="R1103" s="280" t="s">
        <v>727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16"/>
        <v>0</v>
      </c>
      <c r="Z1103" s="330">
        <f t="shared" si="117"/>
        <v>222858.43965517241</v>
      </c>
      <c r="AA1103" s="273">
        <v>0</v>
      </c>
      <c r="AB1103" s="330">
        <f>AA1103*Z1103</f>
        <v>0</v>
      </c>
      <c r="AD1103" s="287" t="s">
        <v>633</v>
      </c>
      <c r="AF1103" s="276" t="s">
        <v>417</v>
      </c>
      <c r="AG1103" s="231">
        <v>0</v>
      </c>
    </row>
    <row r="1104" spans="1:33" ht="16.5" hidden="1" customHeight="1" x14ac:dyDescent="0.2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634</v>
      </c>
      <c r="G1104" s="245" t="s">
        <v>708</v>
      </c>
      <c r="H1104" s="245" t="s">
        <v>634</v>
      </c>
      <c r="I1104" s="245" t="s">
        <v>709</v>
      </c>
      <c r="J1104" s="245" t="s">
        <v>602</v>
      </c>
      <c r="L1104" s="245" t="s">
        <v>603</v>
      </c>
      <c r="M1104" s="245"/>
      <c r="N1104" s="401" t="s">
        <v>144</v>
      </c>
      <c r="O1104" s="245" t="s">
        <v>716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16"/>
        <v>0</v>
      </c>
      <c r="Z1104" s="330">
        <f t="shared" si="117"/>
        <v>2867050</v>
      </c>
      <c r="AA1104" s="273">
        <v>0</v>
      </c>
      <c r="AD1104" s="287" t="s">
        <v>633</v>
      </c>
      <c r="AF1104" s="276" t="s">
        <v>414</v>
      </c>
      <c r="AG1104" s="231">
        <v>0</v>
      </c>
    </row>
    <row r="1105" spans="1:16384" ht="16.5" hidden="1" customHeight="1" x14ac:dyDescent="0.2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601</v>
      </c>
      <c r="G1105" s="245" t="s">
        <v>710</v>
      </c>
      <c r="H1105" s="245" t="s">
        <v>601</v>
      </c>
      <c r="I1105" s="245" t="s">
        <v>711</v>
      </c>
      <c r="J1105" s="245" t="s">
        <v>602</v>
      </c>
      <c r="L1105" s="245" t="s">
        <v>603</v>
      </c>
      <c r="M1105" s="245"/>
      <c r="N1105" s="401" t="s">
        <v>144</v>
      </c>
      <c r="O1105" s="245" t="s">
        <v>717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16"/>
        <v>0</v>
      </c>
      <c r="Z1105" s="330">
        <f t="shared" si="117"/>
        <v>2814685.5563400001</v>
      </c>
      <c r="AA1105" s="273">
        <v>0</v>
      </c>
      <c r="AD1105" s="287" t="s">
        <v>633</v>
      </c>
      <c r="AF1105" s="276" t="s">
        <v>417</v>
      </c>
      <c r="AG1105" s="231">
        <v>0</v>
      </c>
    </row>
    <row r="1106" spans="1:16384" ht="16.5" hidden="1" customHeight="1" x14ac:dyDescent="0.2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606</v>
      </c>
      <c r="G1106" s="245" t="s">
        <v>712</v>
      </c>
      <c r="H1106" s="245" t="s">
        <v>606</v>
      </c>
      <c r="I1106" s="245" t="s">
        <v>711</v>
      </c>
      <c r="J1106" s="245" t="s">
        <v>602</v>
      </c>
      <c r="L1106" s="245" t="s">
        <v>327</v>
      </c>
      <c r="M1106" s="245"/>
      <c r="N1106" s="401" t="s">
        <v>144</v>
      </c>
      <c r="O1106" s="245" t="s">
        <v>716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16"/>
        <v>0</v>
      </c>
      <c r="Z1106" s="330">
        <f t="shared" si="117"/>
        <v>2565147.9900000002</v>
      </c>
      <c r="AA1106" s="273">
        <v>0</v>
      </c>
      <c r="AD1106" s="287" t="s">
        <v>633</v>
      </c>
      <c r="AF1106" s="276" t="s">
        <v>414</v>
      </c>
      <c r="AG1106" s="231">
        <v>0</v>
      </c>
    </row>
    <row r="1107" spans="1:16384" ht="16.5" hidden="1" customHeight="1" x14ac:dyDescent="0.2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635</v>
      </c>
      <c r="G1107" s="245" t="s">
        <v>713</v>
      </c>
      <c r="H1107" s="245" t="s">
        <v>635</v>
      </c>
      <c r="I1107" s="245" t="s">
        <v>711</v>
      </c>
      <c r="J1107" s="245" t="s">
        <v>602</v>
      </c>
      <c r="L1107" s="245" t="s">
        <v>603</v>
      </c>
      <c r="M1107" s="245"/>
      <c r="N1107" s="401" t="s">
        <v>144</v>
      </c>
      <c r="O1107" s="245" t="s">
        <v>718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16"/>
        <v>0</v>
      </c>
      <c r="Z1107" s="330">
        <f t="shared" si="117"/>
        <v>642950</v>
      </c>
      <c r="AA1107" s="273">
        <v>0</v>
      </c>
      <c r="AD1107" s="287" t="s">
        <v>633</v>
      </c>
      <c r="AF1107" s="276" t="s">
        <v>414</v>
      </c>
      <c r="AG1107" s="231">
        <v>0</v>
      </c>
    </row>
    <row r="1108" spans="1:16384" ht="16.5" hidden="1" customHeight="1" x14ac:dyDescent="0.2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327</v>
      </c>
      <c r="G1108" s="245" t="s">
        <v>714</v>
      </c>
      <c r="H1108" s="245" t="s">
        <v>327</v>
      </c>
      <c r="I1108" s="245" t="s">
        <v>709</v>
      </c>
      <c r="J1108" s="245" t="s">
        <v>602</v>
      </c>
      <c r="L1108" s="245" t="s">
        <v>603</v>
      </c>
      <c r="M1108" s="245"/>
      <c r="N1108" s="401" t="s">
        <v>144</v>
      </c>
      <c r="O1108" s="245" t="s">
        <v>716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16"/>
        <v>0</v>
      </c>
      <c r="Z1108" s="330">
        <f t="shared" si="117"/>
        <v>3668431.54</v>
      </c>
      <c r="AA1108" s="273">
        <v>0</v>
      </c>
      <c r="AD1108" s="287" t="s">
        <v>633</v>
      </c>
      <c r="AF1108" s="276" t="s">
        <v>414</v>
      </c>
      <c r="AG1108" s="231">
        <v>0</v>
      </c>
    </row>
    <row r="1109" spans="1:16384" ht="16.5" hidden="1" customHeight="1" x14ac:dyDescent="0.2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721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16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417</v>
      </c>
      <c r="AG1109" s="231">
        <v>0</v>
      </c>
    </row>
    <row r="1110" spans="1:16384" ht="16.5" hidden="1" customHeight="1" x14ac:dyDescent="0.25">
      <c r="A1110" s="352" t="s">
        <v>362</v>
      </c>
      <c r="B1110" s="194" t="s">
        <v>42</v>
      </c>
      <c r="C1110" s="195" t="s">
        <v>210</v>
      </c>
      <c r="D1110" s="195" t="s">
        <v>221</v>
      </c>
      <c r="E1110" s="194" t="s">
        <v>212</v>
      </c>
      <c r="F1110" s="194" t="s">
        <v>284</v>
      </c>
      <c r="G1110" s="194" t="s">
        <v>285</v>
      </c>
      <c r="H1110" s="194" t="s">
        <v>48</v>
      </c>
      <c r="I1110" s="194" t="s">
        <v>49</v>
      </c>
      <c r="J1110" s="289" t="s">
        <v>50</v>
      </c>
      <c r="K1110" s="194"/>
      <c r="L1110" s="194" t="s">
        <v>220</v>
      </c>
      <c r="M1110" s="194"/>
      <c r="N1110" s="290" t="s">
        <v>209</v>
      </c>
      <c r="O1110" s="301" t="s">
        <v>53</v>
      </c>
      <c r="P1110" s="196">
        <v>0.22</v>
      </c>
      <c r="Q1110" s="197"/>
      <c r="R1110" s="197"/>
      <c r="S1110" s="121">
        <v>91518.356901408202</v>
      </c>
      <c r="T1110" s="121">
        <v>0</v>
      </c>
      <c r="U1110" s="121">
        <v>91518.356901408202</v>
      </c>
      <c r="V1110" s="121">
        <f t="shared" ref="V1110:V1113" si="118">S1110+T1110-U1110</f>
        <v>0</v>
      </c>
      <c r="W1110" s="121">
        <f>U1110*(1+AG1110)/(1+P1110+AG1110)</f>
        <v>79241.504146341249</v>
      </c>
      <c r="X1110" s="121"/>
      <c r="Y1110" s="121"/>
      <c r="Z1110" s="121">
        <f t="shared" ref="Z1110" si="119">U1110</f>
        <v>91518.356901408202</v>
      </c>
      <c r="AA1110" s="232">
        <v>5.2999999999999999E-2</v>
      </c>
      <c r="AB1110" s="339">
        <f t="shared" ref="AB1110" si="120">Z1110*AA1110</f>
        <v>4850.4729157746342</v>
      </c>
      <c r="AG1110" s="231">
        <v>0.42</v>
      </c>
    </row>
    <row r="1111" spans="1:16384" hidden="1" x14ac:dyDescent="0.25">
      <c r="A1111" s="352" t="s">
        <v>362</v>
      </c>
      <c r="B1111" s="194" t="s">
        <v>757</v>
      </c>
      <c r="C1111" s="194" t="s">
        <v>43</v>
      </c>
      <c r="D1111" s="194" t="s">
        <v>44</v>
      </c>
      <c r="F1111" s="194" t="s">
        <v>76</v>
      </c>
      <c r="G1111" s="194" t="s">
        <v>758</v>
      </c>
      <c r="H1111" s="374" t="s">
        <v>48</v>
      </c>
      <c r="I1111" s="194" t="s">
        <v>49</v>
      </c>
      <c r="L1111" s="194" t="s">
        <v>77</v>
      </c>
      <c r="M1111" s="194"/>
      <c r="N1111" s="290" t="s">
        <v>52</v>
      </c>
      <c r="O1111" s="301" t="s">
        <v>53</v>
      </c>
      <c r="P1111" s="196">
        <v>-0.02</v>
      </c>
      <c r="S1111" s="121">
        <v>0</v>
      </c>
      <c r="T1111" s="121">
        <v>102423.93</v>
      </c>
      <c r="U1111" s="121">
        <v>102423.93</v>
      </c>
      <c r="V1111" s="121">
        <f t="shared" si="118"/>
        <v>0</v>
      </c>
      <c r="W1111" s="121">
        <f>U1111*(1+AG1111)/(1+P1111+AG1111)</f>
        <v>104075.92887096773</v>
      </c>
      <c r="AG1111" s="226">
        <v>0.26</v>
      </c>
    </row>
    <row r="1112" spans="1:16384" hidden="1" x14ac:dyDescent="0.25">
      <c r="A1112" s="356">
        <v>43617</v>
      </c>
      <c r="B1112" s="245" t="s">
        <v>58</v>
      </c>
      <c r="C1112" s="245" t="s">
        <v>43</v>
      </c>
      <c r="D1112" s="245" t="s">
        <v>44</v>
      </c>
      <c r="F1112" s="245" t="s">
        <v>613</v>
      </c>
      <c r="G1112" s="245" t="s">
        <v>613</v>
      </c>
      <c r="H1112" s="374" t="s">
        <v>613</v>
      </c>
      <c r="I1112" s="245" t="s">
        <v>49</v>
      </c>
      <c r="L1112" s="245" t="s">
        <v>77</v>
      </c>
      <c r="N1112" s="245" t="s">
        <v>52</v>
      </c>
      <c r="O1112" s="245" t="s">
        <v>53</v>
      </c>
      <c r="P1112" s="196">
        <v>-0.15</v>
      </c>
      <c r="S1112" s="167">
        <v>205.52</v>
      </c>
      <c r="T1112" s="167"/>
      <c r="U1112" s="167">
        <v>0</v>
      </c>
      <c r="V1112" s="167">
        <f t="shared" si="118"/>
        <v>205.52</v>
      </c>
      <c r="W1112" s="121">
        <f>U1112*(1+AG1112)/(1+P1112+AG1112)</f>
        <v>0</v>
      </c>
      <c r="AG1112" s="226">
        <v>0.26</v>
      </c>
    </row>
    <row r="1113" spans="1:16384" hidden="1" x14ac:dyDescent="0.25">
      <c r="A1113" s="352">
        <v>43556</v>
      </c>
      <c r="B1113" s="245" t="s">
        <v>58</v>
      </c>
      <c r="C1113" s="245" t="s">
        <v>43</v>
      </c>
      <c r="D1113" s="245" t="s">
        <v>44</v>
      </c>
      <c r="F1113" s="245" t="s">
        <v>613</v>
      </c>
      <c r="G1113" s="245" t="s">
        <v>613</v>
      </c>
      <c r="H1113" s="374" t="s">
        <v>613</v>
      </c>
      <c r="I1113" s="245" t="s">
        <v>49</v>
      </c>
      <c r="L1113" s="245" t="s">
        <v>77</v>
      </c>
      <c r="N1113" s="245" t="s">
        <v>52</v>
      </c>
      <c r="O1113" s="245" t="s">
        <v>53</v>
      </c>
      <c r="P1113" s="196">
        <v>-0.15</v>
      </c>
      <c r="S1113" s="167">
        <v>205.52</v>
      </c>
      <c r="V1113" s="167">
        <f t="shared" si="118"/>
        <v>205.52</v>
      </c>
      <c r="W1113" s="121">
        <f>U1113*(1+AG1113)/(1+P1113+AG1113)</f>
        <v>0</v>
      </c>
      <c r="AG1113" s="226">
        <v>0.26</v>
      </c>
    </row>
    <row r="1114" spans="1:16384" hidden="1" x14ac:dyDescent="0.25">
      <c r="A1114" s="352" t="s">
        <v>362</v>
      </c>
      <c r="B1114" s="194" t="s">
        <v>757</v>
      </c>
      <c r="C1114" s="201" t="s">
        <v>174</v>
      </c>
      <c r="F1114" s="194" t="s">
        <v>762</v>
      </c>
      <c r="G1114" s="194" t="s">
        <v>762</v>
      </c>
      <c r="H1114" s="374" t="s">
        <v>762</v>
      </c>
      <c r="I1114" s="194" t="s">
        <v>49</v>
      </c>
      <c r="L1114" s="194" t="s">
        <v>763</v>
      </c>
      <c r="N1114" s="290" t="s">
        <v>764</v>
      </c>
      <c r="O1114" s="301" t="s">
        <v>57</v>
      </c>
      <c r="P1114" s="196">
        <v>0</v>
      </c>
      <c r="S1114" s="121">
        <v>6227.55</v>
      </c>
      <c r="V1114" s="121">
        <v>6227.55</v>
      </c>
    </row>
    <row r="1115" spans="1:16384" hidden="1" x14ac:dyDescent="0.25">
      <c r="A1115" s="261">
        <v>43800</v>
      </c>
      <c r="B1115" s="194" t="s">
        <v>757</v>
      </c>
      <c r="C1115" s="201" t="s">
        <v>174</v>
      </c>
      <c r="F1115" s="194" t="s">
        <v>762</v>
      </c>
      <c r="G1115" s="194" t="s">
        <v>762</v>
      </c>
      <c r="H1115" s="374" t="s">
        <v>762</v>
      </c>
      <c r="I1115" s="194" t="s">
        <v>49</v>
      </c>
      <c r="L1115" s="194" t="s">
        <v>763</v>
      </c>
      <c r="N1115" s="290" t="s">
        <v>764</v>
      </c>
      <c r="O1115" s="301" t="s">
        <v>57</v>
      </c>
      <c r="P1115" s="196">
        <v>0</v>
      </c>
      <c r="S1115" s="121">
        <v>6227.55</v>
      </c>
      <c r="V1115" s="121">
        <v>6227.55</v>
      </c>
    </row>
    <row r="1116" spans="1:16384" hidden="1" x14ac:dyDescent="0.25">
      <c r="A1116" s="352" t="s">
        <v>362</v>
      </c>
      <c r="B1116" s="194" t="s">
        <v>42</v>
      </c>
      <c r="C1116" s="195" t="s">
        <v>43</v>
      </c>
      <c r="F1116" s="210" t="s">
        <v>348</v>
      </c>
      <c r="G1116" s="210" t="s">
        <v>349</v>
      </c>
      <c r="H1116" s="374" t="s">
        <v>734</v>
      </c>
      <c r="I1116" s="238" t="s">
        <v>49</v>
      </c>
      <c r="L1116" s="238" t="s">
        <v>51</v>
      </c>
      <c r="N1116" s="238" t="s">
        <v>52</v>
      </c>
      <c r="O1116" s="301" t="s">
        <v>53</v>
      </c>
      <c r="P1116" s="196">
        <v>0.08</v>
      </c>
      <c r="S1116" s="167"/>
      <c r="U1116" s="268">
        <v>211649.35</v>
      </c>
      <c r="W1116" s="413">
        <f t="shared" ref="W1116:W1117" si="121">U1116*(1+AG1116)/(1+P1116+AG1116)</f>
        <v>199290.26386861311</v>
      </c>
      <c r="AG1116" s="231">
        <v>0.28999999999999998</v>
      </c>
    </row>
    <row r="1117" spans="1:16384" hidden="1" x14ac:dyDescent="0.25">
      <c r="A1117" s="352" t="s">
        <v>362</v>
      </c>
      <c r="B1117" s="194" t="s">
        <v>42</v>
      </c>
      <c r="C1117" s="195" t="s">
        <v>43</v>
      </c>
      <c r="F1117" s="210" t="s">
        <v>350</v>
      </c>
      <c r="G1117" s="210" t="s">
        <v>351</v>
      </c>
      <c r="H1117" s="374" t="s">
        <v>734</v>
      </c>
      <c r="I1117" s="238" t="s">
        <v>49</v>
      </c>
      <c r="L1117" s="238" t="s">
        <v>51</v>
      </c>
      <c r="N1117" s="238" t="s">
        <v>52</v>
      </c>
      <c r="O1117" s="301" t="s">
        <v>53</v>
      </c>
      <c r="P1117" s="196">
        <v>0.08</v>
      </c>
      <c r="S1117" s="167"/>
      <c r="U1117" s="268">
        <v>3279381.81</v>
      </c>
      <c r="W1117" s="413">
        <f t="shared" si="121"/>
        <v>3087885.061970803</v>
      </c>
      <c r="AG1117" s="231">
        <v>0.28999999999999998</v>
      </c>
    </row>
    <row r="1118" spans="1:16384" hidden="1" x14ac:dyDescent="0.25">
      <c r="A1118" s="352">
        <v>43556</v>
      </c>
      <c r="B1118" s="245" t="s">
        <v>42</v>
      </c>
      <c r="C1118" s="245" t="s">
        <v>43</v>
      </c>
      <c r="F1118" s="245" t="s">
        <v>194</v>
      </c>
      <c r="G1118" s="245" t="s">
        <v>195</v>
      </c>
      <c r="H1118" s="374" t="s">
        <v>734</v>
      </c>
      <c r="I1118" s="245" t="s">
        <v>49</v>
      </c>
      <c r="L1118" s="245" t="s">
        <v>194</v>
      </c>
      <c r="M1118" s="245"/>
      <c r="N1118" s="401" t="s">
        <v>144</v>
      </c>
      <c r="O1118" s="301" t="s">
        <v>53</v>
      </c>
      <c r="P1118" s="196">
        <v>0.06</v>
      </c>
      <c r="R1118" s="280"/>
      <c r="S1118" s="167"/>
      <c r="T1118" s="167"/>
      <c r="U1118" s="167">
        <v>8254.8799999999992</v>
      </c>
      <c r="V1118" s="167">
        <f t="shared" ref="V1118" si="122">S1118+T1118-U1118</f>
        <v>-8254.8799999999992</v>
      </c>
      <c r="W1118" s="121">
        <f>U1118/(1+P1118)</f>
        <v>7787.6226415094325</v>
      </c>
    </row>
    <row r="1119" spans="1:16384" hidden="1" x14ac:dyDescent="0.25">
      <c r="A1119" s="184">
        <v>43466</v>
      </c>
      <c r="B1119" s="169" t="s">
        <v>6</v>
      </c>
      <c r="C1119" s="169" t="s">
        <v>174</v>
      </c>
      <c r="D1119" s="287" t="s">
        <v>175</v>
      </c>
      <c r="E1119" s="287" t="s">
        <v>770</v>
      </c>
      <c r="F1119" s="169" t="s">
        <v>769</v>
      </c>
      <c r="G1119" s="169" t="s">
        <v>769</v>
      </c>
      <c r="H1119" s="370"/>
      <c r="I1119" s="379" t="s">
        <v>768</v>
      </c>
      <c r="J1119" s="383" t="s">
        <v>771</v>
      </c>
      <c r="L1119" s="169"/>
      <c r="N1119" s="169" t="s">
        <v>144</v>
      </c>
      <c r="O1119" s="169" t="s">
        <v>57</v>
      </c>
      <c r="P1119" s="141">
        <v>0</v>
      </c>
      <c r="R1119" s="169"/>
      <c r="S1119" s="130">
        <v>0</v>
      </c>
      <c r="T1119" s="130"/>
      <c r="U1119" s="130">
        <v>2953.0480769230799</v>
      </c>
      <c r="V1119" s="130">
        <v>0</v>
      </c>
      <c r="W1119" s="130">
        <v>2953.0480769230799</v>
      </c>
      <c r="Z1119" s="130">
        <v>2953.0480769230799</v>
      </c>
      <c r="AG1119" s="273">
        <v>0</v>
      </c>
      <c r="AL1119" s="227"/>
      <c r="AM1119" s="227"/>
      <c r="AN1119" s="227"/>
      <c r="AO1119" s="227"/>
      <c r="AP1119" s="227"/>
      <c r="AQ1119" s="227"/>
      <c r="AR1119" s="227"/>
      <c r="AS1119" s="227"/>
      <c r="AT1119" s="227"/>
      <c r="AU1119" s="227"/>
      <c r="AV1119" s="227"/>
      <c r="AW1119" s="227"/>
      <c r="AX1119" s="227"/>
      <c r="AY1119" s="227"/>
      <c r="AZ1119" s="227"/>
      <c r="BA1119" s="227"/>
      <c r="BB1119" s="227"/>
      <c r="BC1119" s="227"/>
      <c r="BD1119" s="227"/>
      <c r="BE1119" s="227"/>
      <c r="BF1119" s="227"/>
      <c r="BG1119" s="227"/>
      <c r="BH1119" s="227"/>
      <c r="BI1119" s="227"/>
      <c r="BJ1119" s="227"/>
      <c r="BK1119" s="227"/>
      <c r="BL1119" s="227"/>
      <c r="BM1119" s="227"/>
      <c r="BN1119" s="227"/>
      <c r="BO1119" s="227"/>
      <c r="BP1119" s="227"/>
      <c r="BQ1119" s="227"/>
      <c r="BR1119" s="227"/>
      <c r="BS1119" s="227"/>
      <c r="BT1119" s="227"/>
      <c r="BU1119" s="227"/>
      <c r="BV1119" s="227"/>
      <c r="BW1119" s="227"/>
      <c r="BX1119" s="227"/>
      <c r="BY1119" s="227"/>
      <c r="BZ1119" s="227"/>
      <c r="CA1119" s="227"/>
      <c r="CB1119" s="227"/>
      <c r="CC1119" s="227"/>
      <c r="CD1119" s="227"/>
      <c r="CE1119" s="227"/>
      <c r="CF1119" s="227"/>
      <c r="CG1119" s="227"/>
      <c r="CH1119" s="227"/>
      <c r="CI1119" s="227"/>
      <c r="CJ1119" s="227"/>
      <c r="CK1119" s="227"/>
      <c r="CL1119" s="227"/>
      <c r="CM1119" s="227"/>
      <c r="CN1119" s="227"/>
      <c r="CO1119" s="227"/>
      <c r="CP1119" s="227"/>
      <c r="CQ1119" s="227"/>
      <c r="CR1119" s="227"/>
      <c r="CS1119" s="227"/>
      <c r="CT1119" s="227"/>
      <c r="CU1119" s="227"/>
      <c r="CV1119" s="227"/>
      <c r="CW1119" s="227"/>
      <c r="CX1119" s="227"/>
      <c r="CY1119" s="227"/>
      <c r="CZ1119" s="227"/>
      <c r="DA1119" s="227"/>
      <c r="DB1119" s="227"/>
      <c r="DC1119" s="227"/>
      <c r="DD1119" s="227"/>
      <c r="DE1119" s="227"/>
      <c r="DF1119" s="227"/>
      <c r="DG1119" s="227"/>
      <c r="DH1119" s="227"/>
      <c r="DI1119" s="227"/>
      <c r="DJ1119" s="227"/>
      <c r="DK1119" s="227"/>
      <c r="DL1119" s="227"/>
      <c r="DM1119" s="227"/>
      <c r="DN1119" s="227"/>
      <c r="DO1119" s="227"/>
      <c r="DP1119" s="227"/>
      <c r="DQ1119" s="227"/>
      <c r="DR1119" s="227"/>
      <c r="DS1119" s="227"/>
      <c r="DT1119" s="227"/>
      <c r="DU1119" s="227"/>
      <c r="DV1119" s="227"/>
      <c r="DW1119" s="227"/>
      <c r="DX1119" s="227"/>
      <c r="DY1119" s="227"/>
      <c r="DZ1119" s="227"/>
      <c r="EA1119" s="227"/>
      <c r="EB1119" s="227"/>
      <c r="EC1119" s="227"/>
      <c r="ED1119" s="227"/>
      <c r="EE1119" s="227"/>
      <c r="EF1119" s="227"/>
      <c r="EG1119" s="227"/>
      <c r="EH1119" s="227"/>
      <c r="EI1119" s="227"/>
      <c r="EJ1119" s="227"/>
      <c r="EK1119" s="227"/>
      <c r="EL1119" s="227"/>
      <c r="EM1119" s="227"/>
      <c r="EN1119" s="227"/>
      <c r="EO1119" s="227"/>
      <c r="EP1119" s="227"/>
      <c r="EQ1119" s="227"/>
      <c r="ER1119" s="227"/>
      <c r="ES1119" s="227"/>
      <c r="ET1119" s="227"/>
      <c r="EU1119" s="227"/>
      <c r="EV1119" s="227"/>
      <c r="EW1119" s="227"/>
      <c r="EX1119" s="227"/>
      <c r="EY1119" s="227"/>
      <c r="EZ1119" s="227"/>
      <c r="FA1119" s="227"/>
      <c r="FB1119" s="227"/>
      <c r="FC1119" s="227"/>
      <c r="FD1119" s="227"/>
      <c r="FE1119" s="227"/>
      <c r="FF1119" s="227"/>
      <c r="FG1119" s="227"/>
      <c r="FH1119" s="227"/>
      <c r="FI1119" s="227"/>
      <c r="FJ1119" s="227"/>
      <c r="FK1119" s="227"/>
      <c r="FL1119" s="227"/>
      <c r="FM1119" s="227"/>
      <c r="FN1119" s="227"/>
      <c r="FO1119" s="227"/>
      <c r="FP1119" s="227"/>
      <c r="FQ1119" s="227"/>
      <c r="FR1119" s="227"/>
      <c r="FS1119" s="227"/>
      <c r="FT1119" s="227"/>
      <c r="FU1119" s="227"/>
      <c r="FV1119" s="227"/>
      <c r="FW1119" s="227"/>
      <c r="FX1119" s="227"/>
      <c r="FY1119" s="227"/>
      <c r="FZ1119" s="227"/>
      <c r="GA1119" s="227"/>
      <c r="GB1119" s="227"/>
      <c r="GC1119" s="227"/>
      <c r="GD1119" s="227"/>
      <c r="GE1119" s="227"/>
      <c r="GF1119" s="227"/>
      <c r="GG1119" s="227"/>
      <c r="GH1119" s="227"/>
      <c r="GI1119" s="227"/>
      <c r="GJ1119" s="227"/>
      <c r="GK1119" s="227"/>
      <c r="GL1119" s="227"/>
      <c r="GM1119" s="227"/>
      <c r="GN1119" s="227"/>
      <c r="GO1119" s="227"/>
      <c r="GP1119" s="227"/>
      <c r="GQ1119" s="227"/>
      <c r="GR1119" s="227"/>
      <c r="GS1119" s="227"/>
      <c r="GT1119" s="227"/>
      <c r="GU1119" s="227"/>
      <c r="GV1119" s="227"/>
      <c r="GW1119" s="227"/>
      <c r="GX1119" s="227"/>
      <c r="GY1119" s="227"/>
      <c r="GZ1119" s="227"/>
      <c r="HA1119" s="227"/>
      <c r="HB1119" s="227"/>
      <c r="HC1119" s="227"/>
      <c r="HD1119" s="227"/>
      <c r="HE1119" s="227"/>
      <c r="HF1119" s="227"/>
      <c r="HG1119" s="227"/>
      <c r="HH1119" s="227"/>
      <c r="HI1119" s="227"/>
      <c r="HJ1119" s="227"/>
      <c r="HK1119" s="227"/>
      <c r="HL1119" s="227"/>
      <c r="HM1119" s="227"/>
      <c r="HN1119" s="227"/>
      <c r="HO1119" s="227"/>
      <c r="HP1119" s="227"/>
      <c r="HQ1119" s="227"/>
      <c r="HR1119" s="227"/>
      <c r="HS1119" s="227"/>
      <c r="HT1119" s="227"/>
      <c r="HU1119" s="227"/>
      <c r="HV1119" s="227"/>
      <c r="HW1119" s="227"/>
      <c r="HX1119" s="227"/>
      <c r="HY1119" s="227"/>
      <c r="HZ1119" s="227"/>
      <c r="IA1119" s="227"/>
      <c r="IB1119" s="227"/>
      <c r="IC1119" s="227"/>
      <c r="ID1119" s="227"/>
      <c r="IE1119" s="227"/>
      <c r="IF1119" s="227"/>
      <c r="IG1119" s="227"/>
      <c r="IH1119" s="227"/>
      <c r="II1119" s="227"/>
      <c r="IJ1119" s="227"/>
      <c r="IK1119" s="227"/>
      <c r="IL1119" s="227"/>
      <c r="IM1119" s="227"/>
      <c r="IN1119" s="227"/>
      <c r="IO1119" s="227"/>
      <c r="IP1119" s="227"/>
      <c r="IQ1119" s="227"/>
      <c r="IR1119" s="227"/>
      <c r="IS1119" s="227"/>
      <c r="IT1119" s="227"/>
      <c r="IU1119" s="227"/>
      <c r="IV1119" s="227"/>
      <c r="IW1119" s="227"/>
      <c r="IX1119" s="227"/>
      <c r="IY1119" s="227"/>
      <c r="IZ1119" s="227"/>
      <c r="JA1119" s="227"/>
      <c r="JB1119" s="227"/>
      <c r="JC1119" s="227"/>
      <c r="JD1119" s="227"/>
      <c r="JE1119" s="227"/>
      <c r="JF1119" s="227"/>
      <c r="JG1119" s="227"/>
      <c r="JH1119" s="227"/>
      <c r="JI1119" s="227"/>
      <c r="JJ1119" s="227"/>
      <c r="JK1119" s="227"/>
      <c r="JL1119" s="227"/>
      <c r="JM1119" s="227"/>
      <c r="JN1119" s="227"/>
      <c r="JO1119" s="227"/>
      <c r="JP1119" s="227"/>
      <c r="JQ1119" s="227"/>
      <c r="JR1119" s="227"/>
      <c r="JS1119" s="227"/>
      <c r="JT1119" s="227"/>
      <c r="JU1119" s="227"/>
      <c r="JV1119" s="227"/>
      <c r="JW1119" s="227"/>
      <c r="JX1119" s="227"/>
      <c r="JY1119" s="227"/>
      <c r="JZ1119" s="227"/>
      <c r="KA1119" s="227"/>
      <c r="KB1119" s="227"/>
      <c r="KC1119" s="227"/>
      <c r="KD1119" s="227"/>
      <c r="KE1119" s="227"/>
      <c r="KF1119" s="227"/>
      <c r="KG1119" s="227"/>
      <c r="KH1119" s="227"/>
      <c r="KI1119" s="227"/>
      <c r="KJ1119" s="227"/>
      <c r="KK1119" s="227"/>
      <c r="KL1119" s="227"/>
      <c r="KM1119" s="227"/>
      <c r="KN1119" s="227"/>
      <c r="KO1119" s="227"/>
      <c r="KP1119" s="227"/>
      <c r="KQ1119" s="227"/>
      <c r="KR1119" s="227"/>
      <c r="KS1119" s="227"/>
      <c r="KT1119" s="227"/>
      <c r="KU1119" s="227"/>
      <c r="KV1119" s="227"/>
      <c r="KW1119" s="227"/>
      <c r="KX1119" s="227"/>
      <c r="KY1119" s="227"/>
      <c r="KZ1119" s="227"/>
      <c r="LA1119" s="227"/>
      <c r="LB1119" s="227"/>
      <c r="LC1119" s="227"/>
      <c r="LD1119" s="227"/>
      <c r="LE1119" s="227"/>
      <c r="LF1119" s="227"/>
      <c r="LG1119" s="227"/>
      <c r="LH1119" s="227"/>
      <c r="LI1119" s="227"/>
      <c r="LJ1119" s="227"/>
      <c r="LK1119" s="227"/>
      <c r="LL1119" s="227"/>
      <c r="LM1119" s="227"/>
      <c r="LN1119" s="227"/>
      <c r="LO1119" s="227"/>
      <c r="LP1119" s="227"/>
      <c r="LQ1119" s="227"/>
      <c r="LR1119" s="227"/>
      <c r="LS1119" s="227"/>
      <c r="LT1119" s="227"/>
      <c r="LU1119" s="227"/>
      <c r="LV1119" s="227"/>
      <c r="LW1119" s="227"/>
      <c r="LX1119" s="227"/>
      <c r="LY1119" s="227"/>
      <c r="LZ1119" s="227"/>
      <c r="MA1119" s="227"/>
      <c r="MB1119" s="227"/>
      <c r="MC1119" s="227"/>
      <c r="MD1119" s="227"/>
      <c r="ME1119" s="227"/>
      <c r="MF1119" s="227"/>
      <c r="MG1119" s="227"/>
      <c r="MH1119" s="227"/>
      <c r="MI1119" s="227"/>
      <c r="MJ1119" s="227"/>
      <c r="MK1119" s="227"/>
      <c r="ML1119" s="227"/>
      <c r="MM1119" s="227"/>
      <c r="MN1119" s="227"/>
      <c r="MO1119" s="227"/>
      <c r="MP1119" s="227"/>
      <c r="MQ1119" s="227"/>
      <c r="MR1119" s="227"/>
      <c r="MS1119" s="227"/>
      <c r="MT1119" s="227"/>
      <c r="MU1119" s="227"/>
      <c r="MV1119" s="227"/>
      <c r="MW1119" s="227"/>
      <c r="MX1119" s="227"/>
      <c r="MY1119" s="227"/>
      <c r="MZ1119" s="227"/>
      <c r="NA1119" s="227"/>
      <c r="NB1119" s="227"/>
      <c r="NC1119" s="227"/>
      <c r="ND1119" s="227"/>
      <c r="NE1119" s="227"/>
      <c r="NF1119" s="227"/>
      <c r="NG1119" s="227"/>
      <c r="NH1119" s="227"/>
      <c r="NI1119" s="227"/>
      <c r="NJ1119" s="227"/>
      <c r="NK1119" s="227"/>
      <c r="NL1119" s="227"/>
      <c r="NM1119" s="227"/>
      <c r="NN1119" s="227"/>
      <c r="NO1119" s="227"/>
      <c r="NP1119" s="227"/>
      <c r="NQ1119" s="227"/>
      <c r="NR1119" s="227"/>
      <c r="NS1119" s="227"/>
      <c r="NT1119" s="227"/>
      <c r="NU1119" s="227"/>
      <c r="NV1119" s="227"/>
      <c r="NW1119" s="227"/>
      <c r="NX1119" s="227"/>
      <c r="NY1119" s="227"/>
      <c r="NZ1119" s="227"/>
      <c r="OA1119" s="227"/>
      <c r="OB1119" s="227"/>
      <c r="OC1119" s="227"/>
      <c r="OD1119" s="227"/>
      <c r="OE1119" s="227"/>
      <c r="OF1119" s="227"/>
      <c r="OG1119" s="227"/>
      <c r="OH1119" s="227"/>
      <c r="OI1119" s="227"/>
      <c r="OJ1119" s="227"/>
      <c r="OK1119" s="227"/>
      <c r="OL1119" s="227"/>
      <c r="OM1119" s="227"/>
      <c r="ON1119" s="227"/>
      <c r="OO1119" s="227"/>
      <c r="OP1119" s="227"/>
      <c r="OQ1119" s="227"/>
      <c r="OR1119" s="227"/>
      <c r="OS1119" s="227"/>
      <c r="OT1119" s="227"/>
      <c r="OU1119" s="227"/>
      <c r="OV1119" s="227"/>
      <c r="OW1119" s="227"/>
      <c r="OX1119" s="227"/>
      <c r="OY1119" s="227"/>
      <c r="OZ1119" s="227"/>
      <c r="PA1119" s="227"/>
      <c r="PB1119" s="227"/>
      <c r="PC1119" s="227"/>
      <c r="PD1119" s="227"/>
      <c r="PE1119" s="227"/>
      <c r="PF1119" s="227"/>
      <c r="PG1119" s="227"/>
      <c r="PH1119" s="227"/>
      <c r="PI1119" s="227"/>
      <c r="PJ1119" s="227"/>
      <c r="PK1119" s="227"/>
      <c r="PL1119" s="227"/>
      <c r="PM1119" s="227"/>
      <c r="PN1119" s="227"/>
      <c r="PO1119" s="227"/>
      <c r="PP1119" s="227"/>
      <c r="PQ1119" s="227"/>
      <c r="PR1119" s="227"/>
      <c r="PS1119" s="227"/>
      <c r="PT1119" s="227"/>
      <c r="PU1119" s="227"/>
      <c r="PV1119" s="227"/>
      <c r="PW1119" s="227"/>
      <c r="PX1119" s="227"/>
      <c r="PY1119" s="227"/>
      <c r="PZ1119" s="227"/>
      <c r="QA1119" s="227"/>
      <c r="QB1119" s="227"/>
      <c r="QC1119" s="227"/>
      <c r="QD1119" s="227"/>
      <c r="QE1119" s="227"/>
      <c r="QF1119" s="227"/>
      <c r="QG1119" s="227"/>
      <c r="QH1119" s="227"/>
      <c r="QI1119" s="227"/>
      <c r="QJ1119" s="227"/>
      <c r="QK1119" s="227"/>
      <c r="QL1119" s="227"/>
      <c r="QM1119" s="227"/>
      <c r="QN1119" s="227"/>
      <c r="QO1119" s="227"/>
      <c r="QP1119" s="227"/>
      <c r="QQ1119" s="227"/>
      <c r="QR1119" s="227"/>
      <c r="QS1119" s="227"/>
      <c r="QT1119" s="227"/>
      <c r="QU1119" s="227"/>
      <c r="QV1119" s="227"/>
      <c r="QW1119" s="227"/>
      <c r="QX1119" s="227"/>
      <c r="QY1119" s="227"/>
      <c r="QZ1119" s="227"/>
      <c r="RA1119" s="227"/>
      <c r="RB1119" s="227"/>
      <c r="RC1119" s="227"/>
      <c r="RD1119" s="227"/>
      <c r="RE1119" s="227"/>
      <c r="RF1119" s="227"/>
      <c r="RG1119" s="227"/>
      <c r="RH1119" s="227"/>
      <c r="RI1119" s="227"/>
      <c r="RJ1119" s="227"/>
      <c r="RK1119" s="227"/>
      <c r="RL1119" s="227"/>
      <c r="RM1119" s="227"/>
      <c r="RN1119" s="227"/>
      <c r="RO1119" s="227"/>
      <c r="RP1119" s="227"/>
      <c r="RQ1119" s="227"/>
      <c r="RR1119" s="227"/>
      <c r="RS1119" s="227"/>
      <c r="RT1119" s="227"/>
      <c r="RU1119" s="227"/>
      <c r="RV1119" s="227"/>
      <c r="RW1119" s="227"/>
      <c r="RX1119" s="227"/>
      <c r="RY1119" s="227"/>
      <c r="RZ1119" s="227"/>
      <c r="SA1119" s="227"/>
      <c r="SB1119" s="227"/>
      <c r="SC1119" s="227"/>
      <c r="SD1119" s="227"/>
      <c r="SE1119" s="227"/>
      <c r="SF1119" s="227"/>
      <c r="SG1119" s="227"/>
      <c r="SH1119" s="227"/>
      <c r="SI1119" s="227"/>
      <c r="SJ1119" s="227"/>
      <c r="SK1119" s="227"/>
      <c r="SL1119" s="227"/>
      <c r="SM1119" s="227"/>
      <c r="SN1119" s="227"/>
      <c r="SO1119" s="227"/>
      <c r="SP1119" s="227"/>
      <c r="SQ1119" s="227"/>
      <c r="SR1119" s="227"/>
      <c r="SS1119" s="227"/>
      <c r="ST1119" s="227"/>
      <c r="SU1119" s="227"/>
      <c r="SV1119" s="227"/>
      <c r="SW1119" s="227"/>
      <c r="SX1119" s="227"/>
      <c r="SY1119" s="227"/>
      <c r="SZ1119" s="227"/>
      <c r="TA1119" s="227"/>
      <c r="TB1119" s="227"/>
      <c r="TC1119" s="227"/>
      <c r="TD1119" s="227"/>
      <c r="TE1119" s="227"/>
      <c r="TF1119" s="227"/>
      <c r="TG1119" s="227"/>
      <c r="TH1119" s="227"/>
      <c r="TI1119" s="227"/>
      <c r="TJ1119" s="227"/>
      <c r="TK1119" s="227"/>
      <c r="TL1119" s="227"/>
      <c r="TM1119" s="227"/>
      <c r="TN1119" s="227"/>
      <c r="TO1119" s="227"/>
      <c r="TP1119" s="227"/>
      <c r="TQ1119" s="227"/>
      <c r="TR1119" s="227"/>
      <c r="TS1119" s="227"/>
      <c r="TT1119" s="227"/>
      <c r="TU1119" s="227"/>
      <c r="TV1119" s="227"/>
      <c r="TW1119" s="227"/>
      <c r="TX1119" s="227"/>
      <c r="TY1119" s="227"/>
      <c r="TZ1119" s="227"/>
      <c r="UA1119" s="227"/>
      <c r="UB1119" s="227"/>
      <c r="UC1119" s="227"/>
      <c r="UD1119" s="227"/>
      <c r="UE1119" s="227"/>
      <c r="UF1119" s="227"/>
      <c r="UG1119" s="227"/>
      <c r="UH1119" s="227"/>
      <c r="UI1119" s="227"/>
      <c r="UJ1119" s="227"/>
      <c r="UK1119" s="227"/>
      <c r="UL1119" s="227"/>
      <c r="UM1119" s="227"/>
      <c r="UN1119" s="227"/>
      <c r="UO1119" s="227"/>
      <c r="UP1119" s="227"/>
      <c r="UQ1119" s="227"/>
      <c r="UR1119" s="227"/>
      <c r="US1119" s="227"/>
      <c r="UT1119" s="227"/>
      <c r="UU1119" s="227"/>
      <c r="UV1119" s="227"/>
      <c r="UW1119" s="227"/>
      <c r="UX1119" s="227"/>
      <c r="UY1119" s="227"/>
      <c r="UZ1119" s="227"/>
      <c r="VA1119" s="227"/>
      <c r="VB1119" s="227"/>
      <c r="VC1119" s="227"/>
      <c r="VD1119" s="227"/>
      <c r="VE1119" s="227"/>
      <c r="VF1119" s="227"/>
      <c r="VG1119" s="227"/>
      <c r="VH1119" s="227"/>
      <c r="VI1119" s="227"/>
      <c r="VJ1119" s="227"/>
      <c r="VK1119" s="227"/>
      <c r="VL1119" s="227"/>
      <c r="VM1119" s="227"/>
      <c r="VN1119" s="227"/>
      <c r="VO1119" s="227"/>
      <c r="VP1119" s="227"/>
      <c r="VQ1119" s="227"/>
      <c r="VR1119" s="227"/>
      <c r="VS1119" s="227"/>
      <c r="VT1119" s="227"/>
      <c r="VU1119" s="227"/>
      <c r="VV1119" s="227"/>
      <c r="VW1119" s="227"/>
      <c r="VX1119" s="227"/>
      <c r="VY1119" s="227"/>
      <c r="VZ1119" s="227"/>
      <c r="WA1119" s="227"/>
      <c r="WB1119" s="227"/>
      <c r="WC1119" s="227"/>
      <c r="WD1119" s="227"/>
      <c r="WE1119" s="227"/>
      <c r="WF1119" s="227"/>
      <c r="WG1119" s="227"/>
      <c r="WH1119" s="227"/>
      <c r="WI1119" s="227"/>
      <c r="WJ1119" s="227"/>
      <c r="WK1119" s="227"/>
      <c r="WL1119" s="227"/>
      <c r="WM1119" s="227"/>
      <c r="WN1119" s="227"/>
      <c r="WO1119" s="227"/>
      <c r="WP1119" s="227"/>
      <c r="WQ1119" s="227"/>
      <c r="WR1119" s="227"/>
      <c r="WS1119" s="227"/>
      <c r="WT1119" s="227"/>
      <c r="WU1119" s="227"/>
      <c r="WV1119" s="227"/>
      <c r="WW1119" s="227"/>
      <c r="WX1119" s="227"/>
      <c r="WY1119" s="227"/>
      <c r="WZ1119" s="227"/>
      <c r="XA1119" s="227"/>
      <c r="XB1119" s="227"/>
      <c r="XC1119" s="227"/>
      <c r="XD1119" s="227"/>
      <c r="XE1119" s="227"/>
      <c r="XF1119" s="227"/>
      <c r="XG1119" s="227"/>
      <c r="XH1119" s="227"/>
      <c r="XI1119" s="227"/>
      <c r="XJ1119" s="227"/>
      <c r="XK1119" s="227"/>
      <c r="XL1119" s="227"/>
      <c r="XM1119" s="227"/>
      <c r="XN1119" s="227"/>
      <c r="XO1119" s="227"/>
      <c r="XP1119" s="227"/>
      <c r="XQ1119" s="227"/>
      <c r="XR1119" s="227"/>
      <c r="XS1119" s="227"/>
      <c r="XT1119" s="227"/>
      <c r="XU1119" s="227"/>
      <c r="XV1119" s="227"/>
      <c r="XW1119" s="227"/>
      <c r="XX1119" s="227"/>
      <c r="XY1119" s="227"/>
      <c r="XZ1119" s="227"/>
      <c r="YA1119" s="227"/>
      <c r="YB1119" s="227"/>
      <c r="YC1119" s="227"/>
      <c r="YD1119" s="227"/>
      <c r="YE1119" s="227"/>
      <c r="YF1119" s="227"/>
      <c r="YG1119" s="227"/>
      <c r="YH1119" s="227"/>
      <c r="YI1119" s="227"/>
      <c r="YJ1119" s="227"/>
      <c r="YK1119" s="227"/>
      <c r="YL1119" s="227"/>
      <c r="YM1119" s="227"/>
      <c r="YN1119" s="227"/>
      <c r="YO1119" s="227"/>
      <c r="YP1119" s="227"/>
      <c r="YQ1119" s="227"/>
      <c r="YR1119" s="227"/>
      <c r="YS1119" s="227"/>
      <c r="YT1119" s="227"/>
      <c r="YU1119" s="227"/>
      <c r="YV1119" s="227"/>
      <c r="YW1119" s="227"/>
      <c r="YX1119" s="227"/>
      <c r="YY1119" s="227"/>
      <c r="YZ1119" s="227"/>
      <c r="ZA1119" s="227"/>
      <c r="ZB1119" s="227"/>
      <c r="ZC1119" s="227"/>
      <c r="ZD1119" s="227"/>
      <c r="ZE1119" s="227"/>
      <c r="ZF1119" s="227"/>
      <c r="ZG1119" s="227"/>
      <c r="ZH1119" s="227"/>
      <c r="ZI1119" s="227"/>
      <c r="ZJ1119" s="227"/>
      <c r="ZK1119" s="227"/>
      <c r="ZL1119" s="227"/>
      <c r="ZM1119" s="227"/>
      <c r="ZN1119" s="227"/>
      <c r="ZO1119" s="227"/>
      <c r="ZP1119" s="227"/>
      <c r="ZQ1119" s="227"/>
      <c r="ZR1119" s="227"/>
      <c r="ZS1119" s="227"/>
      <c r="ZT1119" s="227"/>
      <c r="ZU1119" s="227"/>
      <c r="ZV1119" s="227"/>
      <c r="ZW1119" s="227"/>
      <c r="ZX1119" s="227"/>
      <c r="ZY1119" s="227"/>
      <c r="ZZ1119" s="227"/>
      <c r="AAA1119" s="227"/>
      <c r="AAB1119" s="227"/>
      <c r="AAC1119" s="227"/>
      <c r="AAD1119" s="227"/>
      <c r="AAE1119" s="227"/>
      <c r="AAF1119" s="227"/>
      <c r="AAG1119" s="227"/>
      <c r="AAH1119" s="227"/>
      <c r="AAI1119" s="227"/>
      <c r="AAJ1119" s="227"/>
      <c r="AAK1119" s="227"/>
      <c r="AAL1119" s="227"/>
      <c r="AAM1119" s="227"/>
      <c r="AAN1119" s="227"/>
      <c r="AAO1119" s="227"/>
      <c r="AAP1119" s="227"/>
      <c r="AAQ1119" s="227"/>
      <c r="AAR1119" s="227"/>
      <c r="AAS1119" s="227"/>
      <c r="AAT1119" s="227"/>
      <c r="AAU1119" s="227"/>
      <c r="AAV1119" s="227"/>
      <c r="AAW1119" s="227"/>
      <c r="AAX1119" s="227"/>
      <c r="AAY1119" s="227"/>
      <c r="AAZ1119" s="227"/>
      <c r="ABA1119" s="227"/>
      <c r="ABB1119" s="227"/>
      <c r="ABC1119" s="227"/>
      <c r="ABD1119" s="227"/>
      <c r="ABE1119" s="227"/>
      <c r="ABF1119" s="227"/>
      <c r="ABG1119" s="227"/>
      <c r="ABH1119" s="227"/>
      <c r="ABI1119" s="227"/>
      <c r="ABJ1119" s="227"/>
      <c r="ABK1119" s="227"/>
      <c r="ABL1119" s="227"/>
      <c r="ABM1119" s="227"/>
      <c r="ABN1119" s="227"/>
      <c r="ABO1119" s="227"/>
      <c r="ABP1119" s="227"/>
      <c r="ABQ1119" s="227"/>
      <c r="ABR1119" s="227"/>
      <c r="ABS1119" s="227"/>
      <c r="ABT1119" s="227"/>
      <c r="ABU1119" s="227"/>
      <c r="ABV1119" s="227"/>
      <c r="ABW1119" s="227"/>
      <c r="ABX1119" s="227"/>
      <c r="ABY1119" s="227"/>
      <c r="ABZ1119" s="227"/>
      <c r="ACA1119" s="227"/>
      <c r="ACB1119" s="227"/>
      <c r="ACC1119" s="227"/>
      <c r="ACD1119" s="227"/>
      <c r="ACE1119" s="227"/>
      <c r="ACF1119" s="227"/>
      <c r="ACG1119" s="227"/>
      <c r="ACH1119" s="227"/>
      <c r="ACI1119" s="227"/>
      <c r="ACJ1119" s="227"/>
      <c r="ACK1119" s="227"/>
      <c r="ACL1119" s="227"/>
      <c r="ACM1119" s="227"/>
      <c r="ACN1119" s="227"/>
      <c r="ACO1119" s="227"/>
      <c r="ACP1119" s="227"/>
      <c r="ACQ1119" s="227"/>
      <c r="ACR1119" s="227"/>
      <c r="ACS1119" s="227"/>
      <c r="ACT1119" s="227"/>
      <c r="ACU1119" s="227"/>
      <c r="ACV1119" s="227"/>
      <c r="ACW1119" s="227"/>
      <c r="ACX1119" s="227"/>
      <c r="ACY1119" s="227"/>
      <c r="ACZ1119" s="227"/>
      <c r="ADA1119" s="227"/>
      <c r="ADB1119" s="227"/>
      <c r="ADC1119" s="227"/>
      <c r="ADD1119" s="227"/>
      <c r="ADE1119" s="227"/>
      <c r="ADF1119" s="227"/>
      <c r="ADG1119" s="227"/>
      <c r="ADH1119" s="227"/>
      <c r="ADI1119" s="227"/>
      <c r="ADJ1119" s="227"/>
      <c r="ADK1119" s="227"/>
      <c r="ADL1119" s="227"/>
      <c r="ADM1119" s="227"/>
      <c r="ADN1119" s="227"/>
      <c r="ADO1119" s="227"/>
      <c r="ADP1119" s="227"/>
      <c r="ADQ1119" s="227"/>
      <c r="ADR1119" s="227"/>
      <c r="ADS1119" s="227"/>
      <c r="ADT1119" s="227"/>
      <c r="ADU1119" s="227"/>
      <c r="ADV1119" s="227"/>
      <c r="ADW1119" s="227"/>
      <c r="ADX1119" s="227"/>
      <c r="ADY1119" s="227"/>
      <c r="ADZ1119" s="227"/>
      <c r="AEA1119" s="227"/>
      <c r="AEB1119" s="227"/>
      <c r="AEC1119" s="227"/>
      <c r="AED1119" s="227"/>
      <c r="AEE1119" s="227"/>
      <c r="AEF1119" s="227"/>
      <c r="AEG1119" s="227"/>
      <c r="AEH1119" s="227"/>
      <c r="AEI1119" s="227"/>
      <c r="AEJ1119" s="227"/>
      <c r="AEK1119" s="227"/>
      <c r="AEL1119" s="227"/>
      <c r="AEM1119" s="227"/>
      <c r="AEN1119" s="227"/>
      <c r="AEO1119" s="227"/>
      <c r="AEP1119" s="227"/>
      <c r="AEQ1119" s="227"/>
      <c r="AER1119" s="227"/>
      <c r="AES1119" s="227"/>
      <c r="AET1119" s="227"/>
      <c r="AEU1119" s="227"/>
      <c r="AEV1119" s="227"/>
      <c r="AEW1119" s="227"/>
      <c r="AEX1119" s="227"/>
      <c r="AEY1119" s="227"/>
      <c r="AEZ1119" s="227"/>
      <c r="AFA1119" s="227"/>
      <c r="AFB1119" s="227"/>
      <c r="AFC1119" s="227"/>
      <c r="AFD1119" s="227"/>
      <c r="AFE1119" s="227"/>
      <c r="AFF1119" s="227"/>
      <c r="AFG1119" s="227"/>
      <c r="AFH1119" s="227"/>
      <c r="AFI1119" s="227"/>
      <c r="AFJ1119" s="227"/>
      <c r="AFK1119" s="227"/>
      <c r="AFL1119" s="227"/>
      <c r="AFM1119" s="227"/>
      <c r="AFN1119" s="227"/>
      <c r="AFO1119" s="227"/>
      <c r="AFP1119" s="227"/>
      <c r="AFQ1119" s="227"/>
      <c r="AFR1119" s="227"/>
      <c r="AFS1119" s="227"/>
      <c r="AFT1119" s="227"/>
      <c r="AFU1119" s="227"/>
      <c r="AFV1119" s="227"/>
      <c r="AFW1119" s="227"/>
      <c r="AFX1119" s="227"/>
      <c r="AFY1119" s="227"/>
      <c r="AFZ1119" s="227"/>
      <c r="AGA1119" s="227"/>
      <c r="AGB1119" s="227"/>
      <c r="AGC1119" s="227"/>
      <c r="AGD1119" s="227"/>
      <c r="AGE1119" s="227"/>
      <c r="AGF1119" s="227"/>
      <c r="AGG1119" s="227"/>
      <c r="AGH1119" s="227"/>
      <c r="AGI1119" s="227"/>
      <c r="AGJ1119" s="227"/>
      <c r="AGK1119" s="227"/>
      <c r="AGL1119" s="227"/>
      <c r="AGM1119" s="227"/>
      <c r="AGN1119" s="227"/>
      <c r="AGO1119" s="227"/>
      <c r="AGP1119" s="227"/>
      <c r="AGQ1119" s="227"/>
      <c r="AGR1119" s="227"/>
      <c r="AGS1119" s="227"/>
      <c r="AGT1119" s="227"/>
      <c r="AGU1119" s="227"/>
      <c r="AGV1119" s="227"/>
      <c r="AGW1119" s="227"/>
      <c r="AGX1119" s="227"/>
      <c r="AGY1119" s="227"/>
      <c r="AGZ1119" s="227"/>
      <c r="AHA1119" s="227"/>
      <c r="AHB1119" s="227"/>
      <c r="AHC1119" s="227"/>
      <c r="AHD1119" s="227"/>
      <c r="AHE1119" s="227"/>
      <c r="AHF1119" s="227"/>
      <c r="AHG1119" s="227"/>
      <c r="AHH1119" s="227"/>
      <c r="AHI1119" s="227"/>
      <c r="AHJ1119" s="227"/>
      <c r="AHK1119" s="227"/>
      <c r="AHL1119" s="227"/>
      <c r="AHM1119" s="227"/>
      <c r="AHN1119" s="227"/>
      <c r="AHO1119" s="227"/>
      <c r="AHP1119" s="227"/>
      <c r="AHQ1119" s="227"/>
      <c r="AHR1119" s="227"/>
      <c r="AHS1119" s="227"/>
      <c r="AHT1119" s="227"/>
      <c r="AHU1119" s="227"/>
      <c r="AHV1119" s="227"/>
      <c r="AHW1119" s="227"/>
      <c r="AHX1119" s="227"/>
      <c r="AHY1119" s="227"/>
      <c r="AHZ1119" s="227"/>
      <c r="AIA1119" s="227"/>
      <c r="AIB1119" s="227"/>
      <c r="AIC1119" s="227"/>
      <c r="AID1119" s="227"/>
      <c r="AIE1119" s="227"/>
      <c r="AIF1119" s="227"/>
      <c r="AIG1119" s="227"/>
      <c r="AIH1119" s="227"/>
      <c r="AII1119" s="227"/>
      <c r="AIJ1119" s="227"/>
      <c r="AIK1119" s="227"/>
      <c r="AIL1119" s="227"/>
      <c r="AIM1119" s="227"/>
      <c r="AIN1119" s="227"/>
      <c r="AIO1119" s="227"/>
      <c r="AIP1119" s="227"/>
      <c r="AIQ1119" s="227"/>
      <c r="AIR1119" s="227"/>
      <c r="AIS1119" s="227"/>
      <c r="AIT1119" s="227"/>
      <c r="AIU1119" s="227"/>
      <c r="AIV1119" s="227"/>
      <c r="AIW1119" s="227"/>
      <c r="AIX1119" s="227"/>
      <c r="AIY1119" s="227"/>
      <c r="AIZ1119" s="227"/>
      <c r="AJA1119" s="227"/>
      <c r="AJB1119" s="227"/>
      <c r="AJC1119" s="227"/>
      <c r="AJD1119" s="227"/>
      <c r="AJE1119" s="227"/>
      <c r="AJF1119" s="227"/>
      <c r="AJG1119" s="227"/>
      <c r="AJH1119" s="227"/>
      <c r="AJI1119" s="227"/>
      <c r="AJJ1119" s="227"/>
      <c r="AJK1119" s="227"/>
      <c r="AJL1119" s="227"/>
      <c r="AJM1119" s="227"/>
      <c r="AJN1119" s="227"/>
      <c r="AJO1119" s="227"/>
      <c r="AJP1119" s="227"/>
      <c r="AJQ1119" s="227"/>
      <c r="AJR1119" s="227"/>
      <c r="AJS1119" s="227"/>
      <c r="AJT1119" s="227"/>
      <c r="AJU1119" s="227"/>
      <c r="AJV1119" s="227"/>
      <c r="AJW1119" s="227"/>
      <c r="AJX1119" s="227"/>
      <c r="AJY1119" s="227"/>
      <c r="AJZ1119" s="227"/>
      <c r="AKA1119" s="227"/>
      <c r="AKB1119" s="227"/>
      <c r="AKC1119" s="227"/>
      <c r="AKD1119" s="227"/>
      <c r="AKE1119" s="227"/>
      <c r="AKF1119" s="227"/>
      <c r="AKG1119" s="227"/>
      <c r="AKH1119" s="227"/>
      <c r="AKI1119" s="227"/>
      <c r="AKJ1119" s="227"/>
      <c r="AKK1119" s="227"/>
      <c r="AKL1119" s="227"/>
      <c r="AKM1119" s="227"/>
      <c r="AKN1119" s="227"/>
      <c r="AKO1119" s="227"/>
      <c r="AKP1119" s="227"/>
      <c r="AKQ1119" s="227"/>
      <c r="AKR1119" s="227"/>
      <c r="AKS1119" s="227"/>
      <c r="AKT1119" s="227"/>
      <c r="AKU1119" s="227"/>
      <c r="AKV1119" s="227"/>
      <c r="AKW1119" s="227"/>
      <c r="AKX1119" s="227"/>
      <c r="AKY1119" s="227"/>
      <c r="AKZ1119" s="227"/>
      <c r="ALA1119" s="227"/>
      <c r="ALB1119" s="227"/>
      <c r="ALC1119" s="227"/>
      <c r="ALD1119" s="227"/>
      <c r="ALE1119" s="227"/>
      <c r="ALF1119" s="227"/>
      <c r="ALG1119" s="227"/>
      <c r="ALH1119" s="227"/>
      <c r="ALI1119" s="227"/>
      <c r="ALJ1119" s="227"/>
      <c r="ALK1119" s="227"/>
      <c r="ALL1119" s="227"/>
      <c r="ALM1119" s="227"/>
      <c r="ALN1119" s="227"/>
      <c r="ALO1119" s="227"/>
      <c r="ALP1119" s="227"/>
      <c r="ALQ1119" s="227"/>
      <c r="ALR1119" s="227"/>
      <c r="ALS1119" s="227"/>
      <c r="ALT1119" s="227"/>
      <c r="ALU1119" s="227"/>
      <c r="ALV1119" s="227"/>
      <c r="ALW1119" s="227"/>
      <c r="ALX1119" s="227"/>
      <c r="ALY1119" s="227"/>
      <c r="ALZ1119" s="227"/>
      <c r="AMA1119" s="227"/>
      <c r="AMB1119" s="227"/>
      <c r="AMC1119" s="227"/>
      <c r="AMD1119" s="227"/>
      <c r="AME1119" s="227"/>
      <c r="AMF1119" s="227"/>
      <c r="AMG1119" s="227"/>
      <c r="AMH1119" s="227"/>
      <c r="AMI1119" s="227"/>
      <c r="AMJ1119" s="227"/>
      <c r="AMK1119" s="227"/>
      <c r="AML1119" s="227"/>
      <c r="AMM1119" s="227"/>
      <c r="AMN1119" s="227"/>
      <c r="AMO1119" s="227"/>
      <c r="AMP1119" s="227"/>
      <c r="AMQ1119" s="227"/>
      <c r="AMR1119" s="227"/>
      <c r="AMS1119" s="227"/>
      <c r="AMT1119" s="227"/>
      <c r="AMU1119" s="227"/>
      <c r="AMV1119" s="227"/>
      <c r="AMW1119" s="227"/>
      <c r="AMX1119" s="227"/>
      <c r="AMY1119" s="227"/>
      <c r="AMZ1119" s="227"/>
      <c r="ANA1119" s="227"/>
      <c r="ANB1119" s="227"/>
      <c r="ANC1119" s="227"/>
      <c r="AND1119" s="227"/>
      <c r="ANE1119" s="227"/>
      <c r="ANF1119" s="227"/>
      <c r="ANG1119" s="227"/>
      <c r="ANH1119" s="227"/>
      <c r="ANI1119" s="227"/>
      <c r="ANJ1119" s="227"/>
      <c r="ANK1119" s="227"/>
      <c r="ANL1119" s="227"/>
      <c r="ANM1119" s="227"/>
      <c r="ANN1119" s="227"/>
      <c r="ANO1119" s="227"/>
      <c r="ANP1119" s="227"/>
      <c r="ANQ1119" s="227"/>
      <c r="ANR1119" s="227"/>
      <c r="ANS1119" s="227"/>
      <c r="ANT1119" s="227"/>
      <c r="ANU1119" s="227"/>
      <c r="ANV1119" s="227"/>
      <c r="ANW1119" s="227"/>
      <c r="ANX1119" s="227"/>
      <c r="ANY1119" s="227"/>
      <c r="ANZ1119" s="227"/>
      <c r="AOA1119" s="227"/>
      <c r="AOB1119" s="227"/>
      <c r="AOC1119" s="227"/>
      <c r="AOD1119" s="227"/>
      <c r="AOE1119" s="227"/>
      <c r="AOF1119" s="227"/>
      <c r="AOG1119" s="227"/>
      <c r="AOH1119" s="227"/>
      <c r="AOI1119" s="227"/>
      <c r="AOJ1119" s="227"/>
      <c r="AOK1119" s="227"/>
      <c r="AOL1119" s="227"/>
      <c r="AOM1119" s="227"/>
      <c r="AON1119" s="227"/>
      <c r="AOO1119" s="227"/>
      <c r="AOP1119" s="227"/>
      <c r="AOQ1119" s="227"/>
      <c r="AOR1119" s="227"/>
      <c r="AOS1119" s="227"/>
      <c r="AOT1119" s="227"/>
      <c r="AOU1119" s="227"/>
      <c r="AOV1119" s="227"/>
      <c r="AOW1119" s="227"/>
      <c r="AOX1119" s="227"/>
      <c r="AOY1119" s="227"/>
      <c r="AOZ1119" s="227"/>
      <c r="APA1119" s="227"/>
      <c r="APB1119" s="227"/>
      <c r="APC1119" s="227"/>
      <c r="APD1119" s="227"/>
      <c r="APE1119" s="227"/>
      <c r="APF1119" s="227"/>
      <c r="APG1119" s="227"/>
      <c r="APH1119" s="227"/>
      <c r="API1119" s="227"/>
      <c r="APJ1119" s="227"/>
      <c r="APK1119" s="227"/>
      <c r="APL1119" s="227"/>
      <c r="APM1119" s="227"/>
      <c r="APN1119" s="227"/>
      <c r="APO1119" s="227"/>
      <c r="APP1119" s="227"/>
      <c r="APQ1119" s="227"/>
      <c r="APR1119" s="227"/>
      <c r="APS1119" s="227"/>
      <c r="APT1119" s="227"/>
      <c r="APU1119" s="227"/>
      <c r="APV1119" s="227"/>
      <c r="APW1119" s="227"/>
      <c r="APX1119" s="227"/>
      <c r="APY1119" s="227"/>
      <c r="APZ1119" s="227"/>
      <c r="AQA1119" s="227"/>
      <c r="AQB1119" s="227"/>
      <c r="AQC1119" s="227"/>
      <c r="AQD1119" s="227"/>
      <c r="AQE1119" s="227"/>
      <c r="AQF1119" s="227"/>
      <c r="AQG1119" s="227"/>
      <c r="AQH1119" s="227"/>
      <c r="AQI1119" s="227"/>
      <c r="AQJ1119" s="227"/>
      <c r="AQK1119" s="227"/>
      <c r="AQL1119" s="227"/>
      <c r="AQM1119" s="227"/>
      <c r="AQN1119" s="227"/>
      <c r="AQO1119" s="227"/>
      <c r="AQP1119" s="227"/>
      <c r="AQQ1119" s="227"/>
      <c r="AQR1119" s="227"/>
      <c r="AQS1119" s="227"/>
      <c r="AQT1119" s="227"/>
      <c r="AQU1119" s="227"/>
      <c r="AQV1119" s="227"/>
      <c r="AQW1119" s="227"/>
      <c r="AQX1119" s="227"/>
      <c r="AQY1119" s="227"/>
      <c r="AQZ1119" s="227"/>
      <c r="ARA1119" s="227"/>
      <c r="ARB1119" s="227"/>
      <c r="ARC1119" s="227"/>
      <c r="ARD1119" s="227"/>
      <c r="ARE1119" s="227"/>
      <c r="ARF1119" s="227"/>
      <c r="ARG1119" s="227"/>
      <c r="ARH1119" s="227"/>
      <c r="ARI1119" s="227"/>
      <c r="ARJ1119" s="227"/>
      <c r="ARK1119" s="227"/>
      <c r="ARL1119" s="227"/>
      <c r="ARM1119" s="227"/>
      <c r="ARN1119" s="227"/>
      <c r="ARO1119" s="227"/>
      <c r="ARP1119" s="227"/>
      <c r="ARQ1119" s="227"/>
      <c r="ARR1119" s="227"/>
      <c r="ARS1119" s="227"/>
      <c r="ART1119" s="227"/>
      <c r="ARU1119" s="227"/>
      <c r="ARV1119" s="227"/>
      <c r="ARW1119" s="227"/>
      <c r="ARX1119" s="227"/>
      <c r="ARY1119" s="227"/>
      <c r="ARZ1119" s="227"/>
      <c r="ASA1119" s="227"/>
      <c r="ASB1119" s="227"/>
      <c r="ASC1119" s="227"/>
      <c r="ASD1119" s="227"/>
      <c r="ASE1119" s="227"/>
      <c r="ASF1119" s="227"/>
      <c r="ASG1119" s="227"/>
      <c r="ASH1119" s="227"/>
      <c r="ASI1119" s="227"/>
      <c r="ASJ1119" s="227"/>
      <c r="ASK1119" s="227"/>
      <c r="ASL1119" s="227"/>
      <c r="ASM1119" s="227"/>
      <c r="ASN1119" s="227"/>
      <c r="ASO1119" s="227"/>
      <c r="ASP1119" s="227"/>
      <c r="ASQ1119" s="227"/>
      <c r="ASR1119" s="227"/>
      <c r="ASS1119" s="227"/>
      <c r="AST1119" s="227"/>
      <c r="ASU1119" s="227"/>
      <c r="ASV1119" s="227"/>
      <c r="ASW1119" s="227"/>
      <c r="ASX1119" s="227"/>
      <c r="ASY1119" s="227"/>
      <c r="ASZ1119" s="227"/>
      <c r="ATA1119" s="227"/>
      <c r="ATB1119" s="227"/>
      <c r="ATC1119" s="227"/>
      <c r="ATD1119" s="227"/>
      <c r="ATE1119" s="227"/>
      <c r="ATF1119" s="227"/>
      <c r="ATG1119" s="227"/>
      <c r="ATH1119" s="227"/>
      <c r="ATI1119" s="227"/>
      <c r="ATJ1119" s="227"/>
      <c r="ATK1119" s="227"/>
      <c r="ATL1119" s="227"/>
      <c r="ATM1119" s="227"/>
      <c r="ATN1119" s="227"/>
      <c r="ATO1119" s="227"/>
      <c r="ATP1119" s="227"/>
      <c r="ATQ1119" s="227"/>
      <c r="ATR1119" s="227"/>
      <c r="ATS1119" s="227"/>
      <c r="ATT1119" s="227"/>
      <c r="ATU1119" s="227"/>
      <c r="ATV1119" s="227"/>
      <c r="ATW1119" s="227"/>
      <c r="ATX1119" s="227"/>
      <c r="ATY1119" s="227"/>
      <c r="ATZ1119" s="227"/>
      <c r="AUA1119" s="227"/>
      <c r="AUB1119" s="227"/>
      <c r="AUC1119" s="227"/>
      <c r="AUD1119" s="227"/>
      <c r="AUE1119" s="227"/>
      <c r="AUF1119" s="227"/>
      <c r="AUG1119" s="227"/>
      <c r="AUH1119" s="227"/>
      <c r="AUI1119" s="227"/>
      <c r="AUJ1119" s="227"/>
      <c r="AUK1119" s="227"/>
      <c r="AUL1119" s="227"/>
      <c r="AUM1119" s="227"/>
      <c r="AUN1119" s="227"/>
      <c r="AUO1119" s="227"/>
      <c r="AUP1119" s="227"/>
      <c r="AUQ1119" s="227"/>
      <c r="AUR1119" s="227"/>
      <c r="AUS1119" s="227"/>
      <c r="AUT1119" s="227"/>
      <c r="AUU1119" s="227"/>
      <c r="AUV1119" s="227"/>
      <c r="AUW1119" s="227"/>
      <c r="AUX1119" s="227"/>
      <c r="AUY1119" s="227"/>
      <c r="AUZ1119" s="227"/>
      <c r="AVA1119" s="227"/>
      <c r="AVB1119" s="227"/>
      <c r="AVC1119" s="227"/>
      <c r="AVD1119" s="227"/>
      <c r="AVE1119" s="227"/>
      <c r="AVF1119" s="227"/>
      <c r="AVG1119" s="227"/>
      <c r="AVH1119" s="227"/>
      <c r="AVI1119" s="227"/>
      <c r="AVJ1119" s="227"/>
      <c r="AVK1119" s="227"/>
      <c r="AVL1119" s="227"/>
      <c r="AVM1119" s="227"/>
      <c r="AVN1119" s="227"/>
      <c r="AVO1119" s="227"/>
      <c r="AVP1119" s="227"/>
      <c r="AVQ1119" s="227"/>
      <c r="AVR1119" s="227"/>
      <c r="AVS1119" s="227"/>
      <c r="AVT1119" s="227"/>
      <c r="AVU1119" s="227"/>
      <c r="AVV1119" s="227"/>
      <c r="AVW1119" s="227"/>
      <c r="AVX1119" s="227"/>
      <c r="AVY1119" s="227"/>
      <c r="AVZ1119" s="227"/>
      <c r="AWA1119" s="227"/>
      <c r="AWB1119" s="227"/>
      <c r="AWC1119" s="227"/>
      <c r="AWD1119" s="227"/>
      <c r="AWE1119" s="227"/>
      <c r="AWF1119" s="227"/>
      <c r="AWG1119" s="227"/>
      <c r="AWH1119" s="227"/>
      <c r="AWI1119" s="227"/>
      <c r="AWJ1119" s="227"/>
      <c r="AWK1119" s="227"/>
      <c r="AWL1119" s="227"/>
      <c r="AWM1119" s="227"/>
      <c r="AWN1119" s="227"/>
      <c r="AWO1119" s="227"/>
      <c r="AWP1119" s="227"/>
      <c r="AWQ1119" s="227"/>
      <c r="AWR1119" s="227"/>
      <c r="AWS1119" s="227"/>
      <c r="AWT1119" s="227"/>
      <c r="AWU1119" s="227"/>
      <c r="AWV1119" s="227"/>
      <c r="AWW1119" s="227"/>
      <c r="AWX1119" s="227"/>
      <c r="AWY1119" s="227"/>
      <c r="AWZ1119" s="227"/>
      <c r="AXA1119" s="227"/>
      <c r="AXB1119" s="227"/>
      <c r="AXC1119" s="227"/>
      <c r="AXD1119" s="227"/>
      <c r="AXE1119" s="227"/>
      <c r="AXF1119" s="227"/>
      <c r="AXG1119" s="227"/>
      <c r="AXH1119" s="227"/>
      <c r="AXI1119" s="227"/>
      <c r="AXJ1119" s="227"/>
      <c r="AXK1119" s="227"/>
      <c r="AXL1119" s="227"/>
      <c r="AXM1119" s="227"/>
      <c r="AXN1119" s="227"/>
      <c r="AXO1119" s="227"/>
      <c r="AXP1119" s="227"/>
      <c r="AXQ1119" s="227"/>
      <c r="AXR1119" s="227"/>
      <c r="AXS1119" s="227"/>
      <c r="AXT1119" s="227"/>
      <c r="AXU1119" s="227"/>
      <c r="AXV1119" s="227"/>
      <c r="AXW1119" s="227"/>
      <c r="AXX1119" s="227"/>
      <c r="AXY1119" s="227"/>
      <c r="AXZ1119" s="227"/>
      <c r="AYA1119" s="227"/>
      <c r="AYB1119" s="227"/>
      <c r="AYC1119" s="227"/>
      <c r="AYD1119" s="227"/>
      <c r="AYE1119" s="227"/>
      <c r="AYF1119" s="227"/>
      <c r="AYG1119" s="227"/>
      <c r="AYH1119" s="227"/>
      <c r="AYI1119" s="227"/>
      <c r="AYJ1119" s="227"/>
      <c r="AYK1119" s="227"/>
      <c r="AYL1119" s="227"/>
      <c r="AYM1119" s="227"/>
      <c r="AYN1119" s="227"/>
      <c r="AYO1119" s="227"/>
      <c r="AYP1119" s="227"/>
      <c r="AYQ1119" s="227"/>
      <c r="AYR1119" s="227"/>
      <c r="AYS1119" s="227"/>
      <c r="AYT1119" s="227"/>
      <c r="AYU1119" s="227"/>
      <c r="AYV1119" s="227"/>
      <c r="AYW1119" s="227"/>
      <c r="AYX1119" s="227"/>
      <c r="AYY1119" s="227"/>
      <c r="AYZ1119" s="227"/>
      <c r="AZA1119" s="227"/>
      <c r="AZB1119" s="227"/>
      <c r="AZC1119" s="227"/>
      <c r="AZD1119" s="227"/>
      <c r="AZE1119" s="227"/>
      <c r="AZF1119" s="227"/>
      <c r="AZG1119" s="227"/>
      <c r="AZH1119" s="227"/>
      <c r="AZI1119" s="227"/>
      <c r="AZJ1119" s="227"/>
      <c r="AZK1119" s="227"/>
      <c r="AZL1119" s="227"/>
      <c r="AZM1119" s="227"/>
      <c r="AZN1119" s="227"/>
      <c r="AZO1119" s="227"/>
      <c r="AZP1119" s="227"/>
      <c r="AZQ1119" s="227"/>
      <c r="AZR1119" s="227"/>
      <c r="AZS1119" s="227"/>
      <c r="AZT1119" s="227"/>
      <c r="AZU1119" s="227"/>
      <c r="AZV1119" s="227"/>
      <c r="AZW1119" s="227"/>
      <c r="AZX1119" s="227"/>
      <c r="AZY1119" s="227"/>
      <c r="AZZ1119" s="227"/>
      <c r="BAA1119" s="227"/>
      <c r="BAB1119" s="227"/>
      <c r="BAC1119" s="227"/>
      <c r="BAD1119" s="227"/>
      <c r="BAE1119" s="227"/>
      <c r="BAF1119" s="227"/>
      <c r="BAG1119" s="227"/>
      <c r="BAH1119" s="227"/>
      <c r="BAI1119" s="227"/>
      <c r="BAJ1119" s="227"/>
      <c r="BAK1119" s="227"/>
      <c r="BAL1119" s="227"/>
      <c r="BAM1119" s="227"/>
      <c r="BAN1119" s="227"/>
      <c r="BAO1119" s="227"/>
      <c r="BAP1119" s="227"/>
      <c r="BAQ1119" s="227"/>
      <c r="BAR1119" s="227"/>
      <c r="BAS1119" s="227"/>
      <c r="BAT1119" s="227"/>
      <c r="BAU1119" s="227"/>
      <c r="BAV1119" s="227"/>
      <c r="BAW1119" s="227"/>
      <c r="BAX1119" s="227"/>
      <c r="BAY1119" s="227"/>
      <c r="BAZ1119" s="227"/>
      <c r="BBA1119" s="227"/>
      <c r="BBB1119" s="227"/>
      <c r="BBC1119" s="227"/>
      <c r="BBD1119" s="227"/>
      <c r="BBE1119" s="227"/>
      <c r="BBF1119" s="227"/>
      <c r="BBG1119" s="227"/>
      <c r="BBH1119" s="227"/>
      <c r="BBI1119" s="227"/>
      <c r="BBJ1119" s="227"/>
      <c r="BBK1119" s="227"/>
      <c r="BBL1119" s="227"/>
      <c r="BBM1119" s="227"/>
      <c r="BBN1119" s="227"/>
      <c r="BBO1119" s="227"/>
      <c r="BBP1119" s="227"/>
      <c r="BBQ1119" s="227"/>
      <c r="BBR1119" s="227"/>
      <c r="BBS1119" s="227"/>
      <c r="BBT1119" s="227"/>
      <c r="BBU1119" s="227"/>
      <c r="BBV1119" s="227"/>
      <c r="BBW1119" s="227"/>
      <c r="BBX1119" s="227"/>
      <c r="BBY1119" s="227"/>
      <c r="BBZ1119" s="227"/>
      <c r="BCA1119" s="227"/>
      <c r="BCB1119" s="227"/>
      <c r="BCC1119" s="227"/>
      <c r="BCD1119" s="227"/>
      <c r="BCE1119" s="227"/>
      <c r="BCF1119" s="227"/>
      <c r="BCG1119" s="227"/>
      <c r="BCH1119" s="227"/>
      <c r="BCI1119" s="227"/>
      <c r="BCJ1119" s="227"/>
      <c r="BCK1119" s="227"/>
      <c r="BCL1119" s="227"/>
      <c r="BCM1119" s="227"/>
      <c r="BCN1119" s="227"/>
      <c r="BCO1119" s="227"/>
      <c r="BCP1119" s="227"/>
      <c r="BCQ1119" s="227"/>
      <c r="BCR1119" s="227"/>
      <c r="BCS1119" s="227"/>
      <c r="BCT1119" s="227"/>
      <c r="BCU1119" s="227"/>
      <c r="BCV1119" s="227"/>
      <c r="BCW1119" s="227"/>
      <c r="BCX1119" s="227"/>
      <c r="BCY1119" s="227"/>
      <c r="BCZ1119" s="227"/>
      <c r="BDA1119" s="227"/>
      <c r="BDB1119" s="227"/>
      <c r="BDC1119" s="227"/>
      <c r="BDD1119" s="227"/>
      <c r="BDE1119" s="227"/>
      <c r="BDF1119" s="227"/>
      <c r="BDG1119" s="227"/>
      <c r="BDH1119" s="227"/>
      <c r="BDI1119" s="227"/>
      <c r="BDJ1119" s="227"/>
      <c r="BDK1119" s="227"/>
      <c r="BDL1119" s="227"/>
      <c r="BDM1119" s="227"/>
      <c r="BDN1119" s="227"/>
      <c r="BDO1119" s="227"/>
      <c r="BDP1119" s="227"/>
      <c r="BDQ1119" s="227"/>
      <c r="BDR1119" s="227"/>
      <c r="BDS1119" s="227"/>
      <c r="BDT1119" s="227"/>
      <c r="BDU1119" s="227"/>
      <c r="BDV1119" s="227"/>
      <c r="BDW1119" s="227"/>
      <c r="BDX1119" s="227"/>
      <c r="BDY1119" s="227"/>
      <c r="BDZ1119" s="227"/>
      <c r="BEA1119" s="227"/>
      <c r="BEB1119" s="227"/>
      <c r="BEC1119" s="227"/>
      <c r="BED1119" s="227"/>
      <c r="BEE1119" s="227"/>
      <c r="BEF1119" s="227"/>
      <c r="BEG1119" s="227"/>
      <c r="BEH1119" s="227"/>
      <c r="BEI1119" s="227"/>
      <c r="BEJ1119" s="227"/>
      <c r="BEK1119" s="227"/>
      <c r="BEL1119" s="227"/>
      <c r="BEM1119" s="227"/>
      <c r="BEN1119" s="227"/>
      <c r="BEO1119" s="227"/>
      <c r="BEP1119" s="227"/>
      <c r="BEQ1119" s="227"/>
      <c r="BER1119" s="227"/>
      <c r="BES1119" s="227"/>
      <c r="BET1119" s="227"/>
      <c r="BEU1119" s="227"/>
      <c r="BEV1119" s="227"/>
      <c r="BEW1119" s="227"/>
      <c r="BEX1119" s="227"/>
      <c r="BEY1119" s="227"/>
      <c r="BEZ1119" s="227"/>
      <c r="BFA1119" s="227"/>
      <c r="BFB1119" s="227"/>
      <c r="BFC1119" s="227"/>
      <c r="BFD1119" s="227"/>
      <c r="BFE1119" s="227"/>
      <c r="BFF1119" s="227"/>
      <c r="BFG1119" s="227"/>
      <c r="BFH1119" s="227"/>
      <c r="BFI1119" s="227"/>
      <c r="BFJ1119" s="227"/>
      <c r="BFK1119" s="227"/>
      <c r="BFL1119" s="227"/>
      <c r="BFM1119" s="227"/>
      <c r="BFN1119" s="227"/>
      <c r="BFO1119" s="227"/>
      <c r="BFP1119" s="227"/>
      <c r="BFQ1119" s="227"/>
      <c r="BFR1119" s="227"/>
      <c r="BFS1119" s="227"/>
      <c r="BFT1119" s="227"/>
      <c r="BFU1119" s="227"/>
      <c r="BFV1119" s="227"/>
      <c r="BFW1119" s="227"/>
      <c r="BFX1119" s="227"/>
      <c r="BFY1119" s="227"/>
      <c r="BFZ1119" s="227"/>
      <c r="BGA1119" s="227"/>
      <c r="BGB1119" s="227"/>
      <c r="BGC1119" s="227"/>
      <c r="BGD1119" s="227"/>
      <c r="BGE1119" s="227"/>
      <c r="BGF1119" s="227"/>
      <c r="BGG1119" s="227"/>
      <c r="BGH1119" s="227"/>
      <c r="BGI1119" s="227"/>
      <c r="BGJ1119" s="227"/>
      <c r="BGK1119" s="227"/>
      <c r="BGL1119" s="227"/>
      <c r="BGM1119" s="227"/>
      <c r="BGN1119" s="227"/>
      <c r="BGO1119" s="227"/>
      <c r="BGP1119" s="227"/>
      <c r="BGQ1119" s="227"/>
      <c r="BGR1119" s="227"/>
      <c r="BGS1119" s="227"/>
      <c r="BGT1119" s="227"/>
      <c r="BGU1119" s="227"/>
      <c r="BGV1119" s="227"/>
      <c r="BGW1119" s="227"/>
      <c r="BGX1119" s="227"/>
      <c r="BGY1119" s="227"/>
      <c r="BGZ1119" s="227"/>
      <c r="BHA1119" s="227"/>
      <c r="BHB1119" s="227"/>
      <c r="BHC1119" s="227"/>
      <c r="BHD1119" s="227"/>
      <c r="BHE1119" s="227"/>
      <c r="BHF1119" s="227"/>
      <c r="BHG1119" s="227"/>
      <c r="BHH1119" s="227"/>
      <c r="BHI1119" s="227"/>
      <c r="BHJ1119" s="227"/>
      <c r="BHK1119" s="227"/>
      <c r="BHL1119" s="227"/>
      <c r="BHM1119" s="227"/>
      <c r="BHN1119" s="227"/>
      <c r="BHO1119" s="227"/>
      <c r="BHP1119" s="227"/>
      <c r="BHQ1119" s="227"/>
      <c r="BHR1119" s="227"/>
      <c r="BHS1119" s="227"/>
      <c r="BHT1119" s="227"/>
      <c r="BHU1119" s="227"/>
      <c r="BHV1119" s="227"/>
      <c r="BHW1119" s="227"/>
      <c r="BHX1119" s="227"/>
      <c r="BHY1119" s="227"/>
      <c r="BHZ1119" s="227"/>
      <c r="BIA1119" s="227"/>
      <c r="BIB1119" s="227"/>
      <c r="BIC1119" s="227"/>
      <c r="BID1119" s="227"/>
      <c r="BIE1119" s="227"/>
      <c r="BIF1119" s="227"/>
      <c r="BIG1119" s="227"/>
      <c r="BIH1119" s="227"/>
      <c r="BII1119" s="227"/>
      <c r="BIJ1119" s="227"/>
      <c r="BIK1119" s="227"/>
      <c r="BIL1119" s="227"/>
      <c r="BIM1119" s="227"/>
      <c r="BIN1119" s="227"/>
      <c r="BIO1119" s="227"/>
      <c r="BIP1119" s="227"/>
      <c r="BIQ1119" s="227"/>
      <c r="BIR1119" s="227"/>
      <c r="BIS1119" s="227"/>
      <c r="BIT1119" s="227"/>
      <c r="BIU1119" s="227"/>
      <c r="BIV1119" s="227"/>
      <c r="BIW1119" s="227"/>
      <c r="BIX1119" s="227"/>
      <c r="BIY1119" s="227"/>
      <c r="BIZ1119" s="227"/>
      <c r="BJA1119" s="227"/>
      <c r="BJB1119" s="227"/>
      <c r="BJC1119" s="227"/>
      <c r="BJD1119" s="227"/>
      <c r="BJE1119" s="227"/>
      <c r="BJF1119" s="227"/>
      <c r="BJG1119" s="227"/>
      <c r="BJH1119" s="227"/>
      <c r="BJI1119" s="227"/>
      <c r="BJJ1119" s="227"/>
      <c r="BJK1119" s="227"/>
      <c r="BJL1119" s="227"/>
      <c r="BJM1119" s="227"/>
      <c r="BJN1119" s="227"/>
      <c r="BJO1119" s="227"/>
      <c r="BJP1119" s="227"/>
      <c r="BJQ1119" s="227"/>
      <c r="BJR1119" s="227"/>
      <c r="BJS1119" s="227"/>
      <c r="BJT1119" s="227"/>
      <c r="BJU1119" s="227"/>
      <c r="BJV1119" s="227"/>
      <c r="BJW1119" s="227"/>
      <c r="BJX1119" s="227"/>
      <c r="BJY1119" s="227"/>
      <c r="BJZ1119" s="227"/>
      <c r="BKA1119" s="227"/>
      <c r="BKB1119" s="227"/>
      <c r="BKC1119" s="227"/>
      <c r="BKD1119" s="227"/>
      <c r="BKE1119" s="227"/>
      <c r="BKF1119" s="227"/>
      <c r="BKG1119" s="227"/>
      <c r="BKH1119" s="227"/>
      <c r="BKI1119" s="227"/>
      <c r="BKJ1119" s="227"/>
      <c r="BKK1119" s="227"/>
      <c r="BKL1119" s="227"/>
      <c r="BKM1119" s="227"/>
      <c r="BKN1119" s="227"/>
      <c r="BKO1119" s="227"/>
      <c r="BKP1119" s="227"/>
      <c r="BKQ1119" s="227"/>
      <c r="BKR1119" s="227"/>
      <c r="BKS1119" s="227"/>
      <c r="BKT1119" s="227"/>
      <c r="BKU1119" s="227"/>
      <c r="BKV1119" s="227"/>
      <c r="BKW1119" s="227"/>
      <c r="BKX1119" s="227"/>
      <c r="BKY1119" s="227"/>
      <c r="BKZ1119" s="227"/>
      <c r="BLA1119" s="227"/>
      <c r="BLB1119" s="227"/>
      <c r="BLC1119" s="227"/>
      <c r="BLD1119" s="227"/>
      <c r="BLE1119" s="227"/>
      <c r="BLF1119" s="227"/>
      <c r="BLG1119" s="227"/>
      <c r="BLH1119" s="227"/>
      <c r="BLI1119" s="227"/>
      <c r="BLJ1119" s="227"/>
      <c r="BLK1119" s="227"/>
      <c r="BLL1119" s="227"/>
      <c r="BLM1119" s="227"/>
      <c r="BLN1119" s="227"/>
      <c r="BLO1119" s="227"/>
      <c r="BLP1119" s="227"/>
      <c r="BLQ1119" s="227"/>
      <c r="BLR1119" s="227"/>
      <c r="BLS1119" s="227"/>
      <c r="BLT1119" s="227"/>
      <c r="BLU1119" s="227"/>
      <c r="BLV1119" s="227"/>
      <c r="BLW1119" s="227"/>
      <c r="BLX1119" s="227"/>
      <c r="BLY1119" s="227"/>
      <c r="BLZ1119" s="227"/>
      <c r="BMA1119" s="227"/>
      <c r="BMB1119" s="227"/>
      <c r="BMC1119" s="227"/>
      <c r="BMD1119" s="227"/>
      <c r="BME1119" s="227"/>
      <c r="BMF1119" s="227"/>
      <c r="BMG1119" s="227"/>
      <c r="BMH1119" s="227"/>
      <c r="BMI1119" s="227"/>
      <c r="BMJ1119" s="227"/>
      <c r="BMK1119" s="227"/>
      <c r="BML1119" s="227"/>
      <c r="BMM1119" s="227"/>
      <c r="BMN1119" s="227"/>
      <c r="BMO1119" s="227"/>
      <c r="BMP1119" s="227"/>
      <c r="BMQ1119" s="227"/>
      <c r="BMR1119" s="227"/>
      <c r="BMS1119" s="227"/>
      <c r="BMT1119" s="227"/>
      <c r="BMU1119" s="227"/>
      <c r="BMV1119" s="227"/>
      <c r="BMW1119" s="227"/>
      <c r="BMX1119" s="227"/>
      <c r="BMY1119" s="227"/>
      <c r="BMZ1119" s="227"/>
      <c r="BNA1119" s="227"/>
      <c r="BNB1119" s="227"/>
      <c r="BNC1119" s="227"/>
      <c r="BND1119" s="227"/>
      <c r="BNE1119" s="227"/>
      <c r="BNF1119" s="227"/>
      <c r="BNG1119" s="227"/>
      <c r="BNH1119" s="227"/>
      <c r="BNI1119" s="227"/>
      <c r="BNJ1119" s="227"/>
      <c r="BNK1119" s="227"/>
      <c r="BNL1119" s="227"/>
      <c r="BNM1119" s="227"/>
      <c r="BNN1119" s="227"/>
      <c r="BNO1119" s="227"/>
      <c r="BNP1119" s="227"/>
      <c r="BNQ1119" s="227"/>
      <c r="BNR1119" s="227"/>
      <c r="BNS1119" s="227"/>
      <c r="BNT1119" s="227"/>
      <c r="BNU1119" s="227"/>
      <c r="BNV1119" s="227"/>
      <c r="BNW1119" s="227"/>
      <c r="BNX1119" s="227"/>
      <c r="BNY1119" s="227"/>
      <c r="BNZ1119" s="227"/>
      <c r="BOA1119" s="227"/>
      <c r="BOB1119" s="227"/>
      <c r="BOC1119" s="227"/>
      <c r="BOD1119" s="227"/>
      <c r="BOE1119" s="227"/>
      <c r="BOF1119" s="227"/>
      <c r="BOG1119" s="227"/>
      <c r="BOH1119" s="227"/>
      <c r="BOI1119" s="227"/>
      <c r="BOJ1119" s="227"/>
      <c r="BOK1119" s="227"/>
      <c r="BOL1119" s="227"/>
      <c r="BOM1119" s="227"/>
      <c r="BON1119" s="227"/>
      <c r="BOO1119" s="227"/>
      <c r="BOP1119" s="227"/>
      <c r="BOQ1119" s="227"/>
      <c r="BOR1119" s="227"/>
      <c r="BOS1119" s="227"/>
      <c r="BOT1119" s="227"/>
      <c r="BOU1119" s="227"/>
      <c r="BOV1119" s="227"/>
      <c r="BOW1119" s="227"/>
      <c r="BOX1119" s="227"/>
      <c r="BOY1119" s="227"/>
      <c r="BOZ1119" s="227"/>
      <c r="BPA1119" s="227"/>
      <c r="BPB1119" s="227"/>
      <c r="BPC1119" s="227"/>
      <c r="BPD1119" s="227"/>
      <c r="BPE1119" s="227"/>
      <c r="BPF1119" s="227"/>
      <c r="BPG1119" s="227"/>
      <c r="BPH1119" s="227"/>
      <c r="BPI1119" s="227"/>
      <c r="BPJ1119" s="227"/>
      <c r="BPK1119" s="227"/>
      <c r="BPL1119" s="227"/>
      <c r="BPM1119" s="227"/>
      <c r="BPN1119" s="227"/>
      <c r="BPO1119" s="227"/>
      <c r="BPP1119" s="227"/>
      <c r="BPQ1119" s="227"/>
      <c r="BPR1119" s="227"/>
      <c r="BPS1119" s="227"/>
      <c r="BPT1119" s="227"/>
      <c r="BPU1119" s="227"/>
      <c r="BPV1119" s="227"/>
      <c r="BPW1119" s="227"/>
      <c r="BPX1119" s="227"/>
      <c r="BPY1119" s="227"/>
      <c r="BPZ1119" s="227"/>
      <c r="BQA1119" s="227"/>
      <c r="BQB1119" s="227"/>
      <c r="BQC1119" s="227"/>
      <c r="BQD1119" s="227"/>
      <c r="BQE1119" s="227"/>
      <c r="BQF1119" s="227"/>
      <c r="BQG1119" s="227"/>
      <c r="BQH1119" s="227"/>
      <c r="BQI1119" s="227"/>
      <c r="BQJ1119" s="227"/>
      <c r="BQK1119" s="227"/>
      <c r="BQL1119" s="227"/>
      <c r="BQM1119" s="227"/>
      <c r="BQN1119" s="227"/>
      <c r="BQO1119" s="227"/>
      <c r="BQP1119" s="227"/>
      <c r="BQQ1119" s="227"/>
      <c r="BQR1119" s="227"/>
      <c r="BQS1119" s="227"/>
      <c r="BQT1119" s="227"/>
      <c r="BQU1119" s="227"/>
      <c r="BQV1119" s="227"/>
      <c r="BQW1119" s="227"/>
      <c r="BQX1119" s="227"/>
      <c r="BQY1119" s="227"/>
      <c r="BQZ1119" s="227"/>
      <c r="BRA1119" s="227"/>
      <c r="BRB1119" s="227"/>
      <c r="BRC1119" s="227"/>
      <c r="BRD1119" s="227"/>
      <c r="BRE1119" s="227"/>
      <c r="BRF1119" s="227"/>
      <c r="BRG1119" s="227"/>
      <c r="BRH1119" s="227"/>
      <c r="BRI1119" s="227"/>
      <c r="BRJ1119" s="227"/>
      <c r="BRK1119" s="227"/>
      <c r="BRL1119" s="227"/>
      <c r="BRM1119" s="227"/>
      <c r="BRN1119" s="227"/>
      <c r="BRO1119" s="227"/>
      <c r="BRP1119" s="227"/>
      <c r="BRQ1119" s="227"/>
      <c r="BRR1119" s="227"/>
      <c r="BRS1119" s="227"/>
      <c r="BRT1119" s="227"/>
      <c r="BRU1119" s="227"/>
      <c r="BRV1119" s="227"/>
      <c r="BRW1119" s="227"/>
      <c r="BRX1119" s="227"/>
      <c r="BRY1119" s="227"/>
      <c r="BRZ1119" s="227"/>
      <c r="BSA1119" s="227"/>
      <c r="BSB1119" s="227"/>
      <c r="BSC1119" s="227"/>
      <c r="BSD1119" s="227"/>
      <c r="BSE1119" s="227"/>
      <c r="BSF1119" s="227"/>
      <c r="BSG1119" s="227"/>
      <c r="BSH1119" s="227"/>
      <c r="BSI1119" s="227"/>
      <c r="BSJ1119" s="227"/>
      <c r="BSK1119" s="227"/>
      <c r="BSL1119" s="227"/>
      <c r="BSM1119" s="227"/>
      <c r="BSN1119" s="227"/>
      <c r="BSO1119" s="227"/>
      <c r="BSP1119" s="227"/>
      <c r="BSQ1119" s="227"/>
      <c r="BSR1119" s="227"/>
      <c r="BSS1119" s="227"/>
      <c r="BST1119" s="227"/>
      <c r="BSU1119" s="227"/>
      <c r="BSV1119" s="227"/>
      <c r="BSW1119" s="227"/>
      <c r="BSX1119" s="227"/>
      <c r="BSY1119" s="227"/>
      <c r="BSZ1119" s="227"/>
      <c r="BTA1119" s="227"/>
      <c r="BTB1119" s="227"/>
      <c r="BTC1119" s="227"/>
      <c r="BTD1119" s="227"/>
      <c r="BTE1119" s="227"/>
      <c r="BTF1119" s="227"/>
      <c r="BTG1119" s="227"/>
      <c r="BTH1119" s="227"/>
      <c r="BTI1119" s="227"/>
      <c r="BTJ1119" s="227"/>
      <c r="BTK1119" s="227"/>
      <c r="BTL1119" s="227"/>
      <c r="BTM1119" s="227"/>
      <c r="BTN1119" s="227"/>
      <c r="BTO1119" s="227"/>
      <c r="BTP1119" s="227"/>
      <c r="BTQ1119" s="227"/>
      <c r="BTR1119" s="227"/>
      <c r="BTS1119" s="227"/>
      <c r="BTT1119" s="227"/>
      <c r="BTU1119" s="227"/>
      <c r="BTV1119" s="227"/>
      <c r="BTW1119" s="227"/>
      <c r="BTX1119" s="227"/>
      <c r="BTY1119" s="227"/>
      <c r="BTZ1119" s="227"/>
      <c r="BUA1119" s="227"/>
      <c r="BUB1119" s="227"/>
      <c r="BUC1119" s="227"/>
      <c r="BUD1119" s="227"/>
      <c r="BUE1119" s="227"/>
      <c r="BUF1119" s="227"/>
      <c r="BUG1119" s="227"/>
      <c r="BUH1119" s="227"/>
      <c r="BUI1119" s="227"/>
      <c r="BUJ1119" s="227"/>
      <c r="BUK1119" s="227"/>
      <c r="BUL1119" s="227"/>
      <c r="BUM1119" s="227"/>
      <c r="BUN1119" s="227"/>
      <c r="BUO1119" s="227"/>
      <c r="BUP1119" s="227"/>
      <c r="BUQ1119" s="227"/>
      <c r="BUR1119" s="227"/>
      <c r="BUS1119" s="227"/>
      <c r="BUT1119" s="227"/>
      <c r="BUU1119" s="227"/>
      <c r="BUV1119" s="227"/>
      <c r="BUW1119" s="227"/>
      <c r="BUX1119" s="227"/>
      <c r="BUY1119" s="227"/>
      <c r="BUZ1119" s="227"/>
      <c r="BVA1119" s="227"/>
      <c r="BVB1119" s="227"/>
      <c r="BVC1119" s="227"/>
      <c r="BVD1119" s="227"/>
      <c r="BVE1119" s="227"/>
      <c r="BVF1119" s="227"/>
      <c r="BVG1119" s="227"/>
      <c r="BVH1119" s="227"/>
      <c r="BVI1119" s="227"/>
      <c r="BVJ1119" s="227"/>
      <c r="BVK1119" s="227"/>
      <c r="BVL1119" s="227"/>
      <c r="BVM1119" s="227"/>
      <c r="BVN1119" s="227"/>
      <c r="BVO1119" s="227"/>
      <c r="BVP1119" s="227"/>
      <c r="BVQ1119" s="227"/>
      <c r="BVR1119" s="227"/>
      <c r="BVS1119" s="227"/>
      <c r="BVT1119" s="227"/>
      <c r="BVU1119" s="227"/>
      <c r="BVV1119" s="227"/>
      <c r="BVW1119" s="227"/>
      <c r="BVX1119" s="227"/>
      <c r="BVY1119" s="227"/>
      <c r="BVZ1119" s="227"/>
      <c r="BWA1119" s="227"/>
      <c r="BWB1119" s="227"/>
      <c r="BWC1119" s="227"/>
      <c r="BWD1119" s="227"/>
      <c r="BWE1119" s="227"/>
      <c r="BWF1119" s="227"/>
      <c r="BWG1119" s="227"/>
      <c r="BWH1119" s="227"/>
      <c r="BWI1119" s="227"/>
      <c r="BWJ1119" s="227"/>
      <c r="BWK1119" s="227"/>
      <c r="BWL1119" s="227"/>
      <c r="BWM1119" s="227"/>
      <c r="BWN1119" s="227"/>
      <c r="BWO1119" s="227"/>
      <c r="BWP1119" s="227"/>
      <c r="BWQ1119" s="227"/>
      <c r="BWR1119" s="227"/>
      <c r="BWS1119" s="227"/>
      <c r="BWT1119" s="227"/>
      <c r="BWU1119" s="227"/>
      <c r="BWV1119" s="227"/>
      <c r="BWW1119" s="227"/>
      <c r="BWX1119" s="227"/>
      <c r="BWY1119" s="227"/>
      <c r="BWZ1119" s="227"/>
      <c r="BXA1119" s="227"/>
      <c r="BXB1119" s="227"/>
      <c r="BXC1119" s="227"/>
      <c r="BXD1119" s="227"/>
      <c r="BXE1119" s="227"/>
      <c r="BXF1119" s="227"/>
      <c r="BXG1119" s="227"/>
      <c r="BXH1119" s="227"/>
      <c r="BXI1119" s="227"/>
      <c r="BXJ1119" s="227"/>
      <c r="BXK1119" s="227"/>
      <c r="BXL1119" s="227"/>
      <c r="BXM1119" s="227"/>
      <c r="BXN1119" s="227"/>
      <c r="BXO1119" s="227"/>
      <c r="BXP1119" s="227"/>
      <c r="BXQ1119" s="227"/>
      <c r="BXR1119" s="227"/>
      <c r="BXS1119" s="227"/>
      <c r="BXT1119" s="227"/>
      <c r="BXU1119" s="227"/>
      <c r="BXV1119" s="227"/>
      <c r="BXW1119" s="227"/>
      <c r="BXX1119" s="227"/>
      <c r="BXY1119" s="227"/>
      <c r="BXZ1119" s="227"/>
      <c r="BYA1119" s="227"/>
      <c r="BYB1119" s="227"/>
      <c r="BYC1119" s="227"/>
      <c r="BYD1119" s="227"/>
      <c r="BYE1119" s="227"/>
      <c r="BYF1119" s="227"/>
      <c r="BYG1119" s="227"/>
      <c r="BYH1119" s="227"/>
      <c r="BYI1119" s="227"/>
      <c r="BYJ1119" s="227"/>
      <c r="BYK1119" s="227"/>
      <c r="BYL1119" s="227"/>
      <c r="BYM1119" s="227"/>
      <c r="BYN1119" s="227"/>
      <c r="BYO1119" s="227"/>
      <c r="BYP1119" s="227"/>
      <c r="BYQ1119" s="227"/>
      <c r="BYR1119" s="227"/>
      <c r="BYS1119" s="227"/>
      <c r="BYT1119" s="227"/>
      <c r="BYU1119" s="227"/>
      <c r="BYV1119" s="227"/>
      <c r="BYW1119" s="227"/>
      <c r="BYX1119" s="227"/>
      <c r="BYY1119" s="227"/>
      <c r="BYZ1119" s="227"/>
      <c r="BZA1119" s="227"/>
      <c r="BZB1119" s="227"/>
      <c r="BZC1119" s="227"/>
      <c r="BZD1119" s="227"/>
      <c r="BZE1119" s="227"/>
      <c r="BZF1119" s="227"/>
      <c r="BZG1119" s="227"/>
      <c r="BZH1119" s="227"/>
      <c r="BZI1119" s="227"/>
      <c r="BZJ1119" s="227"/>
      <c r="BZK1119" s="227"/>
      <c r="BZL1119" s="227"/>
      <c r="BZM1119" s="227"/>
      <c r="BZN1119" s="227"/>
      <c r="BZO1119" s="227"/>
      <c r="BZP1119" s="227"/>
      <c r="BZQ1119" s="227"/>
      <c r="BZR1119" s="227"/>
      <c r="BZS1119" s="227"/>
      <c r="BZT1119" s="227"/>
      <c r="BZU1119" s="227"/>
      <c r="BZV1119" s="227"/>
      <c r="BZW1119" s="227"/>
      <c r="BZX1119" s="227"/>
      <c r="BZY1119" s="227"/>
      <c r="BZZ1119" s="227"/>
      <c r="CAA1119" s="227"/>
      <c r="CAB1119" s="227"/>
      <c r="CAC1119" s="227"/>
      <c r="CAD1119" s="227"/>
      <c r="CAE1119" s="227"/>
      <c r="CAF1119" s="227"/>
      <c r="CAG1119" s="227"/>
      <c r="CAH1119" s="227"/>
      <c r="CAI1119" s="227"/>
      <c r="CAJ1119" s="227"/>
      <c r="CAK1119" s="227"/>
      <c r="CAL1119" s="227"/>
      <c r="CAM1119" s="227"/>
      <c r="CAN1119" s="227"/>
      <c r="CAO1119" s="227"/>
      <c r="CAP1119" s="227"/>
      <c r="CAQ1119" s="227"/>
      <c r="CAR1119" s="227"/>
      <c r="CAS1119" s="227"/>
      <c r="CAT1119" s="227"/>
      <c r="CAU1119" s="227"/>
      <c r="CAV1119" s="227"/>
      <c r="CAW1119" s="227"/>
      <c r="CAX1119" s="227"/>
      <c r="CAY1119" s="227"/>
      <c r="CAZ1119" s="227"/>
      <c r="CBA1119" s="227"/>
      <c r="CBB1119" s="227"/>
      <c r="CBC1119" s="227"/>
      <c r="CBD1119" s="227"/>
      <c r="CBE1119" s="227"/>
      <c r="CBF1119" s="227"/>
      <c r="CBG1119" s="227"/>
      <c r="CBH1119" s="227"/>
      <c r="CBI1119" s="227"/>
      <c r="CBJ1119" s="227"/>
      <c r="CBK1119" s="227"/>
      <c r="CBL1119" s="227"/>
      <c r="CBM1119" s="227"/>
      <c r="CBN1119" s="227"/>
      <c r="CBO1119" s="227"/>
      <c r="CBP1119" s="227"/>
      <c r="CBQ1119" s="227"/>
      <c r="CBR1119" s="227"/>
      <c r="CBS1119" s="227"/>
      <c r="CBT1119" s="227"/>
      <c r="CBU1119" s="227"/>
      <c r="CBV1119" s="227"/>
      <c r="CBW1119" s="227"/>
      <c r="CBX1119" s="227"/>
      <c r="CBY1119" s="227"/>
      <c r="CBZ1119" s="227"/>
      <c r="CCA1119" s="227"/>
      <c r="CCB1119" s="227"/>
      <c r="CCC1119" s="227"/>
      <c r="CCD1119" s="227"/>
      <c r="CCE1119" s="227"/>
      <c r="CCF1119" s="227"/>
      <c r="CCG1119" s="227"/>
      <c r="CCH1119" s="227"/>
      <c r="CCI1119" s="227"/>
      <c r="CCJ1119" s="227"/>
      <c r="CCK1119" s="227"/>
      <c r="CCL1119" s="227"/>
      <c r="CCM1119" s="227"/>
      <c r="CCN1119" s="227"/>
      <c r="CCO1119" s="227"/>
      <c r="CCP1119" s="227"/>
      <c r="CCQ1119" s="227"/>
      <c r="CCR1119" s="227"/>
      <c r="CCS1119" s="227"/>
      <c r="CCT1119" s="227"/>
      <c r="CCU1119" s="227"/>
      <c r="CCV1119" s="227"/>
      <c r="CCW1119" s="227"/>
      <c r="CCX1119" s="227"/>
      <c r="CCY1119" s="227"/>
      <c r="CCZ1119" s="227"/>
      <c r="CDA1119" s="227"/>
      <c r="CDB1119" s="227"/>
      <c r="CDC1119" s="227"/>
      <c r="CDD1119" s="227"/>
      <c r="CDE1119" s="227"/>
      <c r="CDF1119" s="227"/>
      <c r="CDG1119" s="227"/>
      <c r="CDH1119" s="227"/>
      <c r="CDI1119" s="227"/>
      <c r="CDJ1119" s="227"/>
      <c r="CDK1119" s="227"/>
      <c r="CDL1119" s="227"/>
      <c r="CDM1119" s="227"/>
      <c r="CDN1119" s="227"/>
      <c r="CDO1119" s="227"/>
      <c r="CDP1119" s="227"/>
      <c r="CDQ1119" s="227"/>
      <c r="CDR1119" s="227"/>
      <c r="CDS1119" s="227"/>
      <c r="CDT1119" s="227"/>
      <c r="CDU1119" s="227"/>
      <c r="CDV1119" s="227"/>
      <c r="CDW1119" s="227"/>
      <c r="CDX1119" s="227"/>
      <c r="CDY1119" s="227"/>
      <c r="CDZ1119" s="227"/>
      <c r="CEA1119" s="227"/>
      <c r="CEB1119" s="227"/>
      <c r="CEC1119" s="227"/>
      <c r="CED1119" s="227"/>
      <c r="CEE1119" s="227"/>
      <c r="CEF1119" s="227"/>
      <c r="CEG1119" s="227"/>
      <c r="CEH1119" s="227"/>
      <c r="CEI1119" s="227"/>
      <c r="CEJ1119" s="227"/>
      <c r="CEK1119" s="227"/>
      <c r="CEL1119" s="227"/>
      <c r="CEM1119" s="227"/>
      <c r="CEN1119" s="227"/>
      <c r="CEO1119" s="227"/>
      <c r="CEP1119" s="227"/>
      <c r="CEQ1119" s="227"/>
      <c r="CER1119" s="227"/>
      <c r="CES1119" s="227"/>
      <c r="CET1119" s="227"/>
      <c r="CEU1119" s="227"/>
      <c r="CEV1119" s="227"/>
      <c r="CEW1119" s="227"/>
      <c r="CEX1119" s="227"/>
      <c r="CEY1119" s="227"/>
      <c r="CEZ1119" s="227"/>
      <c r="CFA1119" s="227"/>
      <c r="CFB1119" s="227"/>
      <c r="CFC1119" s="227"/>
      <c r="CFD1119" s="227"/>
      <c r="CFE1119" s="227"/>
      <c r="CFF1119" s="227"/>
      <c r="CFG1119" s="227"/>
      <c r="CFH1119" s="227"/>
      <c r="CFI1119" s="227"/>
      <c r="CFJ1119" s="227"/>
      <c r="CFK1119" s="227"/>
      <c r="CFL1119" s="227"/>
      <c r="CFM1119" s="227"/>
      <c r="CFN1119" s="227"/>
      <c r="CFO1119" s="227"/>
      <c r="CFP1119" s="227"/>
      <c r="CFQ1119" s="227"/>
      <c r="CFR1119" s="227"/>
      <c r="CFS1119" s="227"/>
      <c r="CFT1119" s="227"/>
      <c r="CFU1119" s="227"/>
      <c r="CFV1119" s="227"/>
      <c r="CFW1119" s="227"/>
      <c r="CFX1119" s="227"/>
      <c r="CFY1119" s="227"/>
      <c r="CFZ1119" s="227"/>
      <c r="CGA1119" s="227"/>
      <c r="CGB1119" s="227"/>
      <c r="CGC1119" s="227"/>
      <c r="CGD1119" s="227"/>
      <c r="CGE1119" s="227"/>
      <c r="CGF1119" s="227"/>
      <c r="CGG1119" s="227"/>
      <c r="CGH1119" s="227"/>
      <c r="CGI1119" s="227"/>
      <c r="CGJ1119" s="227"/>
      <c r="CGK1119" s="227"/>
      <c r="CGL1119" s="227"/>
      <c r="CGM1119" s="227"/>
      <c r="CGN1119" s="227"/>
      <c r="CGO1119" s="227"/>
      <c r="CGP1119" s="227"/>
      <c r="CGQ1119" s="227"/>
      <c r="CGR1119" s="227"/>
      <c r="CGS1119" s="227"/>
      <c r="CGT1119" s="227"/>
      <c r="CGU1119" s="227"/>
      <c r="CGV1119" s="227"/>
      <c r="CGW1119" s="227"/>
      <c r="CGX1119" s="227"/>
      <c r="CGY1119" s="227"/>
      <c r="CGZ1119" s="227"/>
      <c r="CHA1119" s="227"/>
      <c r="CHB1119" s="227"/>
      <c r="CHC1119" s="227"/>
      <c r="CHD1119" s="227"/>
      <c r="CHE1119" s="227"/>
      <c r="CHF1119" s="227"/>
      <c r="CHG1119" s="227"/>
      <c r="CHH1119" s="227"/>
      <c r="CHI1119" s="227"/>
      <c r="CHJ1119" s="227"/>
      <c r="CHK1119" s="227"/>
      <c r="CHL1119" s="227"/>
      <c r="CHM1119" s="227"/>
      <c r="CHN1119" s="227"/>
      <c r="CHO1119" s="227"/>
      <c r="CHP1119" s="227"/>
      <c r="CHQ1119" s="227"/>
      <c r="CHR1119" s="227"/>
      <c r="CHS1119" s="227"/>
      <c r="CHT1119" s="227"/>
      <c r="CHU1119" s="227"/>
      <c r="CHV1119" s="227"/>
      <c r="CHW1119" s="227"/>
      <c r="CHX1119" s="227"/>
      <c r="CHY1119" s="227"/>
      <c r="CHZ1119" s="227"/>
      <c r="CIA1119" s="227"/>
      <c r="CIB1119" s="227"/>
      <c r="CIC1119" s="227"/>
      <c r="CID1119" s="227"/>
      <c r="CIE1119" s="227"/>
      <c r="CIF1119" s="227"/>
      <c r="CIG1119" s="227"/>
      <c r="CIH1119" s="227"/>
      <c r="CII1119" s="227"/>
      <c r="CIJ1119" s="227"/>
      <c r="CIK1119" s="227"/>
      <c r="CIL1119" s="227"/>
      <c r="CIM1119" s="227"/>
      <c r="CIN1119" s="227"/>
      <c r="CIO1119" s="227"/>
      <c r="CIP1119" s="227"/>
      <c r="CIQ1119" s="227"/>
      <c r="CIR1119" s="227"/>
      <c r="CIS1119" s="227"/>
      <c r="CIT1119" s="227"/>
      <c r="CIU1119" s="227"/>
      <c r="CIV1119" s="227"/>
      <c r="CIW1119" s="227"/>
      <c r="CIX1119" s="227"/>
      <c r="CIY1119" s="227"/>
      <c r="CIZ1119" s="227"/>
      <c r="CJA1119" s="227"/>
      <c r="CJB1119" s="227"/>
      <c r="CJC1119" s="227"/>
      <c r="CJD1119" s="227"/>
      <c r="CJE1119" s="227"/>
      <c r="CJF1119" s="227"/>
      <c r="CJG1119" s="227"/>
      <c r="CJH1119" s="227"/>
      <c r="CJI1119" s="227"/>
      <c r="CJJ1119" s="227"/>
      <c r="CJK1119" s="227"/>
      <c r="CJL1119" s="227"/>
      <c r="CJM1119" s="227"/>
      <c r="CJN1119" s="227"/>
      <c r="CJO1119" s="227"/>
      <c r="CJP1119" s="227"/>
      <c r="CJQ1119" s="227"/>
      <c r="CJR1119" s="227"/>
      <c r="CJS1119" s="227"/>
      <c r="CJT1119" s="227"/>
      <c r="CJU1119" s="227"/>
      <c r="CJV1119" s="227"/>
      <c r="CJW1119" s="227"/>
      <c r="CJX1119" s="227"/>
      <c r="CJY1119" s="227"/>
      <c r="CJZ1119" s="227"/>
      <c r="CKA1119" s="227"/>
      <c r="CKB1119" s="227"/>
      <c r="CKC1119" s="227"/>
      <c r="CKD1119" s="227"/>
      <c r="CKE1119" s="227"/>
      <c r="CKF1119" s="227"/>
      <c r="CKG1119" s="227"/>
      <c r="CKH1119" s="227"/>
      <c r="CKI1119" s="227"/>
      <c r="CKJ1119" s="227"/>
      <c r="CKK1119" s="227"/>
      <c r="CKL1119" s="227"/>
      <c r="CKM1119" s="227"/>
      <c r="CKN1119" s="227"/>
      <c r="CKO1119" s="227"/>
      <c r="CKP1119" s="227"/>
      <c r="CKQ1119" s="227"/>
      <c r="CKR1119" s="227"/>
      <c r="CKS1119" s="227"/>
      <c r="CKT1119" s="227"/>
      <c r="CKU1119" s="227"/>
      <c r="CKV1119" s="227"/>
      <c r="CKW1119" s="227"/>
      <c r="CKX1119" s="227"/>
      <c r="CKY1119" s="227"/>
      <c r="CKZ1119" s="227"/>
      <c r="CLA1119" s="227"/>
      <c r="CLB1119" s="227"/>
      <c r="CLC1119" s="227"/>
      <c r="CLD1119" s="227"/>
      <c r="CLE1119" s="227"/>
      <c r="CLF1119" s="227"/>
      <c r="CLG1119" s="227"/>
      <c r="CLH1119" s="227"/>
      <c r="CLI1119" s="227"/>
      <c r="CLJ1119" s="227"/>
      <c r="CLK1119" s="227"/>
      <c r="CLL1119" s="227"/>
      <c r="CLM1119" s="227"/>
      <c r="CLN1119" s="227"/>
      <c r="CLO1119" s="227"/>
      <c r="CLP1119" s="227"/>
      <c r="CLQ1119" s="227"/>
      <c r="CLR1119" s="227"/>
      <c r="CLS1119" s="227"/>
      <c r="CLT1119" s="227"/>
      <c r="CLU1119" s="227"/>
      <c r="CLV1119" s="227"/>
      <c r="CLW1119" s="227"/>
      <c r="CLX1119" s="227"/>
      <c r="CLY1119" s="227"/>
      <c r="CLZ1119" s="227"/>
      <c r="CMA1119" s="227"/>
      <c r="CMB1119" s="227"/>
      <c r="CMC1119" s="227"/>
      <c r="CMD1119" s="227"/>
      <c r="CME1119" s="227"/>
      <c r="CMF1119" s="227"/>
      <c r="CMG1119" s="227"/>
      <c r="CMH1119" s="227"/>
      <c r="CMI1119" s="227"/>
      <c r="CMJ1119" s="227"/>
      <c r="CMK1119" s="227"/>
      <c r="CML1119" s="227"/>
      <c r="CMM1119" s="227"/>
      <c r="CMN1119" s="227"/>
      <c r="CMO1119" s="227"/>
      <c r="CMP1119" s="227"/>
      <c r="CMQ1119" s="227"/>
      <c r="CMR1119" s="227"/>
      <c r="CMS1119" s="227"/>
      <c r="CMT1119" s="227"/>
      <c r="CMU1119" s="227"/>
      <c r="CMV1119" s="227"/>
      <c r="CMW1119" s="227"/>
      <c r="CMX1119" s="227"/>
      <c r="CMY1119" s="227"/>
      <c r="CMZ1119" s="227"/>
      <c r="CNA1119" s="227"/>
      <c r="CNB1119" s="227"/>
      <c r="CNC1119" s="227"/>
      <c r="CND1119" s="227"/>
      <c r="CNE1119" s="227"/>
      <c r="CNF1119" s="227"/>
      <c r="CNG1119" s="227"/>
      <c r="CNH1119" s="227"/>
      <c r="CNI1119" s="227"/>
      <c r="CNJ1119" s="227"/>
      <c r="CNK1119" s="227"/>
      <c r="CNL1119" s="227"/>
      <c r="CNM1119" s="227"/>
      <c r="CNN1119" s="227"/>
      <c r="CNO1119" s="227"/>
      <c r="CNP1119" s="227"/>
      <c r="CNQ1119" s="227"/>
      <c r="CNR1119" s="227"/>
      <c r="CNS1119" s="227"/>
      <c r="CNT1119" s="227"/>
      <c r="CNU1119" s="227"/>
      <c r="CNV1119" s="227"/>
      <c r="CNW1119" s="227"/>
      <c r="CNX1119" s="227"/>
      <c r="CNY1119" s="227"/>
      <c r="CNZ1119" s="227"/>
      <c r="COA1119" s="227"/>
      <c r="COB1119" s="227"/>
      <c r="COC1119" s="227"/>
      <c r="COD1119" s="227"/>
      <c r="COE1119" s="227"/>
      <c r="COF1119" s="227"/>
      <c r="COG1119" s="227"/>
      <c r="COH1119" s="227"/>
      <c r="COI1119" s="227"/>
      <c r="COJ1119" s="227"/>
      <c r="COK1119" s="227"/>
      <c r="COL1119" s="227"/>
      <c r="COM1119" s="227"/>
      <c r="CON1119" s="227"/>
      <c r="COO1119" s="227"/>
      <c r="COP1119" s="227"/>
      <c r="COQ1119" s="227"/>
      <c r="COR1119" s="227"/>
      <c r="COS1119" s="227"/>
      <c r="COT1119" s="227"/>
      <c r="COU1119" s="227"/>
      <c r="COV1119" s="227"/>
      <c r="COW1119" s="227"/>
      <c r="COX1119" s="227"/>
      <c r="COY1119" s="227"/>
      <c r="COZ1119" s="227"/>
      <c r="CPA1119" s="227"/>
      <c r="CPB1119" s="227"/>
      <c r="CPC1119" s="227"/>
      <c r="CPD1119" s="227"/>
      <c r="CPE1119" s="227"/>
      <c r="CPF1119" s="227"/>
      <c r="CPG1119" s="227"/>
      <c r="CPH1119" s="227"/>
      <c r="CPI1119" s="227"/>
      <c r="CPJ1119" s="227"/>
      <c r="CPK1119" s="227"/>
      <c r="CPL1119" s="227"/>
      <c r="CPM1119" s="227"/>
      <c r="CPN1119" s="227"/>
      <c r="CPO1119" s="227"/>
      <c r="CPP1119" s="227"/>
      <c r="CPQ1119" s="227"/>
      <c r="CPR1119" s="227"/>
      <c r="CPS1119" s="227"/>
      <c r="CPT1119" s="227"/>
      <c r="CPU1119" s="227"/>
      <c r="CPV1119" s="227"/>
      <c r="CPW1119" s="227"/>
      <c r="CPX1119" s="227"/>
      <c r="CPY1119" s="227"/>
      <c r="CPZ1119" s="227"/>
      <c r="CQA1119" s="227"/>
      <c r="CQB1119" s="227"/>
      <c r="CQC1119" s="227"/>
      <c r="CQD1119" s="227"/>
      <c r="CQE1119" s="227"/>
      <c r="CQF1119" s="227"/>
      <c r="CQG1119" s="227"/>
      <c r="CQH1119" s="227"/>
      <c r="CQI1119" s="227"/>
      <c r="CQJ1119" s="227"/>
      <c r="CQK1119" s="227"/>
      <c r="CQL1119" s="227"/>
      <c r="CQM1119" s="227"/>
      <c r="CQN1119" s="227"/>
      <c r="CQO1119" s="227"/>
      <c r="CQP1119" s="227"/>
      <c r="CQQ1119" s="227"/>
      <c r="CQR1119" s="227"/>
      <c r="CQS1119" s="227"/>
      <c r="CQT1119" s="227"/>
      <c r="CQU1119" s="227"/>
      <c r="CQV1119" s="227"/>
      <c r="CQW1119" s="227"/>
      <c r="CQX1119" s="227"/>
      <c r="CQY1119" s="227"/>
      <c r="CQZ1119" s="227"/>
      <c r="CRA1119" s="227"/>
      <c r="CRB1119" s="227"/>
      <c r="CRC1119" s="227"/>
      <c r="CRD1119" s="227"/>
      <c r="CRE1119" s="227"/>
      <c r="CRF1119" s="227"/>
      <c r="CRG1119" s="227"/>
      <c r="CRH1119" s="227"/>
      <c r="CRI1119" s="227"/>
      <c r="CRJ1119" s="227"/>
      <c r="CRK1119" s="227"/>
      <c r="CRL1119" s="227"/>
      <c r="CRM1119" s="227"/>
      <c r="CRN1119" s="227"/>
      <c r="CRO1119" s="227"/>
      <c r="CRP1119" s="227"/>
      <c r="CRQ1119" s="227"/>
      <c r="CRR1119" s="227"/>
      <c r="CRS1119" s="227"/>
      <c r="CRT1119" s="227"/>
      <c r="CRU1119" s="227"/>
      <c r="CRV1119" s="227"/>
      <c r="CRW1119" s="227"/>
      <c r="CRX1119" s="227"/>
      <c r="CRY1119" s="227"/>
      <c r="CRZ1119" s="227"/>
      <c r="CSA1119" s="227"/>
      <c r="CSB1119" s="227"/>
      <c r="CSC1119" s="227"/>
      <c r="CSD1119" s="227"/>
      <c r="CSE1119" s="227"/>
      <c r="CSF1119" s="227"/>
      <c r="CSG1119" s="227"/>
      <c r="CSH1119" s="227"/>
      <c r="CSI1119" s="227"/>
      <c r="CSJ1119" s="227"/>
      <c r="CSK1119" s="227"/>
      <c r="CSL1119" s="227"/>
      <c r="CSM1119" s="227"/>
      <c r="CSN1119" s="227"/>
      <c r="CSO1119" s="227"/>
      <c r="CSP1119" s="227"/>
      <c r="CSQ1119" s="227"/>
      <c r="CSR1119" s="227"/>
      <c r="CSS1119" s="227"/>
      <c r="CST1119" s="227"/>
      <c r="CSU1119" s="227"/>
      <c r="CSV1119" s="227"/>
      <c r="CSW1119" s="227"/>
      <c r="CSX1119" s="227"/>
      <c r="CSY1119" s="227"/>
      <c r="CSZ1119" s="227"/>
      <c r="CTA1119" s="227"/>
      <c r="CTB1119" s="227"/>
      <c r="CTC1119" s="227"/>
      <c r="CTD1119" s="227"/>
      <c r="CTE1119" s="227"/>
      <c r="CTF1119" s="227"/>
      <c r="CTG1119" s="227"/>
      <c r="CTH1119" s="227"/>
      <c r="CTI1119" s="227"/>
      <c r="CTJ1119" s="227"/>
      <c r="CTK1119" s="227"/>
      <c r="CTL1119" s="227"/>
      <c r="CTM1119" s="227"/>
      <c r="CTN1119" s="227"/>
      <c r="CTO1119" s="227"/>
      <c r="CTP1119" s="227"/>
      <c r="CTQ1119" s="227"/>
      <c r="CTR1119" s="227"/>
      <c r="CTS1119" s="227"/>
      <c r="CTT1119" s="227"/>
      <c r="CTU1119" s="227"/>
      <c r="CTV1119" s="227"/>
      <c r="CTW1119" s="227"/>
      <c r="CTX1119" s="227"/>
      <c r="CTY1119" s="227"/>
      <c r="CTZ1119" s="227"/>
      <c r="CUA1119" s="227"/>
      <c r="CUB1119" s="227"/>
      <c r="CUC1119" s="227"/>
      <c r="CUD1119" s="227"/>
      <c r="CUE1119" s="227"/>
      <c r="CUF1119" s="227"/>
      <c r="CUG1119" s="227"/>
      <c r="CUH1119" s="227"/>
      <c r="CUI1119" s="227"/>
      <c r="CUJ1119" s="227"/>
      <c r="CUK1119" s="227"/>
      <c r="CUL1119" s="227"/>
      <c r="CUM1119" s="227"/>
      <c r="CUN1119" s="227"/>
      <c r="CUO1119" s="227"/>
      <c r="CUP1119" s="227"/>
      <c r="CUQ1119" s="227"/>
      <c r="CUR1119" s="227"/>
      <c r="CUS1119" s="227"/>
      <c r="CUT1119" s="227"/>
      <c r="CUU1119" s="227"/>
      <c r="CUV1119" s="227"/>
      <c r="CUW1119" s="227"/>
      <c r="CUX1119" s="227"/>
      <c r="CUY1119" s="227"/>
      <c r="CUZ1119" s="227"/>
      <c r="CVA1119" s="227"/>
      <c r="CVB1119" s="227"/>
      <c r="CVC1119" s="227"/>
      <c r="CVD1119" s="227"/>
      <c r="CVE1119" s="227"/>
      <c r="CVF1119" s="227"/>
      <c r="CVG1119" s="227"/>
      <c r="CVH1119" s="227"/>
      <c r="CVI1119" s="227"/>
      <c r="CVJ1119" s="227"/>
      <c r="CVK1119" s="227"/>
      <c r="CVL1119" s="227"/>
      <c r="CVM1119" s="227"/>
      <c r="CVN1119" s="227"/>
      <c r="CVO1119" s="227"/>
      <c r="CVP1119" s="227"/>
      <c r="CVQ1119" s="227"/>
      <c r="CVR1119" s="227"/>
      <c r="CVS1119" s="227"/>
      <c r="CVT1119" s="227"/>
      <c r="CVU1119" s="227"/>
      <c r="CVV1119" s="227"/>
      <c r="CVW1119" s="227"/>
      <c r="CVX1119" s="227"/>
      <c r="CVY1119" s="227"/>
      <c r="CVZ1119" s="227"/>
      <c r="CWA1119" s="227"/>
      <c r="CWB1119" s="227"/>
      <c r="CWC1119" s="227"/>
      <c r="CWD1119" s="227"/>
      <c r="CWE1119" s="227"/>
      <c r="CWF1119" s="227"/>
      <c r="CWG1119" s="227"/>
      <c r="CWH1119" s="227"/>
      <c r="CWI1119" s="227"/>
      <c r="CWJ1119" s="227"/>
      <c r="CWK1119" s="227"/>
      <c r="CWL1119" s="227"/>
      <c r="CWM1119" s="227"/>
      <c r="CWN1119" s="227"/>
      <c r="CWO1119" s="227"/>
      <c r="CWP1119" s="227"/>
      <c r="CWQ1119" s="227"/>
      <c r="CWR1119" s="227"/>
      <c r="CWS1119" s="227"/>
      <c r="CWT1119" s="227"/>
      <c r="CWU1119" s="227"/>
      <c r="CWV1119" s="227"/>
      <c r="CWW1119" s="227"/>
      <c r="CWX1119" s="227"/>
      <c r="CWY1119" s="227"/>
      <c r="CWZ1119" s="227"/>
      <c r="CXA1119" s="227"/>
      <c r="CXB1119" s="227"/>
      <c r="CXC1119" s="227"/>
      <c r="CXD1119" s="227"/>
      <c r="CXE1119" s="227"/>
      <c r="CXF1119" s="227"/>
      <c r="CXG1119" s="227"/>
      <c r="CXH1119" s="227"/>
      <c r="CXI1119" s="227"/>
      <c r="CXJ1119" s="227"/>
      <c r="CXK1119" s="227"/>
      <c r="CXL1119" s="227"/>
      <c r="CXM1119" s="227"/>
      <c r="CXN1119" s="227"/>
      <c r="CXO1119" s="227"/>
      <c r="CXP1119" s="227"/>
      <c r="CXQ1119" s="227"/>
      <c r="CXR1119" s="227"/>
      <c r="CXS1119" s="227"/>
      <c r="CXT1119" s="227"/>
      <c r="CXU1119" s="227"/>
      <c r="CXV1119" s="227"/>
      <c r="CXW1119" s="227"/>
      <c r="CXX1119" s="227"/>
      <c r="CXY1119" s="227"/>
      <c r="CXZ1119" s="227"/>
      <c r="CYA1119" s="227"/>
      <c r="CYB1119" s="227"/>
      <c r="CYC1119" s="227"/>
      <c r="CYD1119" s="227"/>
      <c r="CYE1119" s="227"/>
      <c r="CYF1119" s="227"/>
      <c r="CYG1119" s="227"/>
      <c r="CYH1119" s="227"/>
      <c r="CYI1119" s="227"/>
      <c r="CYJ1119" s="227"/>
      <c r="CYK1119" s="227"/>
      <c r="CYL1119" s="227"/>
      <c r="CYM1119" s="227"/>
      <c r="CYN1119" s="227"/>
      <c r="CYO1119" s="227"/>
      <c r="CYP1119" s="227"/>
      <c r="CYQ1119" s="227"/>
      <c r="CYR1119" s="227"/>
      <c r="CYS1119" s="227"/>
      <c r="CYT1119" s="227"/>
      <c r="CYU1119" s="227"/>
      <c r="CYV1119" s="227"/>
      <c r="CYW1119" s="227"/>
      <c r="CYX1119" s="227"/>
      <c r="CYY1119" s="227"/>
      <c r="CYZ1119" s="227"/>
      <c r="CZA1119" s="227"/>
      <c r="CZB1119" s="227"/>
      <c r="CZC1119" s="227"/>
      <c r="CZD1119" s="227"/>
      <c r="CZE1119" s="227"/>
      <c r="CZF1119" s="227"/>
      <c r="CZG1119" s="227"/>
      <c r="CZH1119" s="227"/>
      <c r="CZI1119" s="227"/>
      <c r="CZJ1119" s="227"/>
      <c r="CZK1119" s="227"/>
      <c r="CZL1119" s="227"/>
      <c r="CZM1119" s="227"/>
      <c r="CZN1119" s="227"/>
      <c r="CZO1119" s="227"/>
      <c r="CZP1119" s="227"/>
      <c r="CZQ1119" s="227"/>
      <c r="CZR1119" s="227"/>
      <c r="CZS1119" s="227"/>
      <c r="CZT1119" s="227"/>
      <c r="CZU1119" s="227"/>
      <c r="CZV1119" s="227"/>
      <c r="CZW1119" s="227"/>
      <c r="CZX1119" s="227"/>
      <c r="CZY1119" s="227"/>
      <c r="CZZ1119" s="227"/>
      <c r="DAA1119" s="227"/>
      <c r="DAB1119" s="227"/>
      <c r="DAC1119" s="227"/>
      <c r="DAD1119" s="227"/>
      <c r="DAE1119" s="227"/>
      <c r="DAF1119" s="227"/>
      <c r="DAG1119" s="227"/>
      <c r="DAH1119" s="227"/>
      <c r="DAI1119" s="227"/>
      <c r="DAJ1119" s="227"/>
      <c r="DAK1119" s="227"/>
      <c r="DAL1119" s="227"/>
      <c r="DAM1119" s="227"/>
      <c r="DAN1119" s="227"/>
      <c r="DAO1119" s="227"/>
      <c r="DAP1119" s="227"/>
      <c r="DAQ1119" s="227"/>
      <c r="DAR1119" s="227"/>
      <c r="DAS1119" s="227"/>
      <c r="DAT1119" s="227"/>
      <c r="DAU1119" s="227"/>
      <c r="DAV1119" s="227"/>
      <c r="DAW1119" s="227"/>
      <c r="DAX1119" s="227"/>
      <c r="DAY1119" s="227"/>
      <c r="DAZ1119" s="227"/>
      <c r="DBA1119" s="227"/>
      <c r="DBB1119" s="227"/>
      <c r="DBC1119" s="227"/>
      <c r="DBD1119" s="227"/>
      <c r="DBE1119" s="227"/>
      <c r="DBF1119" s="227"/>
      <c r="DBG1119" s="227"/>
      <c r="DBH1119" s="227"/>
      <c r="DBI1119" s="227"/>
      <c r="DBJ1119" s="227"/>
      <c r="DBK1119" s="227"/>
      <c r="DBL1119" s="227"/>
      <c r="DBM1119" s="227"/>
      <c r="DBN1119" s="227"/>
      <c r="DBO1119" s="227"/>
      <c r="DBP1119" s="227"/>
      <c r="DBQ1119" s="227"/>
      <c r="DBR1119" s="227"/>
      <c r="DBS1119" s="227"/>
      <c r="DBT1119" s="227"/>
      <c r="DBU1119" s="227"/>
      <c r="DBV1119" s="227"/>
      <c r="DBW1119" s="227"/>
      <c r="DBX1119" s="227"/>
      <c r="DBY1119" s="227"/>
      <c r="DBZ1119" s="227"/>
      <c r="DCA1119" s="227"/>
      <c r="DCB1119" s="227"/>
      <c r="DCC1119" s="227"/>
      <c r="DCD1119" s="227"/>
      <c r="DCE1119" s="227"/>
      <c r="DCF1119" s="227"/>
      <c r="DCG1119" s="227"/>
      <c r="DCH1119" s="227"/>
      <c r="DCI1119" s="227"/>
      <c r="DCJ1119" s="227"/>
      <c r="DCK1119" s="227"/>
      <c r="DCL1119" s="227"/>
      <c r="DCM1119" s="227"/>
      <c r="DCN1119" s="227"/>
      <c r="DCO1119" s="227"/>
      <c r="DCP1119" s="227"/>
      <c r="DCQ1119" s="227"/>
      <c r="DCR1119" s="227"/>
      <c r="DCS1119" s="227"/>
      <c r="DCT1119" s="227"/>
      <c r="DCU1119" s="227"/>
      <c r="DCV1119" s="227"/>
      <c r="DCW1119" s="227"/>
      <c r="DCX1119" s="227"/>
      <c r="DCY1119" s="227"/>
      <c r="DCZ1119" s="227"/>
      <c r="DDA1119" s="227"/>
      <c r="DDB1119" s="227"/>
      <c r="DDC1119" s="227"/>
      <c r="DDD1119" s="227"/>
      <c r="DDE1119" s="227"/>
      <c r="DDF1119" s="227"/>
      <c r="DDG1119" s="227"/>
      <c r="DDH1119" s="227"/>
      <c r="DDI1119" s="227"/>
      <c r="DDJ1119" s="227"/>
      <c r="DDK1119" s="227"/>
      <c r="DDL1119" s="227"/>
      <c r="DDM1119" s="227"/>
      <c r="DDN1119" s="227"/>
      <c r="DDO1119" s="227"/>
      <c r="DDP1119" s="227"/>
      <c r="DDQ1119" s="227"/>
      <c r="DDR1119" s="227"/>
      <c r="DDS1119" s="227"/>
      <c r="DDT1119" s="227"/>
      <c r="DDU1119" s="227"/>
      <c r="DDV1119" s="227"/>
      <c r="DDW1119" s="227"/>
      <c r="DDX1119" s="227"/>
      <c r="DDY1119" s="227"/>
      <c r="DDZ1119" s="227"/>
      <c r="DEA1119" s="227"/>
      <c r="DEB1119" s="227"/>
      <c r="DEC1119" s="227"/>
      <c r="DED1119" s="227"/>
      <c r="DEE1119" s="227"/>
      <c r="DEF1119" s="227"/>
      <c r="DEG1119" s="227"/>
      <c r="DEH1119" s="227"/>
      <c r="DEI1119" s="227"/>
      <c r="DEJ1119" s="227"/>
      <c r="DEK1119" s="227"/>
      <c r="DEL1119" s="227"/>
      <c r="DEM1119" s="227"/>
      <c r="DEN1119" s="227"/>
      <c r="DEO1119" s="227"/>
      <c r="DEP1119" s="227"/>
      <c r="DEQ1119" s="227"/>
      <c r="DER1119" s="227"/>
      <c r="DES1119" s="227"/>
      <c r="DET1119" s="227"/>
      <c r="DEU1119" s="227"/>
      <c r="DEV1119" s="227"/>
      <c r="DEW1119" s="227"/>
      <c r="DEX1119" s="227"/>
      <c r="DEY1119" s="227"/>
      <c r="DEZ1119" s="227"/>
      <c r="DFA1119" s="227"/>
      <c r="DFB1119" s="227"/>
      <c r="DFC1119" s="227"/>
      <c r="DFD1119" s="227"/>
      <c r="DFE1119" s="227"/>
      <c r="DFF1119" s="227"/>
      <c r="DFG1119" s="227"/>
      <c r="DFH1119" s="227"/>
      <c r="DFI1119" s="227"/>
      <c r="DFJ1119" s="227"/>
      <c r="DFK1119" s="227"/>
      <c r="DFL1119" s="227"/>
      <c r="DFM1119" s="227"/>
      <c r="DFN1119" s="227"/>
      <c r="DFO1119" s="227"/>
      <c r="DFP1119" s="227"/>
      <c r="DFQ1119" s="227"/>
      <c r="DFR1119" s="227"/>
      <c r="DFS1119" s="227"/>
      <c r="DFT1119" s="227"/>
      <c r="DFU1119" s="227"/>
      <c r="DFV1119" s="227"/>
      <c r="DFW1119" s="227"/>
      <c r="DFX1119" s="227"/>
      <c r="DFY1119" s="227"/>
      <c r="DFZ1119" s="227"/>
      <c r="DGA1119" s="227"/>
      <c r="DGB1119" s="227"/>
      <c r="DGC1119" s="227"/>
      <c r="DGD1119" s="227"/>
      <c r="DGE1119" s="227"/>
      <c r="DGF1119" s="227"/>
      <c r="DGG1119" s="227"/>
      <c r="DGH1119" s="227"/>
      <c r="DGI1119" s="227"/>
      <c r="DGJ1119" s="227"/>
      <c r="DGK1119" s="227"/>
      <c r="DGL1119" s="227"/>
      <c r="DGM1119" s="227"/>
      <c r="DGN1119" s="227"/>
      <c r="DGO1119" s="227"/>
      <c r="DGP1119" s="227"/>
      <c r="DGQ1119" s="227"/>
      <c r="DGR1119" s="227"/>
      <c r="DGS1119" s="227"/>
      <c r="DGT1119" s="227"/>
      <c r="DGU1119" s="227"/>
      <c r="DGV1119" s="227"/>
      <c r="DGW1119" s="227"/>
      <c r="DGX1119" s="227"/>
      <c r="DGY1119" s="227"/>
      <c r="DGZ1119" s="227"/>
      <c r="DHA1119" s="227"/>
      <c r="DHB1119" s="227"/>
      <c r="DHC1119" s="227"/>
      <c r="DHD1119" s="227"/>
      <c r="DHE1119" s="227"/>
      <c r="DHF1119" s="227"/>
      <c r="DHG1119" s="227"/>
      <c r="DHH1119" s="227"/>
      <c r="DHI1119" s="227"/>
      <c r="DHJ1119" s="227"/>
      <c r="DHK1119" s="227"/>
      <c r="DHL1119" s="227"/>
      <c r="DHM1119" s="227"/>
      <c r="DHN1119" s="227"/>
      <c r="DHO1119" s="227"/>
      <c r="DHP1119" s="227"/>
      <c r="DHQ1119" s="227"/>
      <c r="DHR1119" s="227"/>
      <c r="DHS1119" s="227"/>
      <c r="DHT1119" s="227"/>
      <c r="DHU1119" s="227"/>
      <c r="DHV1119" s="227"/>
      <c r="DHW1119" s="227"/>
      <c r="DHX1119" s="227"/>
      <c r="DHY1119" s="227"/>
      <c r="DHZ1119" s="227"/>
      <c r="DIA1119" s="227"/>
      <c r="DIB1119" s="227"/>
      <c r="DIC1119" s="227"/>
      <c r="DID1119" s="227"/>
      <c r="DIE1119" s="227"/>
      <c r="DIF1119" s="227"/>
      <c r="DIG1119" s="227"/>
      <c r="DIH1119" s="227"/>
      <c r="DII1119" s="227"/>
      <c r="DIJ1119" s="227"/>
      <c r="DIK1119" s="227"/>
      <c r="DIL1119" s="227"/>
      <c r="DIM1119" s="227"/>
      <c r="DIN1119" s="227"/>
      <c r="DIO1119" s="227"/>
      <c r="DIP1119" s="227"/>
      <c r="DIQ1119" s="227"/>
      <c r="DIR1119" s="227"/>
      <c r="DIS1119" s="227"/>
      <c r="DIT1119" s="227"/>
      <c r="DIU1119" s="227"/>
      <c r="DIV1119" s="227"/>
      <c r="DIW1119" s="227"/>
      <c r="DIX1119" s="227"/>
      <c r="DIY1119" s="227"/>
      <c r="DIZ1119" s="227"/>
      <c r="DJA1119" s="227"/>
      <c r="DJB1119" s="227"/>
      <c r="DJC1119" s="227"/>
      <c r="DJD1119" s="227"/>
      <c r="DJE1119" s="227"/>
      <c r="DJF1119" s="227"/>
      <c r="DJG1119" s="227"/>
      <c r="DJH1119" s="227"/>
      <c r="DJI1119" s="227"/>
      <c r="DJJ1119" s="227"/>
      <c r="DJK1119" s="227"/>
      <c r="DJL1119" s="227"/>
      <c r="DJM1119" s="227"/>
      <c r="DJN1119" s="227"/>
      <c r="DJO1119" s="227"/>
      <c r="DJP1119" s="227"/>
      <c r="DJQ1119" s="227"/>
      <c r="DJR1119" s="227"/>
      <c r="DJS1119" s="227"/>
      <c r="DJT1119" s="227"/>
      <c r="DJU1119" s="227"/>
      <c r="DJV1119" s="227"/>
      <c r="DJW1119" s="227"/>
      <c r="DJX1119" s="227"/>
      <c r="DJY1119" s="227"/>
      <c r="DJZ1119" s="227"/>
      <c r="DKA1119" s="227"/>
      <c r="DKB1119" s="227"/>
      <c r="DKC1119" s="227"/>
      <c r="DKD1119" s="227"/>
      <c r="DKE1119" s="227"/>
      <c r="DKF1119" s="227"/>
      <c r="DKG1119" s="227"/>
      <c r="DKH1119" s="227"/>
      <c r="DKI1119" s="227"/>
      <c r="DKJ1119" s="227"/>
      <c r="DKK1119" s="227"/>
      <c r="DKL1119" s="227"/>
      <c r="DKM1119" s="227"/>
      <c r="DKN1119" s="227"/>
      <c r="DKO1119" s="227"/>
      <c r="DKP1119" s="227"/>
      <c r="DKQ1119" s="227"/>
      <c r="DKR1119" s="227"/>
      <c r="DKS1119" s="227"/>
      <c r="DKT1119" s="227"/>
      <c r="DKU1119" s="227"/>
      <c r="DKV1119" s="227"/>
      <c r="DKW1119" s="227"/>
      <c r="DKX1119" s="227"/>
      <c r="DKY1119" s="227"/>
      <c r="DKZ1119" s="227"/>
      <c r="DLA1119" s="227"/>
      <c r="DLB1119" s="227"/>
      <c r="DLC1119" s="227"/>
      <c r="DLD1119" s="227"/>
      <c r="DLE1119" s="227"/>
      <c r="DLF1119" s="227"/>
      <c r="DLG1119" s="227"/>
      <c r="DLH1119" s="227"/>
      <c r="DLI1119" s="227"/>
      <c r="DLJ1119" s="227"/>
      <c r="DLK1119" s="227"/>
      <c r="DLL1119" s="227"/>
      <c r="DLM1119" s="227"/>
      <c r="DLN1119" s="227"/>
      <c r="DLO1119" s="227"/>
      <c r="DLP1119" s="227"/>
      <c r="DLQ1119" s="227"/>
      <c r="DLR1119" s="227"/>
      <c r="DLS1119" s="227"/>
      <c r="DLT1119" s="227"/>
      <c r="DLU1119" s="227"/>
      <c r="DLV1119" s="227"/>
      <c r="DLW1119" s="227"/>
      <c r="DLX1119" s="227"/>
      <c r="DLY1119" s="227"/>
      <c r="DLZ1119" s="227"/>
      <c r="DMA1119" s="227"/>
      <c r="DMB1119" s="227"/>
      <c r="DMC1119" s="227"/>
      <c r="DMD1119" s="227"/>
      <c r="DME1119" s="227"/>
      <c r="DMF1119" s="227"/>
      <c r="DMG1119" s="227"/>
      <c r="DMH1119" s="227"/>
      <c r="DMI1119" s="227"/>
      <c r="DMJ1119" s="227"/>
      <c r="DMK1119" s="227"/>
      <c r="DML1119" s="227"/>
      <c r="DMM1119" s="227"/>
      <c r="DMN1119" s="227"/>
      <c r="DMO1119" s="227"/>
      <c r="DMP1119" s="227"/>
      <c r="DMQ1119" s="227"/>
      <c r="DMR1119" s="227"/>
      <c r="DMS1119" s="227"/>
      <c r="DMT1119" s="227"/>
      <c r="DMU1119" s="227"/>
      <c r="DMV1119" s="227"/>
      <c r="DMW1119" s="227"/>
      <c r="DMX1119" s="227"/>
      <c r="DMY1119" s="227"/>
      <c r="DMZ1119" s="227"/>
      <c r="DNA1119" s="227"/>
      <c r="DNB1119" s="227"/>
      <c r="DNC1119" s="227"/>
      <c r="DND1119" s="227"/>
      <c r="DNE1119" s="227"/>
      <c r="DNF1119" s="227"/>
      <c r="DNG1119" s="227"/>
      <c r="DNH1119" s="227"/>
      <c r="DNI1119" s="227"/>
      <c r="DNJ1119" s="227"/>
      <c r="DNK1119" s="227"/>
      <c r="DNL1119" s="227"/>
      <c r="DNM1119" s="227"/>
      <c r="DNN1119" s="227"/>
      <c r="DNO1119" s="227"/>
      <c r="DNP1119" s="227"/>
      <c r="DNQ1119" s="227"/>
      <c r="DNR1119" s="227"/>
      <c r="DNS1119" s="227"/>
      <c r="DNT1119" s="227"/>
      <c r="DNU1119" s="227"/>
      <c r="DNV1119" s="227"/>
      <c r="DNW1119" s="227"/>
      <c r="DNX1119" s="227"/>
      <c r="DNY1119" s="227"/>
      <c r="DNZ1119" s="227"/>
      <c r="DOA1119" s="227"/>
      <c r="DOB1119" s="227"/>
      <c r="DOC1119" s="227"/>
      <c r="DOD1119" s="227"/>
      <c r="DOE1119" s="227"/>
      <c r="DOF1119" s="227"/>
      <c r="DOG1119" s="227"/>
      <c r="DOH1119" s="227"/>
      <c r="DOI1119" s="227"/>
      <c r="DOJ1119" s="227"/>
      <c r="DOK1119" s="227"/>
      <c r="DOL1119" s="227"/>
      <c r="DOM1119" s="227"/>
      <c r="DON1119" s="227"/>
      <c r="DOO1119" s="227"/>
      <c r="DOP1119" s="227"/>
      <c r="DOQ1119" s="227"/>
      <c r="DOR1119" s="227"/>
      <c r="DOS1119" s="227"/>
      <c r="DOT1119" s="227"/>
      <c r="DOU1119" s="227"/>
      <c r="DOV1119" s="227"/>
      <c r="DOW1119" s="227"/>
      <c r="DOX1119" s="227"/>
      <c r="DOY1119" s="227"/>
      <c r="DOZ1119" s="227"/>
      <c r="DPA1119" s="227"/>
      <c r="DPB1119" s="227"/>
      <c r="DPC1119" s="227"/>
      <c r="DPD1119" s="227"/>
      <c r="DPE1119" s="227"/>
      <c r="DPF1119" s="227"/>
      <c r="DPG1119" s="227"/>
      <c r="DPH1119" s="227"/>
      <c r="DPI1119" s="227"/>
      <c r="DPJ1119" s="227"/>
      <c r="DPK1119" s="227"/>
      <c r="DPL1119" s="227"/>
      <c r="DPM1119" s="227"/>
      <c r="DPN1119" s="227"/>
      <c r="DPO1119" s="227"/>
      <c r="DPP1119" s="227"/>
      <c r="DPQ1119" s="227"/>
      <c r="DPR1119" s="227"/>
      <c r="DPS1119" s="227"/>
      <c r="DPT1119" s="227"/>
      <c r="DPU1119" s="227"/>
      <c r="DPV1119" s="227"/>
      <c r="DPW1119" s="227"/>
      <c r="DPX1119" s="227"/>
      <c r="DPY1119" s="227"/>
      <c r="DPZ1119" s="227"/>
      <c r="DQA1119" s="227"/>
      <c r="DQB1119" s="227"/>
      <c r="DQC1119" s="227"/>
      <c r="DQD1119" s="227"/>
      <c r="DQE1119" s="227"/>
      <c r="DQF1119" s="227"/>
      <c r="DQG1119" s="227"/>
      <c r="DQH1119" s="227"/>
      <c r="DQI1119" s="227"/>
      <c r="DQJ1119" s="227"/>
      <c r="DQK1119" s="227"/>
      <c r="DQL1119" s="227"/>
      <c r="DQM1119" s="227"/>
      <c r="DQN1119" s="227"/>
      <c r="DQO1119" s="227"/>
      <c r="DQP1119" s="227"/>
      <c r="DQQ1119" s="227"/>
      <c r="DQR1119" s="227"/>
      <c r="DQS1119" s="227"/>
      <c r="DQT1119" s="227"/>
      <c r="DQU1119" s="227"/>
      <c r="DQV1119" s="227"/>
      <c r="DQW1119" s="227"/>
      <c r="DQX1119" s="227"/>
      <c r="DQY1119" s="227"/>
      <c r="DQZ1119" s="227"/>
      <c r="DRA1119" s="227"/>
      <c r="DRB1119" s="227"/>
      <c r="DRC1119" s="227"/>
      <c r="DRD1119" s="227"/>
      <c r="DRE1119" s="227"/>
      <c r="DRF1119" s="227"/>
      <c r="DRG1119" s="227"/>
      <c r="DRH1119" s="227"/>
      <c r="DRI1119" s="227"/>
      <c r="DRJ1119" s="227"/>
      <c r="DRK1119" s="227"/>
      <c r="DRL1119" s="227"/>
      <c r="DRM1119" s="227"/>
      <c r="DRN1119" s="227"/>
      <c r="DRO1119" s="227"/>
      <c r="DRP1119" s="227"/>
      <c r="DRQ1119" s="227"/>
      <c r="DRR1119" s="227"/>
      <c r="DRS1119" s="227"/>
      <c r="DRT1119" s="227"/>
      <c r="DRU1119" s="227"/>
      <c r="DRV1119" s="227"/>
      <c r="DRW1119" s="227"/>
      <c r="DRX1119" s="227"/>
      <c r="DRY1119" s="227"/>
      <c r="DRZ1119" s="227"/>
      <c r="DSA1119" s="227"/>
      <c r="DSB1119" s="227"/>
      <c r="DSC1119" s="227"/>
      <c r="DSD1119" s="227"/>
      <c r="DSE1119" s="227"/>
      <c r="DSF1119" s="227"/>
      <c r="DSG1119" s="227"/>
      <c r="DSH1119" s="227"/>
      <c r="DSI1119" s="227"/>
      <c r="DSJ1119" s="227"/>
      <c r="DSK1119" s="227"/>
      <c r="DSL1119" s="227"/>
      <c r="DSM1119" s="227"/>
      <c r="DSN1119" s="227"/>
      <c r="DSO1119" s="227"/>
      <c r="DSP1119" s="227"/>
      <c r="DSQ1119" s="227"/>
      <c r="DSR1119" s="227"/>
      <c r="DSS1119" s="227"/>
      <c r="DST1119" s="227"/>
      <c r="DSU1119" s="227"/>
      <c r="DSV1119" s="227"/>
      <c r="DSW1119" s="227"/>
      <c r="DSX1119" s="227"/>
      <c r="DSY1119" s="227"/>
      <c r="DSZ1119" s="227"/>
      <c r="DTA1119" s="227"/>
      <c r="DTB1119" s="227"/>
      <c r="DTC1119" s="227"/>
      <c r="DTD1119" s="227"/>
      <c r="DTE1119" s="227"/>
      <c r="DTF1119" s="227"/>
      <c r="DTG1119" s="227"/>
      <c r="DTH1119" s="227"/>
      <c r="DTI1119" s="227"/>
      <c r="DTJ1119" s="227"/>
      <c r="DTK1119" s="227"/>
      <c r="DTL1119" s="227"/>
      <c r="DTM1119" s="227"/>
      <c r="DTN1119" s="227"/>
      <c r="DTO1119" s="227"/>
      <c r="DTP1119" s="227"/>
      <c r="DTQ1119" s="227"/>
      <c r="DTR1119" s="227"/>
      <c r="DTS1119" s="227"/>
      <c r="DTT1119" s="227"/>
      <c r="DTU1119" s="227"/>
      <c r="DTV1119" s="227"/>
      <c r="DTW1119" s="227"/>
      <c r="DTX1119" s="227"/>
      <c r="DTY1119" s="227"/>
      <c r="DTZ1119" s="227"/>
      <c r="DUA1119" s="227"/>
      <c r="DUB1119" s="227"/>
      <c r="DUC1119" s="227"/>
      <c r="DUD1119" s="227"/>
      <c r="DUE1119" s="227"/>
      <c r="DUF1119" s="227"/>
      <c r="DUG1119" s="227"/>
      <c r="DUH1119" s="227"/>
      <c r="DUI1119" s="227"/>
      <c r="DUJ1119" s="227"/>
      <c r="DUK1119" s="227"/>
      <c r="DUL1119" s="227"/>
      <c r="DUM1119" s="227"/>
      <c r="DUN1119" s="227"/>
      <c r="DUO1119" s="227"/>
      <c r="DUP1119" s="227"/>
      <c r="DUQ1119" s="227"/>
      <c r="DUR1119" s="227"/>
      <c r="DUS1119" s="227"/>
      <c r="DUT1119" s="227"/>
      <c r="DUU1119" s="227"/>
      <c r="DUV1119" s="227"/>
      <c r="DUW1119" s="227"/>
      <c r="DUX1119" s="227"/>
      <c r="DUY1119" s="227"/>
      <c r="DUZ1119" s="227"/>
      <c r="DVA1119" s="227"/>
      <c r="DVB1119" s="227"/>
      <c r="DVC1119" s="227"/>
      <c r="DVD1119" s="227"/>
      <c r="DVE1119" s="227"/>
      <c r="DVF1119" s="227"/>
      <c r="DVG1119" s="227"/>
      <c r="DVH1119" s="227"/>
      <c r="DVI1119" s="227"/>
      <c r="DVJ1119" s="227"/>
      <c r="DVK1119" s="227"/>
      <c r="DVL1119" s="227"/>
      <c r="DVM1119" s="227"/>
      <c r="DVN1119" s="227"/>
      <c r="DVO1119" s="227"/>
      <c r="DVP1119" s="227"/>
      <c r="DVQ1119" s="227"/>
      <c r="DVR1119" s="227"/>
      <c r="DVS1119" s="227"/>
      <c r="DVT1119" s="227"/>
      <c r="DVU1119" s="227"/>
      <c r="DVV1119" s="227"/>
      <c r="DVW1119" s="227"/>
      <c r="DVX1119" s="227"/>
      <c r="DVY1119" s="227"/>
      <c r="DVZ1119" s="227"/>
      <c r="DWA1119" s="227"/>
      <c r="DWB1119" s="227"/>
      <c r="DWC1119" s="227"/>
      <c r="DWD1119" s="227"/>
      <c r="DWE1119" s="227"/>
      <c r="DWF1119" s="227"/>
      <c r="DWG1119" s="227"/>
      <c r="DWH1119" s="227"/>
      <c r="DWI1119" s="227"/>
      <c r="DWJ1119" s="227"/>
      <c r="DWK1119" s="227"/>
      <c r="DWL1119" s="227"/>
      <c r="DWM1119" s="227"/>
      <c r="DWN1119" s="227"/>
      <c r="DWO1119" s="227"/>
      <c r="DWP1119" s="227"/>
      <c r="DWQ1119" s="227"/>
      <c r="DWR1119" s="227"/>
      <c r="DWS1119" s="227"/>
      <c r="DWT1119" s="227"/>
      <c r="DWU1119" s="227"/>
      <c r="DWV1119" s="227"/>
      <c r="DWW1119" s="227"/>
      <c r="DWX1119" s="227"/>
      <c r="DWY1119" s="227"/>
      <c r="DWZ1119" s="227"/>
      <c r="DXA1119" s="227"/>
      <c r="DXB1119" s="227"/>
      <c r="DXC1119" s="227"/>
      <c r="DXD1119" s="227"/>
      <c r="DXE1119" s="227"/>
      <c r="DXF1119" s="227"/>
      <c r="DXG1119" s="227"/>
      <c r="DXH1119" s="227"/>
      <c r="DXI1119" s="227"/>
      <c r="DXJ1119" s="227"/>
      <c r="DXK1119" s="227"/>
      <c r="DXL1119" s="227"/>
      <c r="DXM1119" s="227"/>
      <c r="DXN1119" s="227"/>
      <c r="DXO1119" s="227"/>
      <c r="DXP1119" s="227"/>
      <c r="DXQ1119" s="227"/>
      <c r="DXR1119" s="227"/>
      <c r="DXS1119" s="227"/>
      <c r="DXT1119" s="227"/>
      <c r="DXU1119" s="227"/>
      <c r="DXV1119" s="227"/>
      <c r="DXW1119" s="227"/>
      <c r="DXX1119" s="227"/>
      <c r="DXY1119" s="227"/>
      <c r="DXZ1119" s="227"/>
      <c r="DYA1119" s="227"/>
      <c r="DYB1119" s="227"/>
      <c r="DYC1119" s="227"/>
      <c r="DYD1119" s="227"/>
      <c r="DYE1119" s="227"/>
      <c r="DYF1119" s="227"/>
      <c r="DYG1119" s="227"/>
      <c r="DYH1119" s="227"/>
      <c r="DYI1119" s="227"/>
      <c r="DYJ1119" s="227"/>
      <c r="DYK1119" s="227"/>
      <c r="DYL1119" s="227"/>
      <c r="DYM1119" s="227"/>
      <c r="DYN1119" s="227"/>
      <c r="DYO1119" s="227"/>
      <c r="DYP1119" s="227"/>
      <c r="DYQ1119" s="227"/>
      <c r="DYR1119" s="227"/>
      <c r="DYS1119" s="227"/>
      <c r="DYT1119" s="227"/>
      <c r="DYU1119" s="227"/>
      <c r="DYV1119" s="227"/>
      <c r="DYW1119" s="227"/>
      <c r="DYX1119" s="227"/>
      <c r="DYY1119" s="227"/>
      <c r="DYZ1119" s="227"/>
      <c r="DZA1119" s="227"/>
      <c r="DZB1119" s="227"/>
      <c r="DZC1119" s="227"/>
      <c r="DZD1119" s="227"/>
      <c r="DZE1119" s="227"/>
      <c r="DZF1119" s="227"/>
      <c r="DZG1119" s="227"/>
      <c r="DZH1119" s="227"/>
      <c r="DZI1119" s="227"/>
      <c r="DZJ1119" s="227"/>
      <c r="DZK1119" s="227"/>
      <c r="DZL1119" s="227"/>
      <c r="DZM1119" s="227"/>
      <c r="DZN1119" s="227"/>
      <c r="DZO1119" s="227"/>
      <c r="DZP1119" s="227"/>
      <c r="DZQ1119" s="227"/>
      <c r="DZR1119" s="227"/>
      <c r="DZS1119" s="227"/>
      <c r="DZT1119" s="227"/>
      <c r="DZU1119" s="227"/>
      <c r="DZV1119" s="227"/>
      <c r="DZW1119" s="227"/>
      <c r="DZX1119" s="227"/>
      <c r="DZY1119" s="227"/>
      <c r="DZZ1119" s="227"/>
      <c r="EAA1119" s="227"/>
      <c r="EAB1119" s="227"/>
      <c r="EAC1119" s="227"/>
      <c r="EAD1119" s="227"/>
      <c r="EAE1119" s="227"/>
      <c r="EAF1119" s="227"/>
      <c r="EAG1119" s="227"/>
      <c r="EAH1119" s="227"/>
      <c r="EAI1119" s="227"/>
      <c r="EAJ1119" s="227"/>
      <c r="EAK1119" s="227"/>
      <c r="EAL1119" s="227"/>
      <c r="EAM1119" s="227"/>
      <c r="EAN1119" s="227"/>
      <c r="EAO1119" s="227"/>
      <c r="EAP1119" s="227"/>
      <c r="EAQ1119" s="227"/>
      <c r="EAR1119" s="227"/>
      <c r="EAS1119" s="227"/>
      <c r="EAT1119" s="227"/>
      <c r="EAU1119" s="227"/>
      <c r="EAV1119" s="227"/>
      <c r="EAW1119" s="227"/>
      <c r="EAX1119" s="227"/>
      <c r="EAY1119" s="227"/>
      <c r="EAZ1119" s="227"/>
      <c r="EBA1119" s="227"/>
      <c r="EBB1119" s="227"/>
      <c r="EBC1119" s="227"/>
      <c r="EBD1119" s="227"/>
      <c r="EBE1119" s="227"/>
      <c r="EBF1119" s="227"/>
      <c r="EBG1119" s="227"/>
      <c r="EBH1119" s="227"/>
      <c r="EBI1119" s="227"/>
      <c r="EBJ1119" s="227"/>
      <c r="EBK1119" s="227"/>
      <c r="EBL1119" s="227"/>
      <c r="EBM1119" s="227"/>
      <c r="EBN1119" s="227"/>
      <c r="EBO1119" s="227"/>
      <c r="EBP1119" s="227"/>
      <c r="EBQ1119" s="227"/>
      <c r="EBR1119" s="227"/>
      <c r="EBS1119" s="227"/>
      <c r="EBT1119" s="227"/>
      <c r="EBU1119" s="227"/>
      <c r="EBV1119" s="227"/>
      <c r="EBW1119" s="227"/>
      <c r="EBX1119" s="227"/>
      <c r="EBY1119" s="227"/>
      <c r="EBZ1119" s="227"/>
      <c r="ECA1119" s="227"/>
      <c r="ECB1119" s="227"/>
      <c r="ECC1119" s="227"/>
      <c r="ECD1119" s="227"/>
      <c r="ECE1119" s="227"/>
      <c r="ECF1119" s="227"/>
      <c r="ECG1119" s="227"/>
      <c r="ECH1119" s="227"/>
      <c r="ECI1119" s="227"/>
      <c r="ECJ1119" s="227"/>
      <c r="ECK1119" s="227"/>
      <c r="ECL1119" s="227"/>
      <c r="ECM1119" s="227"/>
      <c r="ECN1119" s="227"/>
      <c r="ECO1119" s="227"/>
      <c r="ECP1119" s="227"/>
      <c r="ECQ1119" s="227"/>
      <c r="ECR1119" s="227"/>
      <c r="ECS1119" s="227"/>
      <c r="ECT1119" s="227"/>
      <c r="ECU1119" s="227"/>
      <c r="ECV1119" s="227"/>
      <c r="ECW1119" s="227"/>
      <c r="ECX1119" s="227"/>
      <c r="ECY1119" s="227"/>
      <c r="ECZ1119" s="227"/>
      <c r="EDA1119" s="227"/>
      <c r="EDB1119" s="227"/>
      <c r="EDC1119" s="227"/>
      <c r="EDD1119" s="227"/>
      <c r="EDE1119" s="227"/>
      <c r="EDF1119" s="227"/>
      <c r="EDG1119" s="227"/>
      <c r="EDH1119" s="227"/>
      <c r="EDI1119" s="227"/>
      <c r="EDJ1119" s="227"/>
      <c r="EDK1119" s="227"/>
      <c r="EDL1119" s="227"/>
      <c r="EDM1119" s="227"/>
      <c r="EDN1119" s="227"/>
      <c r="EDO1119" s="227"/>
      <c r="EDP1119" s="227"/>
      <c r="EDQ1119" s="227"/>
      <c r="EDR1119" s="227"/>
      <c r="EDS1119" s="227"/>
      <c r="EDT1119" s="227"/>
      <c r="EDU1119" s="227"/>
      <c r="EDV1119" s="227"/>
      <c r="EDW1119" s="227"/>
      <c r="EDX1119" s="227"/>
      <c r="EDY1119" s="227"/>
      <c r="EDZ1119" s="227"/>
      <c r="EEA1119" s="227"/>
      <c r="EEB1119" s="227"/>
      <c r="EEC1119" s="227"/>
      <c r="EED1119" s="227"/>
      <c r="EEE1119" s="227"/>
      <c r="EEF1119" s="227"/>
      <c r="EEG1119" s="227"/>
      <c r="EEH1119" s="227"/>
      <c r="EEI1119" s="227"/>
      <c r="EEJ1119" s="227"/>
      <c r="EEK1119" s="227"/>
      <c r="EEL1119" s="227"/>
      <c r="EEM1119" s="227"/>
      <c r="EEN1119" s="227"/>
      <c r="EEO1119" s="227"/>
      <c r="EEP1119" s="227"/>
      <c r="EEQ1119" s="227"/>
      <c r="EER1119" s="227"/>
      <c r="EES1119" s="227"/>
      <c r="EET1119" s="227"/>
      <c r="EEU1119" s="227"/>
      <c r="EEV1119" s="227"/>
      <c r="EEW1119" s="227"/>
      <c r="EEX1119" s="227"/>
      <c r="EEY1119" s="227"/>
      <c r="EEZ1119" s="227"/>
      <c r="EFA1119" s="227"/>
      <c r="EFB1119" s="227"/>
      <c r="EFC1119" s="227"/>
      <c r="EFD1119" s="227"/>
      <c r="EFE1119" s="227"/>
      <c r="EFF1119" s="227"/>
      <c r="EFG1119" s="227"/>
      <c r="EFH1119" s="227"/>
      <c r="EFI1119" s="227"/>
      <c r="EFJ1119" s="227"/>
      <c r="EFK1119" s="227"/>
      <c r="EFL1119" s="227"/>
      <c r="EFM1119" s="227"/>
      <c r="EFN1119" s="227"/>
      <c r="EFO1119" s="227"/>
      <c r="EFP1119" s="227"/>
      <c r="EFQ1119" s="227"/>
      <c r="EFR1119" s="227"/>
      <c r="EFS1119" s="227"/>
      <c r="EFT1119" s="227"/>
      <c r="EFU1119" s="227"/>
      <c r="EFV1119" s="227"/>
      <c r="EFW1119" s="227"/>
      <c r="EFX1119" s="227"/>
      <c r="EFY1119" s="227"/>
      <c r="EFZ1119" s="227"/>
      <c r="EGA1119" s="227"/>
      <c r="EGB1119" s="227"/>
      <c r="EGC1119" s="227"/>
      <c r="EGD1119" s="227"/>
      <c r="EGE1119" s="227"/>
      <c r="EGF1119" s="227"/>
      <c r="EGG1119" s="227"/>
      <c r="EGH1119" s="227"/>
      <c r="EGI1119" s="227"/>
      <c r="EGJ1119" s="227"/>
      <c r="EGK1119" s="227"/>
      <c r="EGL1119" s="227"/>
      <c r="EGM1119" s="227"/>
      <c r="EGN1119" s="227"/>
      <c r="EGO1119" s="227"/>
      <c r="EGP1119" s="227"/>
      <c r="EGQ1119" s="227"/>
      <c r="EGR1119" s="227"/>
      <c r="EGS1119" s="227"/>
      <c r="EGT1119" s="227"/>
      <c r="EGU1119" s="227"/>
      <c r="EGV1119" s="227"/>
      <c r="EGW1119" s="227"/>
      <c r="EGX1119" s="227"/>
      <c r="EGY1119" s="227"/>
      <c r="EGZ1119" s="227"/>
      <c r="EHA1119" s="227"/>
      <c r="EHB1119" s="227"/>
      <c r="EHC1119" s="227"/>
      <c r="EHD1119" s="227"/>
      <c r="EHE1119" s="227"/>
      <c r="EHF1119" s="227"/>
      <c r="EHG1119" s="227"/>
      <c r="EHH1119" s="227"/>
      <c r="EHI1119" s="227"/>
      <c r="EHJ1119" s="227"/>
      <c r="EHK1119" s="227"/>
      <c r="EHL1119" s="227"/>
      <c r="EHM1119" s="227"/>
      <c r="EHN1119" s="227"/>
      <c r="EHO1119" s="227"/>
      <c r="EHP1119" s="227"/>
      <c r="EHQ1119" s="227"/>
      <c r="EHR1119" s="227"/>
      <c r="EHS1119" s="227"/>
      <c r="EHT1119" s="227"/>
      <c r="EHU1119" s="227"/>
      <c r="EHV1119" s="227"/>
      <c r="EHW1119" s="227"/>
      <c r="EHX1119" s="227"/>
      <c r="EHY1119" s="227"/>
      <c r="EHZ1119" s="227"/>
      <c r="EIA1119" s="227"/>
      <c r="EIB1119" s="227"/>
      <c r="EIC1119" s="227"/>
      <c r="EID1119" s="227"/>
      <c r="EIE1119" s="227"/>
      <c r="EIF1119" s="227"/>
      <c r="EIG1119" s="227"/>
      <c r="EIH1119" s="227"/>
      <c r="EII1119" s="227"/>
      <c r="EIJ1119" s="227"/>
      <c r="EIK1119" s="227"/>
      <c r="EIL1119" s="227"/>
      <c r="EIM1119" s="227"/>
      <c r="EIN1119" s="227"/>
      <c r="EIO1119" s="227"/>
      <c r="EIP1119" s="227"/>
      <c r="EIQ1119" s="227"/>
      <c r="EIR1119" s="227"/>
      <c r="EIS1119" s="227"/>
      <c r="EIT1119" s="227"/>
      <c r="EIU1119" s="227"/>
      <c r="EIV1119" s="227"/>
      <c r="EIW1119" s="227"/>
      <c r="EIX1119" s="227"/>
      <c r="EIY1119" s="227"/>
      <c r="EIZ1119" s="227"/>
      <c r="EJA1119" s="227"/>
      <c r="EJB1119" s="227"/>
      <c r="EJC1119" s="227"/>
      <c r="EJD1119" s="227"/>
      <c r="EJE1119" s="227"/>
      <c r="EJF1119" s="227"/>
      <c r="EJG1119" s="227"/>
      <c r="EJH1119" s="227"/>
      <c r="EJI1119" s="227"/>
      <c r="EJJ1119" s="227"/>
      <c r="EJK1119" s="227"/>
      <c r="EJL1119" s="227"/>
      <c r="EJM1119" s="227"/>
      <c r="EJN1119" s="227"/>
      <c r="EJO1119" s="227"/>
      <c r="EJP1119" s="227"/>
      <c r="EJQ1119" s="227"/>
      <c r="EJR1119" s="227"/>
      <c r="EJS1119" s="227"/>
      <c r="EJT1119" s="227"/>
      <c r="EJU1119" s="227"/>
      <c r="EJV1119" s="227"/>
      <c r="EJW1119" s="227"/>
      <c r="EJX1119" s="227"/>
      <c r="EJY1119" s="227"/>
      <c r="EJZ1119" s="227"/>
      <c r="EKA1119" s="227"/>
      <c r="EKB1119" s="227"/>
      <c r="EKC1119" s="227"/>
      <c r="EKD1119" s="227"/>
      <c r="EKE1119" s="227"/>
      <c r="EKF1119" s="227"/>
      <c r="EKG1119" s="227"/>
      <c r="EKH1119" s="227"/>
      <c r="EKI1119" s="227"/>
      <c r="EKJ1119" s="227"/>
      <c r="EKK1119" s="227"/>
      <c r="EKL1119" s="227"/>
      <c r="EKM1119" s="227"/>
      <c r="EKN1119" s="227"/>
      <c r="EKO1119" s="227"/>
      <c r="EKP1119" s="227"/>
      <c r="EKQ1119" s="227"/>
      <c r="EKR1119" s="227"/>
      <c r="EKS1119" s="227"/>
      <c r="EKT1119" s="227"/>
      <c r="EKU1119" s="227"/>
      <c r="EKV1119" s="227"/>
      <c r="EKW1119" s="227"/>
      <c r="EKX1119" s="227"/>
      <c r="EKY1119" s="227"/>
      <c r="EKZ1119" s="227"/>
      <c r="ELA1119" s="227"/>
      <c r="ELB1119" s="227"/>
      <c r="ELC1119" s="227"/>
      <c r="ELD1119" s="227"/>
      <c r="ELE1119" s="227"/>
      <c r="ELF1119" s="227"/>
      <c r="ELG1119" s="227"/>
      <c r="ELH1119" s="227"/>
      <c r="ELI1119" s="227"/>
      <c r="ELJ1119" s="227"/>
      <c r="ELK1119" s="227"/>
      <c r="ELL1119" s="227"/>
      <c r="ELM1119" s="227"/>
      <c r="ELN1119" s="227"/>
      <c r="ELO1119" s="227"/>
      <c r="ELP1119" s="227"/>
      <c r="ELQ1119" s="227"/>
      <c r="ELR1119" s="227"/>
      <c r="ELS1119" s="227"/>
      <c r="ELT1119" s="227"/>
      <c r="ELU1119" s="227"/>
      <c r="ELV1119" s="227"/>
      <c r="ELW1119" s="227"/>
      <c r="ELX1119" s="227"/>
      <c r="ELY1119" s="227"/>
      <c r="ELZ1119" s="227"/>
      <c r="EMA1119" s="227"/>
      <c r="EMB1119" s="227"/>
      <c r="EMC1119" s="227"/>
      <c r="EMD1119" s="227"/>
      <c r="EME1119" s="227"/>
      <c r="EMF1119" s="227"/>
      <c r="EMG1119" s="227"/>
      <c r="EMH1119" s="227"/>
      <c r="EMI1119" s="227"/>
      <c r="EMJ1119" s="227"/>
      <c r="EMK1119" s="227"/>
      <c r="EML1119" s="227"/>
      <c r="EMM1119" s="227"/>
      <c r="EMN1119" s="227"/>
      <c r="EMO1119" s="227"/>
      <c r="EMP1119" s="227"/>
      <c r="EMQ1119" s="227"/>
      <c r="EMR1119" s="227"/>
      <c r="EMS1119" s="227"/>
      <c r="EMT1119" s="227"/>
      <c r="EMU1119" s="227"/>
      <c r="EMV1119" s="227"/>
      <c r="EMW1119" s="227"/>
      <c r="EMX1119" s="227"/>
      <c r="EMY1119" s="227"/>
      <c r="EMZ1119" s="227"/>
      <c r="ENA1119" s="227"/>
      <c r="ENB1119" s="227"/>
      <c r="ENC1119" s="227"/>
      <c r="END1119" s="227"/>
      <c r="ENE1119" s="227"/>
      <c r="ENF1119" s="227"/>
      <c r="ENG1119" s="227"/>
      <c r="ENH1119" s="227"/>
      <c r="ENI1119" s="227"/>
      <c r="ENJ1119" s="227"/>
      <c r="ENK1119" s="227"/>
      <c r="ENL1119" s="227"/>
      <c r="ENM1119" s="227"/>
      <c r="ENN1119" s="227"/>
      <c r="ENO1119" s="227"/>
      <c r="ENP1119" s="227"/>
      <c r="ENQ1119" s="227"/>
      <c r="ENR1119" s="227"/>
      <c r="ENS1119" s="227"/>
      <c r="ENT1119" s="227"/>
      <c r="ENU1119" s="227"/>
      <c r="ENV1119" s="227"/>
      <c r="ENW1119" s="227"/>
      <c r="ENX1119" s="227"/>
      <c r="ENY1119" s="227"/>
      <c r="ENZ1119" s="227"/>
      <c r="EOA1119" s="227"/>
      <c r="EOB1119" s="227"/>
      <c r="EOC1119" s="227"/>
      <c r="EOD1119" s="227"/>
      <c r="EOE1119" s="227"/>
      <c r="EOF1119" s="227"/>
      <c r="EOG1119" s="227"/>
      <c r="EOH1119" s="227"/>
      <c r="EOI1119" s="227"/>
      <c r="EOJ1119" s="227"/>
      <c r="EOK1119" s="227"/>
      <c r="EOL1119" s="227"/>
      <c r="EOM1119" s="227"/>
      <c r="EON1119" s="227"/>
      <c r="EOO1119" s="227"/>
      <c r="EOP1119" s="227"/>
      <c r="EOQ1119" s="227"/>
      <c r="EOR1119" s="227"/>
      <c r="EOS1119" s="227"/>
      <c r="EOT1119" s="227"/>
      <c r="EOU1119" s="227"/>
      <c r="EOV1119" s="227"/>
      <c r="EOW1119" s="227"/>
      <c r="EOX1119" s="227"/>
      <c r="EOY1119" s="227"/>
      <c r="EOZ1119" s="227"/>
      <c r="EPA1119" s="227"/>
      <c r="EPB1119" s="227"/>
      <c r="EPC1119" s="227"/>
      <c r="EPD1119" s="227"/>
      <c r="EPE1119" s="227"/>
      <c r="EPF1119" s="227"/>
      <c r="EPG1119" s="227"/>
      <c r="EPH1119" s="227"/>
      <c r="EPI1119" s="227"/>
      <c r="EPJ1119" s="227"/>
      <c r="EPK1119" s="227"/>
      <c r="EPL1119" s="227"/>
      <c r="EPM1119" s="227"/>
      <c r="EPN1119" s="227"/>
      <c r="EPO1119" s="227"/>
      <c r="EPP1119" s="227"/>
      <c r="EPQ1119" s="227"/>
      <c r="EPR1119" s="227"/>
      <c r="EPS1119" s="227"/>
      <c r="EPT1119" s="227"/>
      <c r="EPU1119" s="227"/>
      <c r="EPV1119" s="227"/>
      <c r="EPW1119" s="227"/>
      <c r="EPX1119" s="227"/>
      <c r="EPY1119" s="227"/>
      <c r="EPZ1119" s="227"/>
      <c r="EQA1119" s="227"/>
      <c r="EQB1119" s="227"/>
      <c r="EQC1119" s="227"/>
      <c r="EQD1119" s="227"/>
      <c r="EQE1119" s="227"/>
      <c r="EQF1119" s="227"/>
      <c r="EQG1119" s="227"/>
      <c r="EQH1119" s="227"/>
      <c r="EQI1119" s="227"/>
      <c r="EQJ1119" s="227"/>
      <c r="EQK1119" s="227"/>
      <c r="EQL1119" s="227"/>
      <c r="EQM1119" s="227"/>
      <c r="EQN1119" s="227"/>
      <c r="EQO1119" s="227"/>
      <c r="EQP1119" s="227"/>
      <c r="EQQ1119" s="227"/>
      <c r="EQR1119" s="227"/>
      <c r="EQS1119" s="227"/>
      <c r="EQT1119" s="227"/>
      <c r="EQU1119" s="227"/>
      <c r="EQV1119" s="227"/>
      <c r="EQW1119" s="227"/>
      <c r="EQX1119" s="227"/>
      <c r="EQY1119" s="227"/>
      <c r="EQZ1119" s="227"/>
      <c r="ERA1119" s="227"/>
      <c r="ERB1119" s="227"/>
      <c r="ERC1119" s="227"/>
      <c r="ERD1119" s="227"/>
      <c r="ERE1119" s="227"/>
      <c r="ERF1119" s="227"/>
      <c r="ERG1119" s="227"/>
      <c r="ERH1119" s="227"/>
      <c r="ERI1119" s="227"/>
      <c r="ERJ1119" s="227"/>
      <c r="ERK1119" s="227"/>
      <c r="ERL1119" s="227"/>
      <c r="ERM1119" s="227"/>
      <c r="ERN1119" s="227"/>
      <c r="ERO1119" s="227"/>
      <c r="ERP1119" s="227"/>
      <c r="ERQ1119" s="227"/>
      <c r="ERR1119" s="227"/>
      <c r="ERS1119" s="227"/>
      <c r="ERT1119" s="227"/>
      <c r="ERU1119" s="227"/>
      <c r="ERV1119" s="227"/>
      <c r="ERW1119" s="227"/>
      <c r="ERX1119" s="227"/>
      <c r="ERY1119" s="227"/>
      <c r="ERZ1119" s="227"/>
      <c r="ESA1119" s="227"/>
      <c r="ESB1119" s="227"/>
      <c r="ESC1119" s="227"/>
      <c r="ESD1119" s="227"/>
      <c r="ESE1119" s="227"/>
      <c r="ESF1119" s="227"/>
      <c r="ESG1119" s="227"/>
      <c r="ESH1119" s="227"/>
      <c r="ESI1119" s="227"/>
      <c r="ESJ1119" s="227"/>
      <c r="ESK1119" s="227"/>
      <c r="ESL1119" s="227"/>
      <c r="ESM1119" s="227"/>
      <c r="ESN1119" s="227"/>
      <c r="ESO1119" s="227"/>
      <c r="ESP1119" s="227"/>
      <c r="ESQ1119" s="227"/>
      <c r="ESR1119" s="227"/>
      <c r="ESS1119" s="227"/>
      <c r="EST1119" s="227"/>
      <c r="ESU1119" s="227"/>
      <c r="ESV1119" s="227"/>
      <c r="ESW1119" s="227"/>
      <c r="ESX1119" s="227"/>
      <c r="ESY1119" s="227"/>
      <c r="ESZ1119" s="227"/>
      <c r="ETA1119" s="227"/>
      <c r="ETB1119" s="227"/>
      <c r="ETC1119" s="227"/>
      <c r="ETD1119" s="227"/>
      <c r="ETE1119" s="227"/>
      <c r="ETF1119" s="227"/>
      <c r="ETG1119" s="227"/>
      <c r="ETH1119" s="227"/>
      <c r="ETI1119" s="227"/>
      <c r="ETJ1119" s="227"/>
      <c r="ETK1119" s="227"/>
      <c r="ETL1119" s="227"/>
      <c r="ETM1119" s="227"/>
      <c r="ETN1119" s="227"/>
      <c r="ETO1119" s="227"/>
      <c r="ETP1119" s="227"/>
      <c r="ETQ1119" s="227"/>
      <c r="ETR1119" s="227"/>
      <c r="ETS1119" s="227"/>
      <c r="ETT1119" s="227"/>
      <c r="ETU1119" s="227"/>
      <c r="ETV1119" s="227"/>
      <c r="ETW1119" s="227"/>
      <c r="ETX1119" s="227"/>
      <c r="ETY1119" s="227"/>
      <c r="ETZ1119" s="227"/>
      <c r="EUA1119" s="227"/>
      <c r="EUB1119" s="227"/>
      <c r="EUC1119" s="227"/>
      <c r="EUD1119" s="227"/>
      <c r="EUE1119" s="227"/>
      <c r="EUF1119" s="227"/>
      <c r="EUG1119" s="227"/>
      <c r="EUH1119" s="227"/>
      <c r="EUI1119" s="227"/>
      <c r="EUJ1119" s="227"/>
      <c r="EUK1119" s="227"/>
      <c r="EUL1119" s="227"/>
      <c r="EUM1119" s="227"/>
      <c r="EUN1119" s="227"/>
      <c r="EUO1119" s="227"/>
      <c r="EUP1119" s="227"/>
      <c r="EUQ1119" s="227"/>
      <c r="EUR1119" s="227"/>
      <c r="EUS1119" s="227"/>
      <c r="EUT1119" s="227"/>
      <c r="EUU1119" s="227"/>
      <c r="EUV1119" s="227"/>
      <c r="EUW1119" s="227"/>
      <c r="EUX1119" s="227"/>
      <c r="EUY1119" s="227"/>
      <c r="EUZ1119" s="227"/>
      <c r="EVA1119" s="227"/>
      <c r="EVB1119" s="227"/>
      <c r="EVC1119" s="227"/>
      <c r="EVD1119" s="227"/>
      <c r="EVE1119" s="227"/>
      <c r="EVF1119" s="227"/>
      <c r="EVG1119" s="227"/>
      <c r="EVH1119" s="227"/>
      <c r="EVI1119" s="227"/>
      <c r="EVJ1119" s="227"/>
      <c r="EVK1119" s="227"/>
      <c r="EVL1119" s="227"/>
      <c r="EVM1119" s="227"/>
      <c r="EVN1119" s="227"/>
      <c r="EVO1119" s="227"/>
      <c r="EVP1119" s="227"/>
      <c r="EVQ1119" s="227"/>
      <c r="EVR1119" s="227"/>
      <c r="EVS1119" s="227"/>
      <c r="EVT1119" s="227"/>
      <c r="EVU1119" s="227"/>
      <c r="EVV1119" s="227"/>
      <c r="EVW1119" s="227"/>
      <c r="EVX1119" s="227"/>
      <c r="EVY1119" s="227"/>
      <c r="EVZ1119" s="227"/>
      <c r="EWA1119" s="227"/>
      <c r="EWB1119" s="227"/>
      <c r="EWC1119" s="227"/>
      <c r="EWD1119" s="227"/>
      <c r="EWE1119" s="227"/>
      <c r="EWF1119" s="227"/>
      <c r="EWG1119" s="227"/>
      <c r="EWH1119" s="227"/>
      <c r="EWI1119" s="227"/>
      <c r="EWJ1119" s="227"/>
      <c r="EWK1119" s="227"/>
      <c r="EWL1119" s="227"/>
      <c r="EWM1119" s="227"/>
      <c r="EWN1119" s="227"/>
      <c r="EWO1119" s="227"/>
      <c r="EWP1119" s="227"/>
      <c r="EWQ1119" s="227"/>
      <c r="EWR1119" s="227"/>
      <c r="EWS1119" s="227"/>
      <c r="EWT1119" s="227"/>
      <c r="EWU1119" s="227"/>
      <c r="EWV1119" s="227"/>
      <c r="EWW1119" s="227"/>
      <c r="EWX1119" s="227"/>
      <c r="EWY1119" s="227"/>
      <c r="EWZ1119" s="227"/>
      <c r="EXA1119" s="227"/>
      <c r="EXB1119" s="227"/>
      <c r="EXC1119" s="227"/>
      <c r="EXD1119" s="227"/>
      <c r="EXE1119" s="227"/>
      <c r="EXF1119" s="227"/>
      <c r="EXG1119" s="227"/>
      <c r="EXH1119" s="227"/>
      <c r="EXI1119" s="227"/>
      <c r="EXJ1119" s="227"/>
      <c r="EXK1119" s="227"/>
      <c r="EXL1119" s="227"/>
      <c r="EXM1119" s="227"/>
      <c r="EXN1119" s="227"/>
      <c r="EXO1119" s="227"/>
      <c r="EXP1119" s="227"/>
      <c r="EXQ1119" s="227"/>
      <c r="EXR1119" s="227"/>
      <c r="EXS1119" s="227"/>
      <c r="EXT1119" s="227"/>
      <c r="EXU1119" s="227"/>
      <c r="EXV1119" s="227"/>
      <c r="EXW1119" s="227"/>
      <c r="EXX1119" s="227"/>
      <c r="EXY1119" s="227"/>
      <c r="EXZ1119" s="227"/>
      <c r="EYA1119" s="227"/>
      <c r="EYB1119" s="227"/>
      <c r="EYC1119" s="227"/>
      <c r="EYD1119" s="227"/>
      <c r="EYE1119" s="227"/>
      <c r="EYF1119" s="227"/>
      <c r="EYG1119" s="227"/>
      <c r="EYH1119" s="227"/>
      <c r="EYI1119" s="227"/>
      <c r="EYJ1119" s="227"/>
      <c r="EYK1119" s="227"/>
      <c r="EYL1119" s="227"/>
      <c r="EYM1119" s="227"/>
      <c r="EYN1119" s="227"/>
      <c r="EYO1119" s="227"/>
      <c r="EYP1119" s="227"/>
      <c r="EYQ1119" s="227"/>
      <c r="EYR1119" s="227"/>
      <c r="EYS1119" s="227"/>
      <c r="EYT1119" s="227"/>
      <c r="EYU1119" s="227"/>
      <c r="EYV1119" s="227"/>
      <c r="EYW1119" s="227"/>
      <c r="EYX1119" s="227"/>
      <c r="EYY1119" s="227"/>
      <c r="EYZ1119" s="227"/>
      <c r="EZA1119" s="227"/>
      <c r="EZB1119" s="227"/>
      <c r="EZC1119" s="227"/>
      <c r="EZD1119" s="227"/>
      <c r="EZE1119" s="227"/>
      <c r="EZF1119" s="227"/>
      <c r="EZG1119" s="227"/>
      <c r="EZH1119" s="227"/>
      <c r="EZI1119" s="227"/>
      <c r="EZJ1119" s="227"/>
      <c r="EZK1119" s="227"/>
      <c r="EZL1119" s="227"/>
      <c r="EZM1119" s="227"/>
      <c r="EZN1119" s="227"/>
      <c r="EZO1119" s="227"/>
      <c r="EZP1119" s="227"/>
      <c r="EZQ1119" s="227"/>
      <c r="EZR1119" s="227"/>
      <c r="EZS1119" s="227"/>
      <c r="EZT1119" s="227"/>
      <c r="EZU1119" s="227"/>
      <c r="EZV1119" s="227"/>
      <c r="EZW1119" s="227"/>
      <c r="EZX1119" s="227"/>
      <c r="EZY1119" s="227"/>
      <c r="EZZ1119" s="227"/>
      <c r="FAA1119" s="227"/>
      <c r="FAB1119" s="227"/>
      <c r="FAC1119" s="227"/>
      <c r="FAD1119" s="227"/>
      <c r="FAE1119" s="227"/>
      <c r="FAF1119" s="227"/>
      <c r="FAG1119" s="227"/>
      <c r="FAH1119" s="227"/>
      <c r="FAI1119" s="227"/>
      <c r="FAJ1119" s="227"/>
      <c r="FAK1119" s="227"/>
      <c r="FAL1119" s="227"/>
      <c r="FAM1119" s="227"/>
      <c r="FAN1119" s="227"/>
      <c r="FAO1119" s="227"/>
      <c r="FAP1119" s="227"/>
      <c r="FAQ1119" s="227"/>
      <c r="FAR1119" s="227"/>
      <c r="FAS1119" s="227"/>
      <c r="FAT1119" s="227"/>
      <c r="FAU1119" s="227"/>
      <c r="FAV1119" s="227"/>
      <c r="FAW1119" s="227"/>
      <c r="FAX1119" s="227"/>
      <c r="FAY1119" s="227"/>
      <c r="FAZ1119" s="227"/>
      <c r="FBA1119" s="227"/>
      <c r="FBB1119" s="227"/>
      <c r="FBC1119" s="227"/>
      <c r="FBD1119" s="227"/>
      <c r="FBE1119" s="227"/>
      <c r="FBF1119" s="227"/>
      <c r="FBG1119" s="227"/>
      <c r="FBH1119" s="227"/>
      <c r="FBI1119" s="227"/>
      <c r="FBJ1119" s="227"/>
      <c r="FBK1119" s="227"/>
      <c r="FBL1119" s="227"/>
      <c r="FBM1119" s="227"/>
      <c r="FBN1119" s="227"/>
      <c r="FBO1119" s="227"/>
      <c r="FBP1119" s="227"/>
      <c r="FBQ1119" s="227"/>
      <c r="FBR1119" s="227"/>
      <c r="FBS1119" s="227"/>
      <c r="FBT1119" s="227"/>
      <c r="FBU1119" s="227"/>
      <c r="FBV1119" s="227"/>
      <c r="FBW1119" s="227"/>
      <c r="FBX1119" s="227"/>
      <c r="FBY1119" s="227"/>
      <c r="FBZ1119" s="227"/>
      <c r="FCA1119" s="227"/>
      <c r="FCB1119" s="227"/>
      <c r="FCC1119" s="227"/>
      <c r="FCD1119" s="227"/>
      <c r="FCE1119" s="227"/>
      <c r="FCF1119" s="227"/>
      <c r="FCG1119" s="227"/>
      <c r="FCH1119" s="227"/>
      <c r="FCI1119" s="227"/>
      <c r="FCJ1119" s="227"/>
      <c r="FCK1119" s="227"/>
      <c r="FCL1119" s="227"/>
      <c r="FCM1119" s="227"/>
      <c r="FCN1119" s="227"/>
      <c r="FCO1119" s="227"/>
      <c r="FCP1119" s="227"/>
      <c r="FCQ1119" s="227"/>
      <c r="FCR1119" s="227"/>
      <c r="FCS1119" s="227"/>
      <c r="FCT1119" s="227"/>
      <c r="FCU1119" s="227"/>
      <c r="FCV1119" s="227"/>
      <c r="FCW1119" s="227"/>
      <c r="FCX1119" s="227"/>
      <c r="FCY1119" s="227"/>
      <c r="FCZ1119" s="227"/>
      <c r="FDA1119" s="227"/>
      <c r="FDB1119" s="227"/>
      <c r="FDC1119" s="227"/>
      <c r="FDD1119" s="227"/>
      <c r="FDE1119" s="227"/>
      <c r="FDF1119" s="227"/>
      <c r="FDG1119" s="227"/>
      <c r="FDH1119" s="227"/>
      <c r="FDI1119" s="227"/>
      <c r="FDJ1119" s="227"/>
      <c r="FDK1119" s="227"/>
      <c r="FDL1119" s="227"/>
      <c r="FDM1119" s="227"/>
      <c r="FDN1119" s="227"/>
      <c r="FDO1119" s="227"/>
      <c r="FDP1119" s="227"/>
      <c r="FDQ1119" s="227"/>
      <c r="FDR1119" s="227"/>
      <c r="FDS1119" s="227"/>
      <c r="FDT1119" s="227"/>
      <c r="FDU1119" s="227"/>
      <c r="FDV1119" s="227"/>
      <c r="FDW1119" s="227"/>
      <c r="FDX1119" s="227"/>
      <c r="FDY1119" s="227"/>
      <c r="FDZ1119" s="227"/>
      <c r="FEA1119" s="227"/>
      <c r="FEB1119" s="227"/>
      <c r="FEC1119" s="227"/>
      <c r="FED1119" s="227"/>
      <c r="FEE1119" s="227"/>
      <c r="FEF1119" s="227"/>
      <c r="FEG1119" s="227"/>
      <c r="FEH1119" s="227"/>
      <c r="FEI1119" s="227"/>
      <c r="FEJ1119" s="227"/>
      <c r="FEK1119" s="227"/>
      <c r="FEL1119" s="227"/>
      <c r="FEM1119" s="227"/>
      <c r="FEN1119" s="227"/>
      <c r="FEO1119" s="227"/>
      <c r="FEP1119" s="227"/>
      <c r="FEQ1119" s="227"/>
      <c r="FER1119" s="227"/>
      <c r="FES1119" s="227"/>
      <c r="FET1119" s="227"/>
      <c r="FEU1119" s="227"/>
      <c r="FEV1119" s="227"/>
      <c r="FEW1119" s="227"/>
      <c r="FEX1119" s="227"/>
      <c r="FEY1119" s="227"/>
      <c r="FEZ1119" s="227"/>
      <c r="FFA1119" s="227"/>
      <c r="FFB1119" s="227"/>
      <c r="FFC1119" s="227"/>
      <c r="FFD1119" s="227"/>
      <c r="FFE1119" s="227"/>
      <c r="FFF1119" s="227"/>
      <c r="FFG1119" s="227"/>
      <c r="FFH1119" s="227"/>
      <c r="FFI1119" s="227"/>
      <c r="FFJ1119" s="227"/>
      <c r="FFK1119" s="227"/>
      <c r="FFL1119" s="227"/>
      <c r="FFM1119" s="227"/>
      <c r="FFN1119" s="227"/>
      <c r="FFO1119" s="227"/>
      <c r="FFP1119" s="227"/>
      <c r="FFQ1119" s="227"/>
      <c r="FFR1119" s="227"/>
      <c r="FFS1119" s="227"/>
      <c r="FFT1119" s="227"/>
      <c r="FFU1119" s="227"/>
      <c r="FFV1119" s="227"/>
      <c r="FFW1119" s="227"/>
      <c r="FFX1119" s="227"/>
      <c r="FFY1119" s="227"/>
      <c r="FFZ1119" s="227"/>
      <c r="FGA1119" s="227"/>
      <c r="FGB1119" s="227"/>
      <c r="FGC1119" s="227"/>
      <c r="FGD1119" s="227"/>
      <c r="FGE1119" s="227"/>
      <c r="FGF1119" s="227"/>
      <c r="FGG1119" s="227"/>
      <c r="FGH1119" s="227"/>
      <c r="FGI1119" s="227"/>
      <c r="FGJ1119" s="227"/>
      <c r="FGK1119" s="227"/>
      <c r="FGL1119" s="227"/>
      <c r="FGM1119" s="227"/>
      <c r="FGN1119" s="227"/>
      <c r="FGO1119" s="227"/>
      <c r="FGP1119" s="227"/>
      <c r="FGQ1119" s="227"/>
      <c r="FGR1119" s="227"/>
      <c r="FGS1119" s="227"/>
      <c r="FGT1119" s="227"/>
      <c r="FGU1119" s="227"/>
      <c r="FGV1119" s="227"/>
      <c r="FGW1119" s="227"/>
      <c r="FGX1119" s="227"/>
      <c r="FGY1119" s="227"/>
      <c r="FGZ1119" s="227"/>
      <c r="FHA1119" s="227"/>
      <c r="FHB1119" s="227"/>
      <c r="FHC1119" s="227"/>
      <c r="FHD1119" s="227"/>
      <c r="FHE1119" s="227"/>
      <c r="FHF1119" s="227"/>
      <c r="FHG1119" s="227"/>
      <c r="FHH1119" s="227"/>
      <c r="FHI1119" s="227"/>
      <c r="FHJ1119" s="227"/>
      <c r="FHK1119" s="227"/>
      <c r="FHL1119" s="227"/>
      <c r="FHM1119" s="227"/>
      <c r="FHN1119" s="227"/>
      <c r="FHO1119" s="227"/>
      <c r="FHP1119" s="227"/>
      <c r="FHQ1119" s="227"/>
      <c r="FHR1119" s="227"/>
      <c r="FHS1119" s="227"/>
      <c r="FHT1119" s="227"/>
      <c r="FHU1119" s="227"/>
      <c r="FHV1119" s="227"/>
      <c r="FHW1119" s="227"/>
      <c r="FHX1119" s="227"/>
      <c r="FHY1119" s="227"/>
      <c r="FHZ1119" s="227"/>
      <c r="FIA1119" s="227"/>
      <c r="FIB1119" s="227"/>
      <c r="FIC1119" s="227"/>
      <c r="FID1119" s="227"/>
      <c r="FIE1119" s="227"/>
      <c r="FIF1119" s="227"/>
      <c r="FIG1119" s="227"/>
      <c r="FIH1119" s="227"/>
      <c r="FII1119" s="227"/>
      <c r="FIJ1119" s="227"/>
      <c r="FIK1119" s="227"/>
      <c r="FIL1119" s="227"/>
      <c r="FIM1119" s="227"/>
      <c r="FIN1119" s="227"/>
      <c r="FIO1119" s="227"/>
      <c r="FIP1119" s="227"/>
      <c r="FIQ1119" s="227"/>
      <c r="FIR1119" s="227"/>
      <c r="FIS1119" s="227"/>
      <c r="FIT1119" s="227"/>
      <c r="FIU1119" s="227"/>
      <c r="FIV1119" s="227"/>
      <c r="FIW1119" s="227"/>
      <c r="FIX1119" s="227"/>
      <c r="FIY1119" s="227"/>
      <c r="FIZ1119" s="227"/>
      <c r="FJA1119" s="227"/>
      <c r="FJB1119" s="227"/>
      <c r="FJC1119" s="227"/>
      <c r="FJD1119" s="227"/>
      <c r="FJE1119" s="227"/>
      <c r="FJF1119" s="227"/>
      <c r="FJG1119" s="227"/>
      <c r="FJH1119" s="227"/>
      <c r="FJI1119" s="227"/>
      <c r="FJJ1119" s="227"/>
      <c r="FJK1119" s="227"/>
      <c r="FJL1119" s="227"/>
      <c r="FJM1119" s="227"/>
      <c r="FJN1119" s="227"/>
      <c r="FJO1119" s="227"/>
      <c r="FJP1119" s="227"/>
      <c r="FJQ1119" s="227"/>
      <c r="FJR1119" s="227"/>
      <c r="FJS1119" s="227"/>
      <c r="FJT1119" s="227"/>
      <c r="FJU1119" s="227"/>
      <c r="FJV1119" s="227"/>
      <c r="FJW1119" s="227"/>
      <c r="FJX1119" s="227"/>
      <c r="FJY1119" s="227"/>
      <c r="FJZ1119" s="227"/>
      <c r="FKA1119" s="227"/>
      <c r="FKB1119" s="227"/>
      <c r="FKC1119" s="227"/>
      <c r="FKD1119" s="227"/>
      <c r="FKE1119" s="227"/>
      <c r="FKF1119" s="227"/>
      <c r="FKG1119" s="227"/>
      <c r="FKH1119" s="227"/>
      <c r="FKI1119" s="227"/>
      <c r="FKJ1119" s="227"/>
      <c r="FKK1119" s="227"/>
      <c r="FKL1119" s="227"/>
      <c r="FKM1119" s="227"/>
      <c r="FKN1119" s="227"/>
      <c r="FKO1119" s="227"/>
      <c r="FKP1119" s="227"/>
      <c r="FKQ1119" s="227"/>
      <c r="FKR1119" s="227"/>
      <c r="FKS1119" s="227"/>
      <c r="FKT1119" s="227"/>
      <c r="FKU1119" s="227"/>
      <c r="FKV1119" s="227"/>
      <c r="FKW1119" s="227"/>
      <c r="FKX1119" s="227"/>
      <c r="FKY1119" s="227"/>
      <c r="FKZ1119" s="227"/>
      <c r="FLA1119" s="227"/>
      <c r="FLB1119" s="227"/>
      <c r="FLC1119" s="227"/>
      <c r="FLD1119" s="227"/>
      <c r="FLE1119" s="227"/>
      <c r="FLF1119" s="227"/>
      <c r="FLG1119" s="227"/>
      <c r="FLH1119" s="227"/>
      <c r="FLI1119" s="227"/>
      <c r="FLJ1119" s="227"/>
      <c r="FLK1119" s="227"/>
      <c r="FLL1119" s="227"/>
      <c r="FLM1119" s="227"/>
      <c r="FLN1119" s="227"/>
      <c r="FLO1119" s="227"/>
      <c r="FLP1119" s="227"/>
      <c r="FLQ1119" s="227"/>
      <c r="FLR1119" s="227"/>
      <c r="FLS1119" s="227"/>
      <c r="FLT1119" s="227"/>
      <c r="FLU1119" s="227"/>
      <c r="FLV1119" s="227"/>
      <c r="FLW1119" s="227"/>
      <c r="FLX1119" s="227"/>
      <c r="FLY1119" s="227"/>
      <c r="FLZ1119" s="227"/>
      <c r="FMA1119" s="227"/>
      <c r="FMB1119" s="227"/>
      <c r="FMC1119" s="227"/>
      <c r="FMD1119" s="227"/>
      <c r="FME1119" s="227"/>
      <c r="FMF1119" s="227"/>
      <c r="FMG1119" s="227"/>
      <c r="FMH1119" s="227"/>
      <c r="FMI1119" s="227"/>
      <c r="FMJ1119" s="227"/>
      <c r="FMK1119" s="227"/>
      <c r="FML1119" s="227"/>
      <c r="FMM1119" s="227"/>
      <c r="FMN1119" s="227"/>
      <c r="FMO1119" s="227"/>
      <c r="FMP1119" s="227"/>
      <c r="FMQ1119" s="227"/>
      <c r="FMR1119" s="227"/>
      <c r="FMS1119" s="227"/>
      <c r="FMT1119" s="227"/>
      <c r="FMU1119" s="227"/>
      <c r="FMV1119" s="227"/>
      <c r="FMW1119" s="227"/>
      <c r="FMX1119" s="227"/>
      <c r="FMY1119" s="227"/>
      <c r="FMZ1119" s="227"/>
      <c r="FNA1119" s="227"/>
      <c r="FNB1119" s="227"/>
      <c r="FNC1119" s="227"/>
      <c r="FND1119" s="227"/>
      <c r="FNE1119" s="227"/>
      <c r="FNF1119" s="227"/>
      <c r="FNG1119" s="227"/>
      <c r="FNH1119" s="227"/>
      <c r="FNI1119" s="227"/>
      <c r="FNJ1119" s="227"/>
      <c r="FNK1119" s="227"/>
      <c r="FNL1119" s="227"/>
      <c r="FNM1119" s="227"/>
      <c r="FNN1119" s="227"/>
      <c r="FNO1119" s="227"/>
      <c r="FNP1119" s="227"/>
      <c r="FNQ1119" s="227"/>
      <c r="FNR1119" s="227"/>
      <c r="FNS1119" s="227"/>
      <c r="FNT1119" s="227"/>
      <c r="FNU1119" s="227"/>
      <c r="FNV1119" s="227"/>
      <c r="FNW1119" s="227"/>
      <c r="FNX1119" s="227"/>
      <c r="FNY1119" s="227"/>
      <c r="FNZ1119" s="227"/>
      <c r="FOA1119" s="227"/>
      <c r="FOB1119" s="227"/>
      <c r="FOC1119" s="227"/>
      <c r="FOD1119" s="227"/>
      <c r="FOE1119" s="227"/>
      <c r="FOF1119" s="227"/>
      <c r="FOG1119" s="227"/>
      <c r="FOH1119" s="227"/>
      <c r="FOI1119" s="227"/>
      <c r="FOJ1119" s="227"/>
      <c r="FOK1119" s="227"/>
      <c r="FOL1119" s="227"/>
      <c r="FOM1119" s="227"/>
      <c r="FON1119" s="227"/>
      <c r="FOO1119" s="227"/>
      <c r="FOP1119" s="227"/>
      <c r="FOQ1119" s="227"/>
      <c r="FOR1119" s="227"/>
      <c r="FOS1119" s="227"/>
      <c r="FOT1119" s="227"/>
      <c r="FOU1119" s="227"/>
      <c r="FOV1119" s="227"/>
      <c r="FOW1119" s="227"/>
      <c r="FOX1119" s="227"/>
      <c r="FOY1119" s="227"/>
      <c r="FOZ1119" s="227"/>
      <c r="FPA1119" s="227"/>
      <c r="FPB1119" s="227"/>
      <c r="FPC1119" s="227"/>
      <c r="FPD1119" s="227"/>
      <c r="FPE1119" s="227"/>
      <c r="FPF1119" s="227"/>
      <c r="FPG1119" s="227"/>
      <c r="FPH1119" s="227"/>
      <c r="FPI1119" s="227"/>
      <c r="FPJ1119" s="227"/>
      <c r="FPK1119" s="227"/>
      <c r="FPL1119" s="227"/>
      <c r="FPM1119" s="227"/>
      <c r="FPN1119" s="227"/>
      <c r="FPO1119" s="227"/>
      <c r="FPP1119" s="227"/>
      <c r="FPQ1119" s="227"/>
      <c r="FPR1119" s="227"/>
      <c r="FPS1119" s="227"/>
      <c r="FPT1119" s="227"/>
      <c r="FPU1119" s="227"/>
      <c r="FPV1119" s="227"/>
      <c r="FPW1119" s="227"/>
      <c r="FPX1119" s="227"/>
      <c r="FPY1119" s="227"/>
      <c r="FPZ1119" s="227"/>
      <c r="FQA1119" s="227"/>
      <c r="FQB1119" s="227"/>
      <c r="FQC1119" s="227"/>
      <c r="FQD1119" s="227"/>
      <c r="FQE1119" s="227"/>
      <c r="FQF1119" s="227"/>
      <c r="FQG1119" s="227"/>
      <c r="FQH1119" s="227"/>
      <c r="FQI1119" s="227"/>
      <c r="FQJ1119" s="227"/>
      <c r="FQK1119" s="227"/>
      <c r="FQL1119" s="227"/>
      <c r="FQM1119" s="227"/>
      <c r="FQN1119" s="227"/>
      <c r="FQO1119" s="227"/>
      <c r="FQP1119" s="227"/>
      <c r="FQQ1119" s="227"/>
      <c r="FQR1119" s="227"/>
      <c r="FQS1119" s="227"/>
      <c r="FQT1119" s="227"/>
      <c r="FQU1119" s="227"/>
      <c r="FQV1119" s="227"/>
      <c r="FQW1119" s="227"/>
      <c r="FQX1119" s="227"/>
      <c r="FQY1119" s="227"/>
      <c r="FQZ1119" s="227"/>
      <c r="FRA1119" s="227"/>
      <c r="FRB1119" s="227"/>
      <c r="FRC1119" s="227"/>
      <c r="FRD1119" s="227"/>
      <c r="FRE1119" s="227"/>
      <c r="FRF1119" s="227"/>
      <c r="FRG1119" s="227"/>
      <c r="FRH1119" s="227"/>
      <c r="FRI1119" s="227"/>
      <c r="FRJ1119" s="227"/>
      <c r="FRK1119" s="227"/>
      <c r="FRL1119" s="227"/>
      <c r="FRM1119" s="227"/>
      <c r="FRN1119" s="227"/>
      <c r="FRO1119" s="227"/>
      <c r="FRP1119" s="227"/>
      <c r="FRQ1119" s="227"/>
      <c r="FRR1119" s="227"/>
      <c r="FRS1119" s="227"/>
      <c r="FRT1119" s="227"/>
      <c r="FRU1119" s="227"/>
      <c r="FRV1119" s="227"/>
      <c r="FRW1119" s="227"/>
      <c r="FRX1119" s="227"/>
      <c r="FRY1119" s="227"/>
      <c r="FRZ1119" s="227"/>
      <c r="FSA1119" s="227"/>
      <c r="FSB1119" s="227"/>
      <c r="FSC1119" s="227"/>
      <c r="FSD1119" s="227"/>
      <c r="FSE1119" s="227"/>
      <c r="FSF1119" s="227"/>
      <c r="FSG1119" s="227"/>
      <c r="FSH1119" s="227"/>
      <c r="FSI1119" s="227"/>
      <c r="FSJ1119" s="227"/>
      <c r="FSK1119" s="227"/>
      <c r="FSL1119" s="227"/>
      <c r="FSM1119" s="227"/>
      <c r="FSN1119" s="227"/>
      <c r="FSO1119" s="227"/>
      <c r="FSP1119" s="227"/>
      <c r="FSQ1119" s="227"/>
      <c r="FSR1119" s="227"/>
      <c r="FSS1119" s="227"/>
      <c r="FST1119" s="227"/>
      <c r="FSU1119" s="227"/>
      <c r="FSV1119" s="227"/>
      <c r="FSW1119" s="227"/>
      <c r="FSX1119" s="227"/>
      <c r="FSY1119" s="227"/>
      <c r="FSZ1119" s="227"/>
      <c r="FTA1119" s="227"/>
      <c r="FTB1119" s="227"/>
      <c r="FTC1119" s="227"/>
      <c r="FTD1119" s="227"/>
      <c r="FTE1119" s="227"/>
      <c r="FTF1119" s="227"/>
      <c r="FTG1119" s="227"/>
      <c r="FTH1119" s="227"/>
      <c r="FTI1119" s="227"/>
      <c r="FTJ1119" s="227"/>
      <c r="FTK1119" s="227"/>
      <c r="FTL1119" s="227"/>
      <c r="FTM1119" s="227"/>
      <c r="FTN1119" s="227"/>
      <c r="FTO1119" s="227"/>
      <c r="FTP1119" s="227"/>
      <c r="FTQ1119" s="227"/>
      <c r="FTR1119" s="227"/>
      <c r="FTS1119" s="227"/>
      <c r="FTT1119" s="227"/>
      <c r="FTU1119" s="227"/>
      <c r="FTV1119" s="227"/>
      <c r="FTW1119" s="227"/>
      <c r="FTX1119" s="227"/>
      <c r="FTY1119" s="227"/>
      <c r="FTZ1119" s="227"/>
      <c r="FUA1119" s="227"/>
      <c r="FUB1119" s="227"/>
      <c r="FUC1119" s="227"/>
      <c r="FUD1119" s="227"/>
      <c r="FUE1119" s="227"/>
      <c r="FUF1119" s="227"/>
      <c r="FUG1119" s="227"/>
      <c r="FUH1119" s="227"/>
      <c r="FUI1119" s="227"/>
      <c r="FUJ1119" s="227"/>
      <c r="FUK1119" s="227"/>
      <c r="FUL1119" s="227"/>
      <c r="FUM1119" s="227"/>
      <c r="FUN1119" s="227"/>
      <c r="FUO1119" s="227"/>
      <c r="FUP1119" s="227"/>
      <c r="FUQ1119" s="227"/>
      <c r="FUR1119" s="227"/>
      <c r="FUS1119" s="227"/>
      <c r="FUT1119" s="227"/>
      <c r="FUU1119" s="227"/>
      <c r="FUV1119" s="227"/>
      <c r="FUW1119" s="227"/>
      <c r="FUX1119" s="227"/>
      <c r="FUY1119" s="227"/>
      <c r="FUZ1119" s="227"/>
      <c r="FVA1119" s="227"/>
      <c r="FVB1119" s="227"/>
      <c r="FVC1119" s="227"/>
      <c r="FVD1119" s="227"/>
      <c r="FVE1119" s="227"/>
      <c r="FVF1119" s="227"/>
      <c r="FVG1119" s="227"/>
      <c r="FVH1119" s="227"/>
      <c r="FVI1119" s="227"/>
      <c r="FVJ1119" s="227"/>
      <c r="FVK1119" s="227"/>
      <c r="FVL1119" s="227"/>
      <c r="FVM1119" s="227"/>
      <c r="FVN1119" s="227"/>
      <c r="FVO1119" s="227"/>
      <c r="FVP1119" s="227"/>
      <c r="FVQ1119" s="227"/>
      <c r="FVR1119" s="227"/>
      <c r="FVS1119" s="227"/>
      <c r="FVT1119" s="227"/>
      <c r="FVU1119" s="227"/>
      <c r="FVV1119" s="227"/>
      <c r="FVW1119" s="227"/>
      <c r="FVX1119" s="227"/>
      <c r="FVY1119" s="227"/>
      <c r="FVZ1119" s="227"/>
      <c r="FWA1119" s="227"/>
      <c r="FWB1119" s="227"/>
      <c r="FWC1119" s="227"/>
      <c r="FWD1119" s="227"/>
      <c r="FWE1119" s="227"/>
      <c r="FWF1119" s="227"/>
      <c r="FWG1119" s="227"/>
      <c r="FWH1119" s="227"/>
      <c r="FWI1119" s="227"/>
      <c r="FWJ1119" s="227"/>
      <c r="FWK1119" s="227"/>
      <c r="FWL1119" s="227"/>
      <c r="FWM1119" s="227"/>
      <c r="FWN1119" s="227"/>
      <c r="FWO1119" s="227"/>
      <c r="FWP1119" s="227"/>
      <c r="FWQ1119" s="227"/>
      <c r="FWR1119" s="227"/>
      <c r="FWS1119" s="227"/>
      <c r="FWT1119" s="227"/>
      <c r="FWU1119" s="227"/>
      <c r="FWV1119" s="227"/>
      <c r="FWW1119" s="227"/>
      <c r="FWX1119" s="227"/>
      <c r="FWY1119" s="227"/>
      <c r="FWZ1119" s="227"/>
      <c r="FXA1119" s="227"/>
      <c r="FXB1119" s="227"/>
      <c r="FXC1119" s="227"/>
      <c r="FXD1119" s="227"/>
      <c r="FXE1119" s="227"/>
      <c r="FXF1119" s="227"/>
      <c r="FXG1119" s="227"/>
      <c r="FXH1119" s="227"/>
      <c r="FXI1119" s="227"/>
      <c r="FXJ1119" s="227"/>
      <c r="FXK1119" s="227"/>
      <c r="FXL1119" s="227"/>
      <c r="FXM1119" s="227"/>
      <c r="FXN1119" s="227"/>
      <c r="FXO1119" s="227"/>
      <c r="FXP1119" s="227"/>
      <c r="FXQ1119" s="227"/>
      <c r="FXR1119" s="227"/>
      <c r="FXS1119" s="227"/>
      <c r="FXT1119" s="227"/>
      <c r="FXU1119" s="227"/>
      <c r="FXV1119" s="227"/>
      <c r="FXW1119" s="227"/>
      <c r="FXX1119" s="227"/>
      <c r="FXY1119" s="227"/>
      <c r="FXZ1119" s="227"/>
      <c r="FYA1119" s="227"/>
      <c r="FYB1119" s="227"/>
      <c r="FYC1119" s="227"/>
      <c r="FYD1119" s="227"/>
      <c r="FYE1119" s="227"/>
      <c r="FYF1119" s="227"/>
      <c r="FYG1119" s="227"/>
      <c r="FYH1119" s="227"/>
      <c r="FYI1119" s="227"/>
      <c r="FYJ1119" s="227"/>
      <c r="FYK1119" s="227"/>
      <c r="FYL1119" s="227"/>
      <c r="FYM1119" s="227"/>
      <c r="FYN1119" s="227"/>
      <c r="FYO1119" s="227"/>
      <c r="FYP1119" s="227"/>
      <c r="FYQ1119" s="227"/>
      <c r="FYR1119" s="227"/>
      <c r="FYS1119" s="227"/>
      <c r="FYT1119" s="227"/>
      <c r="FYU1119" s="227"/>
      <c r="FYV1119" s="227"/>
      <c r="FYW1119" s="227"/>
      <c r="FYX1119" s="227"/>
      <c r="FYY1119" s="227"/>
      <c r="FYZ1119" s="227"/>
      <c r="FZA1119" s="227"/>
      <c r="FZB1119" s="227"/>
      <c r="FZC1119" s="227"/>
      <c r="FZD1119" s="227"/>
      <c r="FZE1119" s="227"/>
      <c r="FZF1119" s="227"/>
      <c r="FZG1119" s="227"/>
      <c r="FZH1119" s="227"/>
      <c r="FZI1119" s="227"/>
      <c r="FZJ1119" s="227"/>
      <c r="FZK1119" s="227"/>
      <c r="FZL1119" s="227"/>
      <c r="FZM1119" s="227"/>
      <c r="FZN1119" s="227"/>
      <c r="FZO1119" s="227"/>
      <c r="FZP1119" s="227"/>
      <c r="FZQ1119" s="227"/>
      <c r="FZR1119" s="227"/>
      <c r="FZS1119" s="227"/>
      <c r="FZT1119" s="227"/>
      <c r="FZU1119" s="227"/>
      <c r="FZV1119" s="227"/>
      <c r="FZW1119" s="227"/>
      <c r="FZX1119" s="227"/>
      <c r="FZY1119" s="227"/>
      <c r="FZZ1119" s="227"/>
      <c r="GAA1119" s="227"/>
      <c r="GAB1119" s="227"/>
      <c r="GAC1119" s="227"/>
      <c r="GAD1119" s="227"/>
      <c r="GAE1119" s="227"/>
      <c r="GAF1119" s="227"/>
      <c r="GAG1119" s="227"/>
      <c r="GAH1119" s="227"/>
      <c r="GAI1119" s="227"/>
      <c r="GAJ1119" s="227"/>
      <c r="GAK1119" s="227"/>
      <c r="GAL1119" s="227"/>
      <c r="GAM1119" s="227"/>
      <c r="GAN1119" s="227"/>
      <c r="GAO1119" s="227"/>
      <c r="GAP1119" s="227"/>
      <c r="GAQ1119" s="227"/>
      <c r="GAR1119" s="227"/>
      <c r="GAS1119" s="227"/>
      <c r="GAT1119" s="227"/>
      <c r="GAU1119" s="227"/>
      <c r="GAV1119" s="227"/>
      <c r="GAW1119" s="227"/>
      <c r="GAX1119" s="227"/>
      <c r="GAY1119" s="227"/>
      <c r="GAZ1119" s="227"/>
      <c r="GBA1119" s="227"/>
      <c r="GBB1119" s="227"/>
      <c r="GBC1119" s="227"/>
      <c r="GBD1119" s="227"/>
      <c r="GBE1119" s="227"/>
      <c r="GBF1119" s="227"/>
      <c r="GBG1119" s="227"/>
      <c r="GBH1119" s="227"/>
      <c r="GBI1119" s="227"/>
      <c r="GBJ1119" s="227"/>
      <c r="GBK1119" s="227"/>
      <c r="GBL1119" s="227"/>
      <c r="GBM1119" s="227"/>
      <c r="GBN1119" s="227"/>
      <c r="GBO1119" s="227"/>
      <c r="GBP1119" s="227"/>
      <c r="GBQ1119" s="227"/>
      <c r="GBR1119" s="227"/>
      <c r="GBS1119" s="227"/>
      <c r="GBT1119" s="227"/>
      <c r="GBU1119" s="227"/>
      <c r="GBV1119" s="227"/>
      <c r="GBW1119" s="227"/>
      <c r="GBX1119" s="227"/>
      <c r="GBY1119" s="227"/>
      <c r="GBZ1119" s="227"/>
      <c r="GCA1119" s="227"/>
      <c r="GCB1119" s="227"/>
      <c r="GCC1119" s="227"/>
      <c r="GCD1119" s="227"/>
      <c r="GCE1119" s="227"/>
      <c r="GCF1119" s="227"/>
      <c r="GCG1119" s="227"/>
      <c r="GCH1119" s="227"/>
      <c r="GCI1119" s="227"/>
      <c r="GCJ1119" s="227"/>
      <c r="GCK1119" s="227"/>
      <c r="GCL1119" s="227"/>
      <c r="GCM1119" s="227"/>
      <c r="GCN1119" s="227"/>
      <c r="GCO1119" s="227"/>
      <c r="GCP1119" s="227"/>
      <c r="GCQ1119" s="227"/>
      <c r="GCR1119" s="227"/>
      <c r="GCS1119" s="227"/>
      <c r="GCT1119" s="227"/>
      <c r="GCU1119" s="227"/>
      <c r="GCV1119" s="227"/>
      <c r="GCW1119" s="227"/>
      <c r="GCX1119" s="227"/>
      <c r="GCY1119" s="227"/>
      <c r="GCZ1119" s="227"/>
      <c r="GDA1119" s="227"/>
      <c r="GDB1119" s="227"/>
      <c r="GDC1119" s="227"/>
      <c r="GDD1119" s="227"/>
      <c r="GDE1119" s="227"/>
      <c r="GDF1119" s="227"/>
      <c r="GDG1119" s="227"/>
      <c r="GDH1119" s="227"/>
      <c r="GDI1119" s="227"/>
      <c r="GDJ1119" s="227"/>
      <c r="GDK1119" s="227"/>
      <c r="GDL1119" s="227"/>
      <c r="GDM1119" s="227"/>
      <c r="GDN1119" s="227"/>
      <c r="GDO1119" s="227"/>
      <c r="GDP1119" s="227"/>
      <c r="GDQ1119" s="227"/>
      <c r="GDR1119" s="227"/>
      <c r="GDS1119" s="227"/>
      <c r="GDT1119" s="227"/>
      <c r="GDU1119" s="227"/>
      <c r="GDV1119" s="227"/>
      <c r="GDW1119" s="227"/>
      <c r="GDX1119" s="227"/>
      <c r="GDY1119" s="227"/>
      <c r="GDZ1119" s="227"/>
      <c r="GEA1119" s="227"/>
      <c r="GEB1119" s="227"/>
      <c r="GEC1119" s="227"/>
      <c r="GED1119" s="227"/>
      <c r="GEE1119" s="227"/>
      <c r="GEF1119" s="227"/>
      <c r="GEG1119" s="227"/>
      <c r="GEH1119" s="227"/>
      <c r="GEI1119" s="227"/>
      <c r="GEJ1119" s="227"/>
      <c r="GEK1119" s="227"/>
      <c r="GEL1119" s="227"/>
      <c r="GEM1119" s="227"/>
      <c r="GEN1119" s="227"/>
      <c r="GEO1119" s="227"/>
      <c r="GEP1119" s="227"/>
      <c r="GEQ1119" s="227"/>
      <c r="GER1119" s="227"/>
      <c r="GES1119" s="227"/>
      <c r="GET1119" s="227"/>
      <c r="GEU1119" s="227"/>
      <c r="GEV1119" s="227"/>
      <c r="GEW1119" s="227"/>
      <c r="GEX1119" s="227"/>
      <c r="GEY1119" s="227"/>
      <c r="GEZ1119" s="227"/>
      <c r="GFA1119" s="227"/>
      <c r="GFB1119" s="227"/>
      <c r="GFC1119" s="227"/>
      <c r="GFD1119" s="227"/>
      <c r="GFE1119" s="227"/>
      <c r="GFF1119" s="227"/>
      <c r="GFG1119" s="227"/>
      <c r="GFH1119" s="227"/>
      <c r="GFI1119" s="227"/>
      <c r="GFJ1119" s="227"/>
      <c r="GFK1119" s="227"/>
      <c r="GFL1119" s="227"/>
      <c r="GFM1119" s="227"/>
      <c r="GFN1119" s="227"/>
      <c r="GFO1119" s="227"/>
      <c r="GFP1119" s="227"/>
      <c r="GFQ1119" s="227"/>
      <c r="GFR1119" s="227"/>
      <c r="GFS1119" s="227"/>
      <c r="GFT1119" s="227"/>
      <c r="GFU1119" s="227"/>
      <c r="GFV1119" s="227"/>
      <c r="GFW1119" s="227"/>
      <c r="GFX1119" s="227"/>
      <c r="GFY1119" s="227"/>
      <c r="GFZ1119" s="227"/>
      <c r="GGA1119" s="227"/>
      <c r="GGB1119" s="227"/>
      <c r="GGC1119" s="227"/>
      <c r="GGD1119" s="227"/>
      <c r="GGE1119" s="227"/>
      <c r="GGF1119" s="227"/>
      <c r="GGG1119" s="227"/>
      <c r="GGH1119" s="227"/>
      <c r="GGI1119" s="227"/>
      <c r="GGJ1119" s="227"/>
      <c r="GGK1119" s="227"/>
      <c r="GGL1119" s="227"/>
      <c r="GGM1119" s="227"/>
      <c r="GGN1119" s="227"/>
      <c r="GGO1119" s="227"/>
      <c r="GGP1119" s="227"/>
      <c r="GGQ1119" s="227"/>
      <c r="GGR1119" s="227"/>
      <c r="GGS1119" s="227"/>
      <c r="GGT1119" s="227"/>
      <c r="GGU1119" s="227"/>
      <c r="GGV1119" s="227"/>
      <c r="GGW1119" s="227"/>
      <c r="GGX1119" s="227"/>
      <c r="GGY1119" s="227"/>
      <c r="GGZ1119" s="227"/>
      <c r="GHA1119" s="227"/>
      <c r="GHB1119" s="227"/>
      <c r="GHC1119" s="227"/>
      <c r="GHD1119" s="227"/>
      <c r="GHE1119" s="227"/>
      <c r="GHF1119" s="227"/>
      <c r="GHG1119" s="227"/>
      <c r="GHH1119" s="227"/>
      <c r="GHI1119" s="227"/>
      <c r="GHJ1119" s="227"/>
      <c r="GHK1119" s="227"/>
      <c r="GHL1119" s="227"/>
      <c r="GHM1119" s="227"/>
      <c r="GHN1119" s="227"/>
      <c r="GHO1119" s="227"/>
      <c r="GHP1119" s="227"/>
      <c r="GHQ1119" s="227"/>
      <c r="GHR1119" s="227"/>
      <c r="GHS1119" s="227"/>
      <c r="GHT1119" s="227"/>
      <c r="GHU1119" s="227"/>
      <c r="GHV1119" s="227"/>
      <c r="GHW1119" s="227"/>
      <c r="GHX1119" s="227"/>
      <c r="GHY1119" s="227"/>
      <c r="GHZ1119" s="227"/>
      <c r="GIA1119" s="227"/>
      <c r="GIB1119" s="227"/>
      <c r="GIC1119" s="227"/>
      <c r="GID1119" s="227"/>
      <c r="GIE1119" s="227"/>
      <c r="GIF1119" s="227"/>
      <c r="GIG1119" s="227"/>
      <c r="GIH1119" s="227"/>
      <c r="GII1119" s="227"/>
      <c r="GIJ1119" s="227"/>
      <c r="GIK1119" s="227"/>
      <c r="GIL1119" s="227"/>
      <c r="GIM1119" s="227"/>
      <c r="GIN1119" s="227"/>
      <c r="GIO1119" s="227"/>
      <c r="GIP1119" s="227"/>
      <c r="GIQ1119" s="227"/>
      <c r="GIR1119" s="227"/>
      <c r="GIS1119" s="227"/>
      <c r="GIT1119" s="227"/>
      <c r="GIU1119" s="227"/>
      <c r="GIV1119" s="227"/>
      <c r="GIW1119" s="227"/>
      <c r="GIX1119" s="227"/>
      <c r="GIY1119" s="227"/>
      <c r="GIZ1119" s="227"/>
      <c r="GJA1119" s="227"/>
      <c r="GJB1119" s="227"/>
      <c r="GJC1119" s="227"/>
      <c r="GJD1119" s="227"/>
      <c r="GJE1119" s="227"/>
      <c r="GJF1119" s="227"/>
      <c r="GJG1119" s="227"/>
      <c r="GJH1119" s="227"/>
      <c r="GJI1119" s="227"/>
      <c r="GJJ1119" s="227"/>
      <c r="GJK1119" s="227"/>
      <c r="GJL1119" s="227"/>
      <c r="GJM1119" s="227"/>
      <c r="GJN1119" s="227"/>
      <c r="GJO1119" s="227"/>
      <c r="GJP1119" s="227"/>
      <c r="GJQ1119" s="227"/>
      <c r="GJR1119" s="227"/>
      <c r="GJS1119" s="227"/>
      <c r="GJT1119" s="227"/>
      <c r="GJU1119" s="227"/>
      <c r="GJV1119" s="227"/>
      <c r="GJW1119" s="227"/>
      <c r="GJX1119" s="227"/>
      <c r="GJY1119" s="227"/>
      <c r="GJZ1119" s="227"/>
      <c r="GKA1119" s="227"/>
      <c r="GKB1119" s="227"/>
      <c r="GKC1119" s="227"/>
      <c r="GKD1119" s="227"/>
      <c r="GKE1119" s="227"/>
      <c r="GKF1119" s="227"/>
      <c r="GKG1119" s="227"/>
      <c r="GKH1119" s="227"/>
      <c r="GKI1119" s="227"/>
      <c r="GKJ1119" s="227"/>
      <c r="GKK1119" s="227"/>
      <c r="GKL1119" s="227"/>
      <c r="GKM1119" s="227"/>
      <c r="GKN1119" s="227"/>
      <c r="GKO1119" s="227"/>
      <c r="GKP1119" s="227"/>
      <c r="GKQ1119" s="227"/>
      <c r="GKR1119" s="227"/>
      <c r="GKS1119" s="227"/>
      <c r="GKT1119" s="227"/>
      <c r="GKU1119" s="227"/>
      <c r="GKV1119" s="227"/>
      <c r="GKW1119" s="227"/>
      <c r="GKX1119" s="227"/>
      <c r="GKY1119" s="227"/>
      <c r="GKZ1119" s="227"/>
      <c r="GLA1119" s="227"/>
      <c r="GLB1119" s="227"/>
      <c r="GLC1119" s="227"/>
      <c r="GLD1119" s="227"/>
      <c r="GLE1119" s="227"/>
      <c r="GLF1119" s="227"/>
      <c r="GLG1119" s="227"/>
      <c r="GLH1119" s="227"/>
      <c r="GLI1119" s="227"/>
      <c r="GLJ1119" s="227"/>
      <c r="GLK1119" s="227"/>
      <c r="GLL1119" s="227"/>
      <c r="GLM1119" s="227"/>
      <c r="GLN1119" s="227"/>
      <c r="GLO1119" s="227"/>
      <c r="GLP1119" s="227"/>
      <c r="GLQ1119" s="227"/>
      <c r="GLR1119" s="227"/>
      <c r="GLS1119" s="227"/>
      <c r="GLT1119" s="227"/>
      <c r="GLU1119" s="227"/>
      <c r="GLV1119" s="227"/>
      <c r="GLW1119" s="227"/>
      <c r="GLX1119" s="227"/>
      <c r="GLY1119" s="227"/>
      <c r="GLZ1119" s="227"/>
      <c r="GMA1119" s="227"/>
      <c r="GMB1119" s="227"/>
      <c r="GMC1119" s="227"/>
      <c r="GMD1119" s="227"/>
      <c r="GME1119" s="227"/>
      <c r="GMF1119" s="227"/>
      <c r="GMG1119" s="227"/>
      <c r="GMH1119" s="227"/>
      <c r="GMI1119" s="227"/>
      <c r="GMJ1119" s="227"/>
      <c r="GMK1119" s="227"/>
      <c r="GML1119" s="227"/>
      <c r="GMM1119" s="227"/>
      <c r="GMN1119" s="227"/>
      <c r="GMO1119" s="227"/>
      <c r="GMP1119" s="227"/>
      <c r="GMQ1119" s="227"/>
      <c r="GMR1119" s="227"/>
      <c r="GMS1119" s="227"/>
      <c r="GMT1119" s="227"/>
      <c r="GMU1119" s="227"/>
      <c r="GMV1119" s="227"/>
      <c r="GMW1119" s="227"/>
      <c r="GMX1119" s="227"/>
      <c r="GMY1119" s="227"/>
      <c r="GMZ1119" s="227"/>
      <c r="GNA1119" s="227"/>
      <c r="GNB1119" s="227"/>
      <c r="GNC1119" s="227"/>
      <c r="GND1119" s="227"/>
      <c r="GNE1119" s="227"/>
      <c r="GNF1119" s="227"/>
      <c r="GNG1119" s="227"/>
      <c r="GNH1119" s="227"/>
      <c r="GNI1119" s="227"/>
      <c r="GNJ1119" s="227"/>
      <c r="GNK1119" s="227"/>
      <c r="GNL1119" s="227"/>
      <c r="GNM1119" s="227"/>
      <c r="GNN1119" s="227"/>
      <c r="GNO1119" s="227"/>
      <c r="GNP1119" s="227"/>
      <c r="GNQ1119" s="227"/>
      <c r="GNR1119" s="227"/>
      <c r="GNS1119" s="227"/>
      <c r="GNT1119" s="227"/>
      <c r="GNU1119" s="227"/>
      <c r="GNV1119" s="227"/>
      <c r="GNW1119" s="227"/>
      <c r="GNX1119" s="227"/>
      <c r="GNY1119" s="227"/>
      <c r="GNZ1119" s="227"/>
      <c r="GOA1119" s="227"/>
      <c r="GOB1119" s="227"/>
      <c r="GOC1119" s="227"/>
      <c r="GOD1119" s="227"/>
      <c r="GOE1119" s="227"/>
      <c r="GOF1119" s="227"/>
      <c r="GOG1119" s="227"/>
      <c r="GOH1119" s="227"/>
      <c r="GOI1119" s="227"/>
      <c r="GOJ1119" s="227"/>
      <c r="GOK1119" s="227"/>
      <c r="GOL1119" s="227"/>
      <c r="GOM1119" s="227"/>
      <c r="GON1119" s="227"/>
      <c r="GOO1119" s="227"/>
      <c r="GOP1119" s="227"/>
      <c r="GOQ1119" s="227"/>
      <c r="GOR1119" s="227"/>
      <c r="GOS1119" s="227"/>
      <c r="GOT1119" s="227"/>
      <c r="GOU1119" s="227"/>
      <c r="GOV1119" s="227"/>
      <c r="GOW1119" s="227"/>
      <c r="GOX1119" s="227"/>
      <c r="GOY1119" s="227"/>
      <c r="GOZ1119" s="227"/>
      <c r="GPA1119" s="227"/>
      <c r="GPB1119" s="227"/>
      <c r="GPC1119" s="227"/>
      <c r="GPD1119" s="227"/>
      <c r="GPE1119" s="227"/>
      <c r="GPF1119" s="227"/>
      <c r="GPG1119" s="227"/>
      <c r="GPH1119" s="227"/>
      <c r="GPI1119" s="227"/>
      <c r="GPJ1119" s="227"/>
      <c r="GPK1119" s="227"/>
      <c r="GPL1119" s="227"/>
      <c r="GPM1119" s="227"/>
      <c r="GPN1119" s="227"/>
      <c r="GPO1119" s="227"/>
      <c r="GPP1119" s="227"/>
      <c r="GPQ1119" s="227"/>
      <c r="GPR1119" s="227"/>
      <c r="GPS1119" s="227"/>
      <c r="GPT1119" s="227"/>
      <c r="GPU1119" s="227"/>
      <c r="GPV1119" s="227"/>
      <c r="GPW1119" s="227"/>
      <c r="GPX1119" s="227"/>
      <c r="GPY1119" s="227"/>
      <c r="GPZ1119" s="227"/>
      <c r="GQA1119" s="227"/>
      <c r="GQB1119" s="227"/>
      <c r="GQC1119" s="227"/>
      <c r="GQD1119" s="227"/>
      <c r="GQE1119" s="227"/>
      <c r="GQF1119" s="227"/>
      <c r="GQG1119" s="227"/>
      <c r="GQH1119" s="227"/>
      <c r="GQI1119" s="227"/>
      <c r="GQJ1119" s="227"/>
      <c r="GQK1119" s="227"/>
      <c r="GQL1119" s="227"/>
      <c r="GQM1119" s="227"/>
      <c r="GQN1119" s="227"/>
      <c r="GQO1119" s="227"/>
      <c r="GQP1119" s="227"/>
      <c r="GQQ1119" s="227"/>
      <c r="GQR1119" s="227"/>
      <c r="GQS1119" s="227"/>
      <c r="GQT1119" s="227"/>
      <c r="GQU1119" s="227"/>
      <c r="GQV1119" s="227"/>
      <c r="GQW1119" s="227"/>
      <c r="GQX1119" s="227"/>
      <c r="GQY1119" s="227"/>
      <c r="GQZ1119" s="227"/>
      <c r="GRA1119" s="227"/>
      <c r="GRB1119" s="227"/>
      <c r="GRC1119" s="227"/>
      <c r="GRD1119" s="227"/>
      <c r="GRE1119" s="227"/>
      <c r="GRF1119" s="227"/>
      <c r="GRG1119" s="227"/>
      <c r="GRH1119" s="227"/>
      <c r="GRI1119" s="227"/>
      <c r="GRJ1119" s="227"/>
      <c r="GRK1119" s="227"/>
      <c r="GRL1119" s="227"/>
      <c r="GRM1119" s="227"/>
      <c r="GRN1119" s="227"/>
      <c r="GRO1119" s="227"/>
      <c r="GRP1119" s="227"/>
      <c r="GRQ1119" s="227"/>
      <c r="GRR1119" s="227"/>
      <c r="GRS1119" s="227"/>
      <c r="GRT1119" s="227"/>
      <c r="GRU1119" s="227"/>
      <c r="GRV1119" s="227"/>
      <c r="GRW1119" s="227"/>
      <c r="GRX1119" s="227"/>
      <c r="GRY1119" s="227"/>
      <c r="GRZ1119" s="227"/>
      <c r="GSA1119" s="227"/>
      <c r="GSB1119" s="227"/>
      <c r="GSC1119" s="227"/>
      <c r="GSD1119" s="227"/>
      <c r="GSE1119" s="227"/>
      <c r="GSF1119" s="227"/>
      <c r="GSG1119" s="227"/>
      <c r="GSH1119" s="227"/>
      <c r="GSI1119" s="227"/>
      <c r="GSJ1119" s="227"/>
      <c r="GSK1119" s="227"/>
      <c r="GSL1119" s="227"/>
      <c r="GSM1119" s="227"/>
      <c r="GSN1119" s="227"/>
      <c r="GSO1119" s="227"/>
      <c r="GSP1119" s="227"/>
      <c r="GSQ1119" s="227"/>
      <c r="GSR1119" s="227"/>
      <c r="GSS1119" s="227"/>
      <c r="GST1119" s="227"/>
      <c r="GSU1119" s="227"/>
      <c r="GSV1119" s="227"/>
      <c r="GSW1119" s="227"/>
      <c r="GSX1119" s="227"/>
      <c r="GSY1119" s="227"/>
      <c r="GSZ1119" s="227"/>
      <c r="GTA1119" s="227"/>
      <c r="GTB1119" s="227"/>
      <c r="GTC1119" s="227"/>
      <c r="GTD1119" s="227"/>
      <c r="GTE1119" s="227"/>
      <c r="GTF1119" s="227"/>
      <c r="GTG1119" s="227"/>
      <c r="GTH1119" s="227"/>
      <c r="GTI1119" s="227"/>
      <c r="GTJ1119" s="227"/>
      <c r="GTK1119" s="227"/>
      <c r="GTL1119" s="227"/>
      <c r="GTM1119" s="227"/>
      <c r="GTN1119" s="227"/>
      <c r="GTO1119" s="227"/>
      <c r="GTP1119" s="227"/>
      <c r="GTQ1119" s="227"/>
      <c r="GTR1119" s="227"/>
      <c r="GTS1119" s="227"/>
      <c r="GTT1119" s="227"/>
      <c r="GTU1119" s="227"/>
      <c r="GTV1119" s="227"/>
      <c r="GTW1119" s="227"/>
      <c r="GTX1119" s="227"/>
      <c r="GTY1119" s="227"/>
      <c r="GTZ1119" s="227"/>
      <c r="GUA1119" s="227"/>
      <c r="GUB1119" s="227"/>
      <c r="GUC1119" s="227"/>
      <c r="GUD1119" s="227"/>
      <c r="GUE1119" s="227"/>
      <c r="GUF1119" s="227"/>
      <c r="GUG1119" s="227"/>
      <c r="GUH1119" s="227"/>
      <c r="GUI1119" s="227"/>
      <c r="GUJ1119" s="227"/>
      <c r="GUK1119" s="227"/>
      <c r="GUL1119" s="227"/>
      <c r="GUM1119" s="227"/>
      <c r="GUN1119" s="227"/>
      <c r="GUO1119" s="227"/>
      <c r="GUP1119" s="227"/>
      <c r="GUQ1119" s="227"/>
      <c r="GUR1119" s="227"/>
      <c r="GUS1119" s="227"/>
      <c r="GUT1119" s="227"/>
      <c r="GUU1119" s="227"/>
      <c r="GUV1119" s="227"/>
      <c r="GUW1119" s="227"/>
      <c r="GUX1119" s="227"/>
      <c r="GUY1119" s="227"/>
      <c r="GUZ1119" s="227"/>
      <c r="GVA1119" s="227"/>
      <c r="GVB1119" s="227"/>
      <c r="GVC1119" s="227"/>
      <c r="GVD1119" s="227"/>
      <c r="GVE1119" s="227"/>
      <c r="GVF1119" s="227"/>
      <c r="GVG1119" s="227"/>
      <c r="GVH1119" s="227"/>
      <c r="GVI1119" s="227"/>
      <c r="GVJ1119" s="227"/>
      <c r="GVK1119" s="227"/>
      <c r="GVL1119" s="227"/>
      <c r="GVM1119" s="227"/>
      <c r="GVN1119" s="227"/>
      <c r="GVO1119" s="227"/>
      <c r="GVP1119" s="227"/>
      <c r="GVQ1119" s="227"/>
      <c r="GVR1119" s="227"/>
      <c r="GVS1119" s="227"/>
      <c r="GVT1119" s="227"/>
      <c r="GVU1119" s="227"/>
      <c r="GVV1119" s="227"/>
      <c r="GVW1119" s="227"/>
      <c r="GVX1119" s="227"/>
      <c r="GVY1119" s="227"/>
      <c r="GVZ1119" s="227"/>
      <c r="GWA1119" s="227"/>
      <c r="GWB1119" s="227"/>
      <c r="GWC1119" s="227"/>
      <c r="GWD1119" s="227"/>
      <c r="GWE1119" s="227"/>
      <c r="GWF1119" s="227"/>
      <c r="GWG1119" s="227"/>
      <c r="GWH1119" s="227"/>
      <c r="GWI1119" s="227"/>
      <c r="GWJ1119" s="227"/>
      <c r="GWK1119" s="227"/>
      <c r="GWL1119" s="227"/>
      <c r="GWM1119" s="227"/>
      <c r="GWN1119" s="227"/>
      <c r="GWO1119" s="227"/>
      <c r="GWP1119" s="227"/>
      <c r="GWQ1119" s="227"/>
      <c r="GWR1119" s="227"/>
      <c r="GWS1119" s="227"/>
      <c r="GWT1119" s="227"/>
      <c r="GWU1119" s="227"/>
      <c r="GWV1119" s="227"/>
      <c r="GWW1119" s="227"/>
      <c r="GWX1119" s="227"/>
      <c r="GWY1119" s="227"/>
      <c r="GWZ1119" s="227"/>
      <c r="GXA1119" s="227"/>
      <c r="GXB1119" s="227"/>
      <c r="GXC1119" s="227"/>
      <c r="GXD1119" s="227"/>
      <c r="GXE1119" s="227"/>
      <c r="GXF1119" s="227"/>
      <c r="GXG1119" s="227"/>
      <c r="GXH1119" s="227"/>
      <c r="GXI1119" s="227"/>
      <c r="GXJ1119" s="227"/>
      <c r="GXK1119" s="227"/>
      <c r="GXL1119" s="227"/>
      <c r="GXM1119" s="227"/>
      <c r="GXN1119" s="227"/>
      <c r="GXO1119" s="227"/>
      <c r="GXP1119" s="227"/>
      <c r="GXQ1119" s="227"/>
      <c r="GXR1119" s="227"/>
      <c r="GXS1119" s="227"/>
      <c r="GXT1119" s="227"/>
      <c r="GXU1119" s="227"/>
      <c r="GXV1119" s="227"/>
      <c r="GXW1119" s="227"/>
      <c r="GXX1119" s="227"/>
      <c r="GXY1119" s="227"/>
      <c r="GXZ1119" s="227"/>
      <c r="GYA1119" s="227"/>
      <c r="GYB1119" s="227"/>
      <c r="GYC1119" s="227"/>
      <c r="GYD1119" s="227"/>
      <c r="GYE1119" s="227"/>
      <c r="GYF1119" s="227"/>
      <c r="GYG1119" s="227"/>
      <c r="GYH1119" s="227"/>
      <c r="GYI1119" s="227"/>
      <c r="GYJ1119" s="227"/>
      <c r="GYK1119" s="227"/>
      <c r="GYL1119" s="227"/>
      <c r="GYM1119" s="227"/>
      <c r="GYN1119" s="227"/>
      <c r="GYO1119" s="227"/>
      <c r="GYP1119" s="227"/>
      <c r="GYQ1119" s="227"/>
      <c r="GYR1119" s="227"/>
      <c r="GYS1119" s="227"/>
      <c r="GYT1119" s="227"/>
      <c r="GYU1119" s="227"/>
      <c r="GYV1119" s="227"/>
      <c r="GYW1119" s="227"/>
      <c r="GYX1119" s="227"/>
      <c r="GYY1119" s="227"/>
      <c r="GYZ1119" s="227"/>
      <c r="GZA1119" s="227"/>
      <c r="GZB1119" s="227"/>
      <c r="GZC1119" s="227"/>
      <c r="GZD1119" s="227"/>
      <c r="GZE1119" s="227"/>
      <c r="GZF1119" s="227"/>
      <c r="GZG1119" s="227"/>
      <c r="GZH1119" s="227"/>
      <c r="GZI1119" s="227"/>
      <c r="GZJ1119" s="227"/>
      <c r="GZK1119" s="227"/>
      <c r="GZL1119" s="227"/>
      <c r="GZM1119" s="227"/>
      <c r="GZN1119" s="227"/>
      <c r="GZO1119" s="227"/>
      <c r="GZP1119" s="227"/>
      <c r="GZQ1119" s="227"/>
      <c r="GZR1119" s="227"/>
      <c r="GZS1119" s="227"/>
      <c r="GZT1119" s="227"/>
      <c r="GZU1119" s="227"/>
      <c r="GZV1119" s="227"/>
      <c r="GZW1119" s="227"/>
      <c r="GZX1119" s="227"/>
      <c r="GZY1119" s="227"/>
      <c r="GZZ1119" s="227"/>
      <c r="HAA1119" s="227"/>
      <c r="HAB1119" s="227"/>
      <c r="HAC1119" s="227"/>
      <c r="HAD1119" s="227"/>
      <c r="HAE1119" s="227"/>
      <c r="HAF1119" s="227"/>
      <c r="HAG1119" s="227"/>
      <c r="HAH1119" s="227"/>
      <c r="HAI1119" s="227"/>
      <c r="HAJ1119" s="227"/>
      <c r="HAK1119" s="227"/>
      <c r="HAL1119" s="227"/>
      <c r="HAM1119" s="227"/>
      <c r="HAN1119" s="227"/>
      <c r="HAO1119" s="227"/>
      <c r="HAP1119" s="227"/>
      <c r="HAQ1119" s="227"/>
      <c r="HAR1119" s="227"/>
      <c r="HAS1119" s="227"/>
      <c r="HAT1119" s="227"/>
      <c r="HAU1119" s="227"/>
      <c r="HAV1119" s="227"/>
      <c r="HAW1119" s="227"/>
      <c r="HAX1119" s="227"/>
      <c r="HAY1119" s="227"/>
      <c r="HAZ1119" s="227"/>
      <c r="HBA1119" s="227"/>
      <c r="HBB1119" s="227"/>
      <c r="HBC1119" s="227"/>
      <c r="HBD1119" s="227"/>
      <c r="HBE1119" s="227"/>
      <c r="HBF1119" s="227"/>
      <c r="HBG1119" s="227"/>
      <c r="HBH1119" s="227"/>
      <c r="HBI1119" s="227"/>
      <c r="HBJ1119" s="227"/>
      <c r="HBK1119" s="227"/>
      <c r="HBL1119" s="227"/>
      <c r="HBM1119" s="227"/>
      <c r="HBN1119" s="227"/>
      <c r="HBO1119" s="227"/>
      <c r="HBP1119" s="227"/>
      <c r="HBQ1119" s="227"/>
      <c r="HBR1119" s="227"/>
      <c r="HBS1119" s="227"/>
      <c r="HBT1119" s="227"/>
      <c r="HBU1119" s="227"/>
      <c r="HBV1119" s="227"/>
      <c r="HBW1119" s="227"/>
      <c r="HBX1119" s="227"/>
      <c r="HBY1119" s="227"/>
      <c r="HBZ1119" s="227"/>
      <c r="HCA1119" s="227"/>
      <c r="HCB1119" s="227"/>
      <c r="HCC1119" s="227"/>
      <c r="HCD1119" s="227"/>
      <c r="HCE1119" s="227"/>
      <c r="HCF1119" s="227"/>
      <c r="HCG1119" s="227"/>
      <c r="HCH1119" s="227"/>
      <c r="HCI1119" s="227"/>
      <c r="HCJ1119" s="227"/>
      <c r="HCK1119" s="227"/>
      <c r="HCL1119" s="227"/>
      <c r="HCM1119" s="227"/>
      <c r="HCN1119" s="227"/>
      <c r="HCO1119" s="227"/>
      <c r="HCP1119" s="227"/>
      <c r="HCQ1119" s="227"/>
      <c r="HCR1119" s="227"/>
      <c r="HCS1119" s="227"/>
      <c r="HCT1119" s="227"/>
      <c r="HCU1119" s="227"/>
      <c r="HCV1119" s="227"/>
      <c r="HCW1119" s="227"/>
      <c r="HCX1119" s="227"/>
      <c r="HCY1119" s="227"/>
      <c r="HCZ1119" s="227"/>
      <c r="HDA1119" s="227"/>
      <c r="HDB1119" s="227"/>
      <c r="HDC1119" s="227"/>
      <c r="HDD1119" s="227"/>
      <c r="HDE1119" s="227"/>
      <c r="HDF1119" s="227"/>
      <c r="HDG1119" s="227"/>
      <c r="HDH1119" s="227"/>
      <c r="HDI1119" s="227"/>
      <c r="HDJ1119" s="227"/>
      <c r="HDK1119" s="227"/>
      <c r="HDL1119" s="227"/>
      <c r="HDM1119" s="227"/>
      <c r="HDN1119" s="227"/>
      <c r="HDO1119" s="227"/>
      <c r="HDP1119" s="227"/>
      <c r="HDQ1119" s="227"/>
      <c r="HDR1119" s="227"/>
      <c r="HDS1119" s="227"/>
      <c r="HDT1119" s="227"/>
      <c r="HDU1119" s="227"/>
      <c r="HDV1119" s="227"/>
      <c r="HDW1119" s="227"/>
      <c r="HDX1119" s="227"/>
      <c r="HDY1119" s="227"/>
      <c r="HDZ1119" s="227"/>
      <c r="HEA1119" s="227"/>
      <c r="HEB1119" s="227"/>
      <c r="HEC1119" s="227"/>
      <c r="HED1119" s="227"/>
      <c r="HEE1119" s="227"/>
      <c r="HEF1119" s="227"/>
      <c r="HEG1119" s="227"/>
      <c r="HEH1119" s="227"/>
      <c r="HEI1119" s="227"/>
      <c r="HEJ1119" s="227"/>
      <c r="HEK1119" s="227"/>
      <c r="HEL1119" s="227"/>
      <c r="HEM1119" s="227"/>
      <c r="HEN1119" s="227"/>
      <c r="HEO1119" s="227"/>
      <c r="HEP1119" s="227"/>
      <c r="HEQ1119" s="227"/>
      <c r="HER1119" s="227"/>
      <c r="HES1119" s="227"/>
      <c r="HET1119" s="227"/>
      <c r="HEU1119" s="227"/>
      <c r="HEV1119" s="227"/>
      <c r="HEW1119" s="227"/>
      <c r="HEX1119" s="227"/>
      <c r="HEY1119" s="227"/>
      <c r="HEZ1119" s="227"/>
      <c r="HFA1119" s="227"/>
      <c r="HFB1119" s="227"/>
      <c r="HFC1119" s="227"/>
      <c r="HFD1119" s="227"/>
      <c r="HFE1119" s="227"/>
      <c r="HFF1119" s="227"/>
      <c r="HFG1119" s="227"/>
      <c r="HFH1119" s="227"/>
      <c r="HFI1119" s="227"/>
      <c r="HFJ1119" s="227"/>
      <c r="HFK1119" s="227"/>
      <c r="HFL1119" s="227"/>
      <c r="HFM1119" s="227"/>
      <c r="HFN1119" s="227"/>
      <c r="HFO1119" s="227"/>
      <c r="HFP1119" s="227"/>
      <c r="HFQ1119" s="227"/>
      <c r="HFR1119" s="227"/>
      <c r="HFS1119" s="227"/>
      <c r="HFT1119" s="227"/>
      <c r="HFU1119" s="227"/>
      <c r="HFV1119" s="227"/>
      <c r="HFW1119" s="227"/>
      <c r="HFX1119" s="227"/>
      <c r="HFY1119" s="227"/>
      <c r="HFZ1119" s="227"/>
      <c r="HGA1119" s="227"/>
      <c r="HGB1119" s="227"/>
      <c r="HGC1119" s="227"/>
      <c r="HGD1119" s="227"/>
      <c r="HGE1119" s="227"/>
      <c r="HGF1119" s="227"/>
      <c r="HGG1119" s="227"/>
      <c r="HGH1119" s="227"/>
      <c r="HGI1119" s="227"/>
      <c r="HGJ1119" s="227"/>
      <c r="HGK1119" s="227"/>
      <c r="HGL1119" s="227"/>
      <c r="HGM1119" s="227"/>
      <c r="HGN1119" s="227"/>
      <c r="HGO1119" s="227"/>
      <c r="HGP1119" s="227"/>
      <c r="HGQ1119" s="227"/>
      <c r="HGR1119" s="227"/>
      <c r="HGS1119" s="227"/>
      <c r="HGT1119" s="227"/>
      <c r="HGU1119" s="227"/>
      <c r="HGV1119" s="227"/>
      <c r="HGW1119" s="227"/>
      <c r="HGX1119" s="227"/>
      <c r="HGY1119" s="227"/>
      <c r="HGZ1119" s="227"/>
      <c r="HHA1119" s="227"/>
      <c r="HHB1119" s="227"/>
      <c r="HHC1119" s="227"/>
      <c r="HHD1119" s="227"/>
      <c r="HHE1119" s="227"/>
      <c r="HHF1119" s="227"/>
      <c r="HHG1119" s="227"/>
      <c r="HHH1119" s="227"/>
      <c r="HHI1119" s="227"/>
      <c r="HHJ1119" s="227"/>
      <c r="HHK1119" s="227"/>
      <c r="HHL1119" s="227"/>
      <c r="HHM1119" s="227"/>
      <c r="HHN1119" s="227"/>
      <c r="HHO1119" s="227"/>
      <c r="HHP1119" s="227"/>
      <c r="HHQ1119" s="227"/>
      <c r="HHR1119" s="227"/>
      <c r="HHS1119" s="227"/>
      <c r="HHT1119" s="227"/>
      <c r="HHU1119" s="227"/>
      <c r="HHV1119" s="227"/>
      <c r="HHW1119" s="227"/>
      <c r="HHX1119" s="227"/>
      <c r="HHY1119" s="227"/>
      <c r="HHZ1119" s="227"/>
      <c r="HIA1119" s="227"/>
      <c r="HIB1119" s="227"/>
      <c r="HIC1119" s="227"/>
      <c r="HID1119" s="227"/>
      <c r="HIE1119" s="227"/>
      <c r="HIF1119" s="227"/>
      <c r="HIG1119" s="227"/>
      <c r="HIH1119" s="227"/>
      <c r="HII1119" s="227"/>
      <c r="HIJ1119" s="227"/>
      <c r="HIK1119" s="227"/>
      <c r="HIL1119" s="227"/>
      <c r="HIM1119" s="227"/>
      <c r="HIN1119" s="227"/>
      <c r="HIO1119" s="227"/>
      <c r="HIP1119" s="227"/>
      <c r="HIQ1119" s="227"/>
      <c r="HIR1119" s="227"/>
      <c r="HIS1119" s="227"/>
      <c r="HIT1119" s="227"/>
      <c r="HIU1119" s="227"/>
      <c r="HIV1119" s="227"/>
      <c r="HIW1119" s="227"/>
      <c r="HIX1119" s="227"/>
      <c r="HIY1119" s="227"/>
      <c r="HIZ1119" s="227"/>
      <c r="HJA1119" s="227"/>
      <c r="HJB1119" s="227"/>
      <c r="HJC1119" s="227"/>
      <c r="HJD1119" s="227"/>
      <c r="HJE1119" s="227"/>
      <c r="HJF1119" s="227"/>
      <c r="HJG1119" s="227"/>
      <c r="HJH1119" s="227"/>
      <c r="HJI1119" s="227"/>
      <c r="HJJ1119" s="227"/>
      <c r="HJK1119" s="227"/>
      <c r="HJL1119" s="227"/>
      <c r="HJM1119" s="227"/>
      <c r="HJN1119" s="227"/>
      <c r="HJO1119" s="227"/>
      <c r="HJP1119" s="227"/>
      <c r="HJQ1119" s="227"/>
      <c r="HJR1119" s="227"/>
      <c r="HJS1119" s="227"/>
      <c r="HJT1119" s="227"/>
      <c r="HJU1119" s="227"/>
      <c r="HJV1119" s="227"/>
      <c r="HJW1119" s="227"/>
      <c r="HJX1119" s="227"/>
      <c r="HJY1119" s="227"/>
      <c r="HJZ1119" s="227"/>
      <c r="HKA1119" s="227"/>
      <c r="HKB1119" s="227"/>
      <c r="HKC1119" s="227"/>
      <c r="HKD1119" s="227"/>
      <c r="HKE1119" s="227"/>
      <c r="HKF1119" s="227"/>
      <c r="HKG1119" s="227"/>
      <c r="HKH1119" s="227"/>
      <c r="HKI1119" s="227"/>
      <c r="HKJ1119" s="227"/>
      <c r="HKK1119" s="227"/>
      <c r="HKL1119" s="227"/>
      <c r="HKM1119" s="227"/>
      <c r="HKN1119" s="227"/>
      <c r="HKO1119" s="227"/>
      <c r="HKP1119" s="227"/>
      <c r="HKQ1119" s="227"/>
      <c r="HKR1119" s="227"/>
      <c r="HKS1119" s="227"/>
      <c r="HKT1119" s="227"/>
      <c r="HKU1119" s="227"/>
      <c r="HKV1119" s="227"/>
      <c r="HKW1119" s="227"/>
      <c r="HKX1119" s="227"/>
      <c r="HKY1119" s="227"/>
      <c r="HKZ1119" s="227"/>
      <c r="HLA1119" s="227"/>
      <c r="HLB1119" s="227"/>
      <c r="HLC1119" s="227"/>
      <c r="HLD1119" s="227"/>
      <c r="HLE1119" s="227"/>
      <c r="HLF1119" s="227"/>
      <c r="HLG1119" s="227"/>
      <c r="HLH1119" s="227"/>
      <c r="HLI1119" s="227"/>
      <c r="HLJ1119" s="227"/>
      <c r="HLK1119" s="227"/>
      <c r="HLL1119" s="227"/>
      <c r="HLM1119" s="227"/>
      <c r="HLN1119" s="227"/>
      <c r="HLO1119" s="227"/>
      <c r="HLP1119" s="227"/>
      <c r="HLQ1119" s="227"/>
      <c r="HLR1119" s="227"/>
      <c r="HLS1119" s="227"/>
      <c r="HLT1119" s="227"/>
      <c r="HLU1119" s="227"/>
      <c r="HLV1119" s="227"/>
      <c r="HLW1119" s="227"/>
      <c r="HLX1119" s="227"/>
      <c r="HLY1119" s="227"/>
      <c r="HLZ1119" s="227"/>
      <c r="HMA1119" s="227"/>
      <c r="HMB1119" s="227"/>
      <c r="HMC1119" s="227"/>
      <c r="HMD1119" s="227"/>
      <c r="HME1119" s="227"/>
      <c r="HMF1119" s="227"/>
      <c r="HMG1119" s="227"/>
      <c r="HMH1119" s="227"/>
      <c r="HMI1119" s="227"/>
      <c r="HMJ1119" s="227"/>
      <c r="HMK1119" s="227"/>
      <c r="HML1119" s="227"/>
      <c r="HMM1119" s="227"/>
      <c r="HMN1119" s="227"/>
      <c r="HMO1119" s="227"/>
      <c r="HMP1119" s="227"/>
      <c r="HMQ1119" s="227"/>
      <c r="HMR1119" s="227"/>
      <c r="HMS1119" s="227"/>
      <c r="HMT1119" s="227"/>
      <c r="HMU1119" s="227"/>
      <c r="HMV1119" s="227"/>
      <c r="HMW1119" s="227"/>
      <c r="HMX1119" s="227"/>
      <c r="HMY1119" s="227"/>
      <c r="HMZ1119" s="227"/>
      <c r="HNA1119" s="227"/>
      <c r="HNB1119" s="227"/>
      <c r="HNC1119" s="227"/>
      <c r="HND1119" s="227"/>
      <c r="HNE1119" s="227"/>
      <c r="HNF1119" s="227"/>
      <c r="HNG1119" s="227"/>
      <c r="HNH1119" s="227"/>
      <c r="HNI1119" s="227"/>
      <c r="HNJ1119" s="227"/>
      <c r="HNK1119" s="227"/>
      <c r="HNL1119" s="227"/>
      <c r="HNM1119" s="227"/>
      <c r="HNN1119" s="227"/>
      <c r="HNO1119" s="227"/>
      <c r="HNP1119" s="227"/>
      <c r="HNQ1119" s="227"/>
      <c r="HNR1119" s="227"/>
      <c r="HNS1119" s="227"/>
      <c r="HNT1119" s="227"/>
      <c r="HNU1119" s="227"/>
      <c r="HNV1119" s="227"/>
      <c r="HNW1119" s="227"/>
      <c r="HNX1119" s="227"/>
      <c r="HNY1119" s="227"/>
      <c r="HNZ1119" s="227"/>
      <c r="HOA1119" s="227"/>
      <c r="HOB1119" s="227"/>
      <c r="HOC1119" s="227"/>
      <c r="HOD1119" s="227"/>
      <c r="HOE1119" s="227"/>
      <c r="HOF1119" s="227"/>
      <c r="HOG1119" s="227"/>
      <c r="HOH1119" s="227"/>
      <c r="HOI1119" s="227"/>
      <c r="HOJ1119" s="227"/>
      <c r="HOK1119" s="227"/>
      <c r="HOL1119" s="227"/>
      <c r="HOM1119" s="227"/>
      <c r="HON1119" s="227"/>
      <c r="HOO1119" s="227"/>
      <c r="HOP1119" s="227"/>
      <c r="HOQ1119" s="227"/>
      <c r="HOR1119" s="227"/>
      <c r="HOS1119" s="227"/>
      <c r="HOT1119" s="227"/>
      <c r="HOU1119" s="227"/>
      <c r="HOV1119" s="227"/>
      <c r="HOW1119" s="227"/>
      <c r="HOX1119" s="227"/>
      <c r="HOY1119" s="227"/>
      <c r="HOZ1119" s="227"/>
      <c r="HPA1119" s="227"/>
      <c r="HPB1119" s="227"/>
      <c r="HPC1119" s="227"/>
      <c r="HPD1119" s="227"/>
      <c r="HPE1119" s="227"/>
      <c r="HPF1119" s="227"/>
      <c r="HPG1119" s="227"/>
      <c r="HPH1119" s="227"/>
      <c r="HPI1119" s="227"/>
      <c r="HPJ1119" s="227"/>
      <c r="HPK1119" s="227"/>
      <c r="HPL1119" s="227"/>
      <c r="HPM1119" s="227"/>
      <c r="HPN1119" s="227"/>
      <c r="HPO1119" s="227"/>
      <c r="HPP1119" s="227"/>
      <c r="HPQ1119" s="227"/>
      <c r="HPR1119" s="227"/>
      <c r="HPS1119" s="227"/>
      <c r="HPT1119" s="227"/>
      <c r="HPU1119" s="227"/>
      <c r="HPV1119" s="227"/>
      <c r="HPW1119" s="227"/>
      <c r="HPX1119" s="227"/>
      <c r="HPY1119" s="227"/>
      <c r="HPZ1119" s="227"/>
      <c r="HQA1119" s="227"/>
      <c r="HQB1119" s="227"/>
      <c r="HQC1119" s="227"/>
      <c r="HQD1119" s="227"/>
      <c r="HQE1119" s="227"/>
      <c r="HQF1119" s="227"/>
      <c r="HQG1119" s="227"/>
      <c r="HQH1119" s="227"/>
      <c r="HQI1119" s="227"/>
      <c r="HQJ1119" s="227"/>
      <c r="HQK1119" s="227"/>
      <c r="HQL1119" s="227"/>
      <c r="HQM1119" s="227"/>
      <c r="HQN1119" s="227"/>
      <c r="HQO1119" s="227"/>
      <c r="HQP1119" s="227"/>
      <c r="HQQ1119" s="227"/>
      <c r="HQR1119" s="227"/>
      <c r="HQS1119" s="227"/>
      <c r="HQT1119" s="227"/>
      <c r="HQU1119" s="227"/>
      <c r="HQV1119" s="227"/>
      <c r="HQW1119" s="227"/>
      <c r="HQX1119" s="227"/>
      <c r="HQY1119" s="227"/>
      <c r="HQZ1119" s="227"/>
      <c r="HRA1119" s="227"/>
      <c r="HRB1119" s="227"/>
      <c r="HRC1119" s="227"/>
      <c r="HRD1119" s="227"/>
      <c r="HRE1119" s="227"/>
      <c r="HRF1119" s="227"/>
      <c r="HRG1119" s="227"/>
      <c r="HRH1119" s="227"/>
      <c r="HRI1119" s="227"/>
      <c r="HRJ1119" s="227"/>
      <c r="HRK1119" s="227"/>
      <c r="HRL1119" s="227"/>
      <c r="HRM1119" s="227"/>
      <c r="HRN1119" s="227"/>
      <c r="HRO1119" s="227"/>
      <c r="HRP1119" s="227"/>
      <c r="HRQ1119" s="227"/>
      <c r="HRR1119" s="227"/>
      <c r="HRS1119" s="227"/>
      <c r="HRT1119" s="227"/>
      <c r="HRU1119" s="227"/>
      <c r="HRV1119" s="227"/>
      <c r="HRW1119" s="227"/>
      <c r="HRX1119" s="227"/>
      <c r="HRY1119" s="227"/>
      <c r="HRZ1119" s="227"/>
      <c r="HSA1119" s="227"/>
      <c r="HSB1119" s="227"/>
      <c r="HSC1119" s="227"/>
      <c r="HSD1119" s="227"/>
      <c r="HSE1119" s="227"/>
      <c r="HSF1119" s="227"/>
      <c r="HSG1119" s="227"/>
      <c r="HSH1119" s="227"/>
      <c r="HSI1119" s="227"/>
      <c r="HSJ1119" s="227"/>
      <c r="HSK1119" s="227"/>
      <c r="HSL1119" s="227"/>
      <c r="HSM1119" s="227"/>
      <c r="HSN1119" s="227"/>
      <c r="HSO1119" s="227"/>
      <c r="HSP1119" s="227"/>
      <c r="HSQ1119" s="227"/>
      <c r="HSR1119" s="227"/>
      <c r="HSS1119" s="227"/>
      <c r="HST1119" s="227"/>
      <c r="HSU1119" s="227"/>
      <c r="HSV1119" s="227"/>
      <c r="HSW1119" s="227"/>
      <c r="HSX1119" s="227"/>
      <c r="HSY1119" s="227"/>
      <c r="HSZ1119" s="227"/>
      <c r="HTA1119" s="227"/>
      <c r="HTB1119" s="227"/>
      <c r="HTC1119" s="227"/>
      <c r="HTD1119" s="227"/>
      <c r="HTE1119" s="227"/>
      <c r="HTF1119" s="227"/>
      <c r="HTG1119" s="227"/>
      <c r="HTH1119" s="227"/>
      <c r="HTI1119" s="227"/>
      <c r="HTJ1119" s="227"/>
      <c r="HTK1119" s="227"/>
      <c r="HTL1119" s="227"/>
      <c r="HTM1119" s="227"/>
      <c r="HTN1119" s="227"/>
      <c r="HTO1119" s="227"/>
      <c r="HTP1119" s="227"/>
      <c r="HTQ1119" s="227"/>
      <c r="HTR1119" s="227"/>
      <c r="HTS1119" s="227"/>
      <c r="HTT1119" s="227"/>
      <c r="HTU1119" s="227"/>
      <c r="HTV1119" s="227"/>
      <c r="HTW1119" s="227"/>
      <c r="HTX1119" s="227"/>
      <c r="HTY1119" s="227"/>
      <c r="HTZ1119" s="227"/>
      <c r="HUA1119" s="227"/>
      <c r="HUB1119" s="227"/>
      <c r="HUC1119" s="227"/>
      <c r="HUD1119" s="227"/>
      <c r="HUE1119" s="227"/>
      <c r="HUF1119" s="227"/>
      <c r="HUG1119" s="227"/>
      <c r="HUH1119" s="227"/>
      <c r="HUI1119" s="227"/>
      <c r="HUJ1119" s="227"/>
      <c r="HUK1119" s="227"/>
      <c r="HUL1119" s="227"/>
      <c r="HUM1119" s="227"/>
      <c r="HUN1119" s="227"/>
      <c r="HUO1119" s="227"/>
      <c r="HUP1119" s="227"/>
      <c r="HUQ1119" s="227"/>
      <c r="HUR1119" s="227"/>
      <c r="HUS1119" s="227"/>
      <c r="HUT1119" s="227"/>
      <c r="HUU1119" s="227"/>
      <c r="HUV1119" s="227"/>
      <c r="HUW1119" s="227"/>
      <c r="HUX1119" s="227"/>
      <c r="HUY1119" s="227"/>
      <c r="HUZ1119" s="227"/>
      <c r="HVA1119" s="227"/>
      <c r="HVB1119" s="227"/>
      <c r="HVC1119" s="227"/>
      <c r="HVD1119" s="227"/>
      <c r="HVE1119" s="227"/>
      <c r="HVF1119" s="227"/>
      <c r="HVG1119" s="227"/>
      <c r="HVH1119" s="227"/>
      <c r="HVI1119" s="227"/>
      <c r="HVJ1119" s="227"/>
      <c r="HVK1119" s="227"/>
      <c r="HVL1119" s="227"/>
      <c r="HVM1119" s="227"/>
      <c r="HVN1119" s="227"/>
      <c r="HVO1119" s="227"/>
      <c r="HVP1119" s="227"/>
      <c r="HVQ1119" s="227"/>
      <c r="HVR1119" s="227"/>
      <c r="HVS1119" s="227"/>
      <c r="HVT1119" s="227"/>
      <c r="HVU1119" s="227"/>
      <c r="HVV1119" s="227"/>
      <c r="HVW1119" s="227"/>
      <c r="HVX1119" s="227"/>
      <c r="HVY1119" s="227"/>
      <c r="HVZ1119" s="227"/>
      <c r="HWA1119" s="227"/>
      <c r="HWB1119" s="227"/>
      <c r="HWC1119" s="227"/>
      <c r="HWD1119" s="227"/>
      <c r="HWE1119" s="227"/>
      <c r="HWF1119" s="227"/>
      <c r="HWG1119" s="227"/>
      <c r="HWH1119" s="227"/>
      <c r="HWI1119" s="227"/>
      <c r="HWJ1119" s="227"/>
      <c r="HWK1119" s="227"/>
      <c r="HWL1119" s="227"/>
      <c r="HWM1119" s="227"/>
      <c r="HWN1119" s="227"/>
      <c r="HWO1119" s="227"/>
      <c r="HWP1119" s="227"/>
      <c r="HWQ1119" s="227"/>
      <c r="HWR1119" s="227"/>
      <c r="HWS1119" s="227"/>
      <c r="HWT1119" s="227"/>
      <c r="HWU1119" s="227"/>
      <c r="HWV1119" s="227"/>
      <c r="HWW1119" s="227"/>
      <c r="HWX1119" s="227"/>
      <c r="HWY1119" s="227"/>
      <c r="HWZ1119" s="227"/>
      <c r="HXA1119" s="227"/>
      <c r="HXB1119" s="227"/>
      <c r="HXC1119" s="227"/>
      <c r="HXD1119" s="227"/>
      <c r="HXE1119" s="227"/>
      <c r="HXF1119" s="227"/>
      <c r="HXG1119" s="227"/>
      <c r="HXH1119" s="227"/>
      <c r="HXI1119" s="227"/>
      <c r="HXJ1119" s="227"/>
      <c r="HXK1119" s="227"/>
      <c r="HXL1119" s="227"/>
      <c r="HXM1119" s="227"/>
      <c r="HXN1119" s="227"/>
      <c r="HXO1119" s="227"/>
      <c r="HXP1119" s="227"/>
      <c r="HXQ1119" s="227"/>
      <c r="HXR1119" s="227"/>
      <c r="HXS1119" s="227"/>
      <c r="HXT1119" s="227"/>
      <c r="HXU1119" s="227"/>
      <c r="HXV1119" s="227"/>
      <c r="HXW1119" s="227"/>
      <c r="HXX1119" s="227"/>
      <c r="HXY1119" s="227"/>
      <c r="HXZ1119" s="227"/>
      <c r="HYA1119" s="227"/>
      <c r="HYB1119" s="227"/>
      <c r="HYC1119" s="227"/>
      <c r="HYD1119" s="227"/>
      <c r="HYE1119" s="227"/>
      <c r="HYF1119" s="227"/>
      <c r="HYG1119" s="227"/>
      <c r="HYH1119" s="227"/>
      <c r="HYI1119" s="227"/>
      <c r="HYJ1119" s="227"/>
      <c r="HYK1119" s="227"/>
      <c r="HYL1119" s="227"/>
      <c r="HYM1119" s="227"/>
      <c r="HYN1119" s="227"/>
      <c r="HYO1119" s="227"/>
      <c r="HYP1119" s="227"/>
      <c r="HYQ1119" s="227"/>
      <c r="HYR1119" s="227"/>
      <c r="HYS1119" s="227"/>
      <c r="HYT1119" s="227"/>
      <c r="HYU1119" s="227"/>
      <c r="HYV1119" s="227"/>
      <c r="HYW1119" s="227"/>
      <c r="HYX1119" s="227"/>
      <c r="HYY1119" s="227"/>
      <c r="HYZ1119" s="227"/>
      <c r="HZA1119" s="227"/>
      <c r="HZB1119" s="227"/>
      <c r="HZC1119" s="227"/>
      <c r="HZD1119" s="227"/>
      <c r="HZE1119" s="227"/>
      <c r="HZF1119" s="227"/>
      <c r="HZG1119" s="227"/>
      <c r="HZH1119" s="227"/>
      <c r="HZI1119" s="227"/>
      <c r="HZJ1119" s="227"/>
      <c r="HZK1119" s="227"/>
      <c r="HZL1119" s="227"/>
      <c r="HZM1119" s="227"/>
      <c r="HZN1119" s="227"/>
      <c r="HZO1119" s="227"/>
      <c r="HZP1119" s="227"/>
      <c r="HZQ1119" s="227"/>
      <c r="HZR1119" s="227"/>
      <c r="HZS1119" s="227"/>
      <c r="HZT1119" s="227"/>
      <c r="HZU1119" s="227"/>
      <c r="HZV1119" s="227"/>
      <c r="HZW1119" s="227"/>
      <c r="HZX1119" s="227"/>
      <c r="HZY1119" s="227"/>
      <c r="HZZ1119" s="227"/>
      <c r="IAA1119" s="227"/>
      <c r="IAB1119" s="227"/>
      <c r="IAC1119" s="227"/>
      <c r="IAD1119" s="227"/>
      <c r="IAE1119" s="227"/>
      <c r="IAF1119" s="227"/>
      <c r="IAG1119" s="227"/>
      <c r="IAH1119" s="227"/>
      <c r="IAI1119" s="227"/>
      <c r="IAJ1119" s="227"/>
      <c r="IAK1119" s="227"/>
      <c r="IAL1119" s="227"/>
      <c r="IAM1119" s="227"/>
      <c r="IAN1119" s="227"/>
      <c r="IAO1119" s="227"/>
      <c r="IAP1119" s="227"/>
      <c r="IAQ1119" s="227"/>
      <c r="IAR1119" s="227"/>
      <c r="IAS1119" s="227"/>
      <c r="IAT1119" s="227"/>
      <c r="IAU1119" s="227"/>
      <c r="IAV1119" s="227"/>
      <c r="IAW1119" s="227"/>
      <c r="IAX1119" s="227"/>
      <c r="IAY1119" s="227"/>
      <c r="IAZ1119" s="227"/>
      <c r="IBA1119" s="227"/>
      <c r="IBB1119" s="227"/>
      <c r="IBC1119" s="227"/>
      <c r="IBD1119" s="227"/>
      <c r="IBE1119" s="227"/>
      <c r="IBF1119" s="227"/>
      <c r="IBG1119" s="227"/>
      <c r="IBH1119" s="227"/>
      <c r="IBI1119" s="227"/>
      <c r="IBJ1119" s="227"/>
      <c r="IBK1119" s="227"/>
      <c r="IBL1119" s="227"/>
      <c r="IBM1119" s="227"/>
      <c r="IBN1119" s="227"/>
      <c r="IBO1119" s="227"/>
      <c r="IBP1119" s="227"/>
      <c r="IBQ1119" s="227"/>
      <c r="IBR1119" s="227"/>
      <c r="IBS1119" s="227"/>
      <c r="IBT1119" s="227"/>
      <c r="IBU1119" s="227"/>
      <c r="IBV1119" s="227"/>
      <c r="IBW1119" s="227"/>
      <c r="IBX1119" s="227"/>
      <c r="IBY1119" s="227"/>
      <c r="IBZ1119" s="227"/>
      <c r="ICA1119" s="227"/>
      <c r="ICB1119" s="227"/>
      <c r="ICC1119" s="227"/>
      <c r="ICD1119" s="227"/>
      <c r="ICE1119" s="227"/>
      <c r="ICF1119" s="227"/>
      <c r="ICG1119" s="227"/>
      <c r="ICH1119" s="227"/>
      <c r="ICI1119" s="227"/>
      <c r="ICJ1119" s="227"/>
      <c r="ICK1119" s="227"/>
      <c r="ICL1119" s="227"/>
      <c r="ICM1119" s="227"/>
      <c r="ICN1119" s="227"/>
      <c r="ICO1119" s="227"/>
      <c r="ICP1119" s="227"/>
      <c r="ICQ1119" s="227"/>
      <c r="ICR1119" s="227"/>
      <c r="ICS1119" s="227"/>
      <c r="ICT1119" s="227"/>
      <c r="ICU1119" s="227"/>
      <c r="ICV1119" s="227"/>
      <c r="ICW1119" s="227"/>
      <c r="ICX1119" s="227"/>
      <c r="ICY1119" s="227"/>
      <c r="ICZ1119" s="227"/>
      <c r="IDA1119" s="227"/>
      <c r="IDB1119" s="227"/>
      <c r="IDC1119" s="227"/>
      <c r="IDD1119" s="227"/>
      <c r="IDE1119" s="227"/>
      <c r="IDF1119" s="227"/>
      <c r="IDG1119" s="227"/>
      <c r="IDH1119" s="227"/>
      <c r="IDI1119" s="227"/>
      <c r="IDJ1119" s="227"/>
      <c r="IDK1119" s="227"/>
      <c r="IDL1119" s="227"/>
      <c r="IDM1119" s="227"/>
      <c r="IDN1119" s="227"/>
      <c r="IDO1119" s="227"/>
      <c r="IDP1119" s="227"/>
      <c r="IDQ1119" s="227"/>
      <c r="IDR1119" s="227"/>
      <c r="IDS1119" s="227"/>
      <c r="IDT1119" s="227"/>
      <c r="IDU1119" s="227"/>
      <c r="IDV1119" s="227"/>
      <c r="IDW1119" s="227"/>
      <c r="IDX1119" s="227"/>
      <c r="IDY1119" s="227"/>
      <c r="IDZ1119" s="227"/>
      <c r="IEA1119" s="227"/>
      <c r="IEB1119" s="227"/>
      <c r="IEC1119" s="227"/>
      <c r="IED1119" s="227"/>
      <c r="IEE1119" s="227"/>
      <c r="IEF1119" s="227"/>
      <c r="IEG1119" s="227"/>
      <c r="IEH1119" s="227"/>
      <c r="IEI1119" s="227"/>
      <c r="IEJ1119" s="227"/>
      <c r="IEK1119" s="227"/>
      <c r="IEL1119" s="227"/>
      <c r="IEM1119" s="227"/>
      <c r="IEN1119" s="227"/>
      <c r="IEO1119" s="227"/>
      <c r="IEP1119" s="227"/>
      <c r="IEQ1119" s="227"/>
      <c r="IER1119" s="227"/>
      <c r="IES1119" s="227"/>
      <c r="IET1119" s="227"/>
      <c r="IEU1119" s="227"/>
      <c r="IEV1119" s="227"/>
      <c r="IEW1119" s="227"/>
      <c r="IEX1119" s="227"/>
      <c r="IEY1119" s="227"/>
      <c r="IEZ1119" s="227"/>
      <c r="IFA1119" s="227"/>
      <c r="IFB1119" s="227"/>
      <c r="IFC1119" s="227"/>
      <c r="IFD1119" s="227"/>
      <c r="IFE1119" s="227"/>
      <c r="IFF1119" s="227"/>
      <c r="IFG1119" s="227"/>
      <c r="IFH1119" s="227"/>
      <c r="IFI1119" s="227"/>
      <c r="IFJ1119" s="227"/>
      <c r="IFK1119" s="227"/>
      <c r="IFL1119" s="227"/>
      <c r="IFM1119" s="227"/>
      <c r="IFN1119" s="227"/>
      <c r="IFO1119" s="227"/>
      <c r="IFP1119" s="227"/>
      <c r="IFQ1119" s="227"/>
      <c r="IFR1119" s="227"/>
      <c r="IFS1119" s="227"/>
      <c r="IFT1119" s="227"/>
      <c r="IFU1119" s="227"/>
      <c r="IFV1119" s="227"/>
      <c r="IFW1119" s="227"/>
      <c r="IFX1119" s="227"/>
      <c r="IFY1119" s="227"/>
      <c r="IFZ1119" s="227"/>
      <c r="IGA1119" s="227"/>
      <c r="IGB1119" s="227"/>
      <c r="IGC1119" s="227"/>
      <c r="IGD1119" s="227"/>
      <c r="IGE1119" s="227"/>
      <c r="IGF1119" s="227"/>
      <c r="IGG1119" s="227"/>
      <c r="IGH1119" s="227"/>
      <c r="IGI1119" s="227"/>
      <c r="IGJ1119" s="227"/>
      <c r="IGK1119" s="227"/>
      <c r="IGL1119" s="227"/>
      <c r="IGM1119" s="227"/>
      <c r="IGN1119" s="227"/>
      <c r="IGO1119" s="227"/>
      <c r="IGP1119" s="227"/>
      <c r="IGQ1119" s="227"/>
      <c r="IGR1119" s="227"/>
      <c r="IGS1119" s="227"/>
      <c r="IGT1119" s="227"/>
      <c r="IGU1119" s="227"/>
      <c r="IGV1119" s="227"/>
      <c r="IGW1119" s="227"/>
      <c r="IGX1119" s="227"/>
      <c r="IGY1119" s="227"/>
      <c r="IGZ1119" s="227"/>
      <c r="IHA1119" s="227"/>
      <c r="IHB1119" s="227"/>
      <c r="IHC1119" s="227"/>
      <c r="IHD1119" s="227"/>
      <c r="IHE1119" s="227"/>
      <c r="IHF1119" s="227"/>
      <c r="IHG1119" s="227"/>
      <c r="IHH1119" s="227"/>
      <c r="IHI1119" s="227"/>
      <c r="IHJ1119" s="227"/>
      <c r="IHK1119" s="227"/>
      <c r="IHL1119" s="227"/>
      <c r="IHM1119" s="227"/>
      <c r="IHN1119" s="227"/>
      <c r="IHO1119" s="227"/>
      <c r="IHP1119" s="227"/>
      <c r="IHQ1119" s="227"/>
      <c r="IHR1119" s="227"/>
      <c r="IHS1119" s="227"/>
      <c r="IHT1119" s="227"/>
      <c r="IHU1119" s="227"/>
      <c r="IHV1119" s="227"/>
      <c r="IHW1119" s="227"/>
      <c r="IHX1119" s="227"/>
      <c r="IHY1119" s="227"/>
      <c r="IHZ1119" s="227"/>
      <c r="IIA1119" s="227"/>
      <c r="IIB1119" s="227"/>
      <c r="IIC1119" s="227"/>
      <c r="IID1119" s="227"/>
      <c r="IIE1119" s="227"/>
      <c r="IIF1119" s="227"/>
      <c r="IIG1119" s="227"/>
      <c r="IIH1119" s="227"/>
      <c r="III1119" s="227"/>
      <c r="IIJ1119" s="227"/>
      <c r="IIK1119" s="227"/>
      <c r="IIL1119" s="227"/>
      <c r="IIM1119" s="227"/>
      <c r="IIN1119" s="227"/>
      <c r="IIO1119" s="227"/>
      <c r="IIP1119" s="227"/>
      <c r="IIQ1119" s="227"/>
      <c r="IIR1119" s="227"/>
      <c r="IIS1119" s="227"/>
      <c r="IIT1119" s="227"/>
      <c r="IIU1119" s="227"/>
      <c r="IIV1119" s="227"/>
      <c r="IIW1119" s="227"/>
      <c r="IIX1119" s="227"/>
      <c r="IIY1119" s="227"/>
      <c r="IIZ1119" s="227"/>
      <c r="IJA1119" s="227"/>
      <c r="IJB1119" s="227"/>
      <c r="IJC1119" s="227"/>
      <c r="IJD1119" s="227"/>
      <c r="IJE1119" s="227"/>
      <c r="IJF1119" s="227"/>
      <c r="IJG1119" s="227"/>
      <c r="IJH1119" s="227"/>
      <c r="IJI1119" s="227"/>
      <c r="IJJ1119" s="227"/>
      <c r="IJK1119" s="227"/>
      <c r="IJL1119" s="227"/>
      <c r="IJM1119" s="227"/>
      <c r="IJN1119" s="227"/>
      <c r="IJO1119" s="227"/>
      <c r="IJP1119" s="227"/>
      <c r="IJQ1119" s="227"/>
      <c r="IJR1119" s="227"/>
      <c r="IJS1119" s="227"/>
      <c r="IJT1119" s="227"/>
      <c r="IJU1119" s="227"/>
      <c r="IJV1119" s="227"/>
      <c r="IJW1119" s="227"/>
      <c r="IJX1119" s="227"/>
      <c r="IJY1119" s="227"/>
      <c r="IJZ1119" s="227"/>
      <c r="IKA1119" s="227"/>
      <c r="IKB1119" s="227"/>
      <c r="IKC1119" s="227"/>
      <c r="IKD1119" s="227"/>
      <c r="IKE1119" s="227"/>
      <c r="IKF1119" s="227"/>
      <c r="IKG1119" s="227"/>
      <c r="IKH1119" s="227"/>
      <c r="IKI1119" s="227"/>
      <c r="IKJ1119" s="227"/>
      <c r="IKK1119" s="227"/>
      <c r="IKL1119" s="227"/>
      <c r="IKM1119" s="227"/>
      <c r="IKN1119" s="227"/>
      <c r="IKO1119" s="227"/>
      <c r="IKP1119" s="227"/>
      <c r="IKQ1119" s="227"/>
      <c r="IKR1119" s="227"/>
      <c r="IKS1119" s="227"/>
      <c r="IKT1119" s="227"/>
      <c r="IKU1119" s="227"/>
      <c r="IKV1119" s="227"/>
      <c r="IKW1119" s="227"/>
      <c r="IKX1119" s="227"/>
      <c r="IKY1119" s="227"/>
      <c r="IKZ1119" s="227"/>
      <c r="ILA1119" s="227"/>
      <c r="ILB1119" s="227"/>
      <c r="ILC1119" s="227"/>
      <c r="ILD1119" s="227"/>
      <c r="ILE1119" s="227"/>
      <c r="ILF1119" s="227"/>
      <c r="ILG1119" s="227"/>
      <c r="ILH1119" s="227"/>
      <c r="ILI1119" s="227"/>
      <c r="ILJ1119" s="227"/>
      <c r="ILK1119" s="227"/>
      <c r="ILL1119" s="227"/>
      <c r="ILM1119" s="227"/>
      <c r="ILN1119" s="227"/>
      <c r="ILO1119" s="227"/>
      <c r="ILP1119" s="227"/>
      <c r="ILQ1119" s="227"/>
      <c r="ILR1119" s="227"/>
      <c r="ILS1119" s="227"/>
      <c r="ILT1119" s="227"/>
      <c r="ILU1119" s="227"/>
      <c r="ILV1119" s="227"/>
      <c r="ILW1119" s="227"/>
      <c r="ILX1119" s="227"/>
      <c r="ILY1119" s="227"/>
      <c r="ILZ1119" s="227"/>
      <c r="IMA1119" s="227"/>
      <c r="IMB1119" s="227"/>
      <c r="IMC1119" s="227"/>
      <c r="IMD1119" s="227"/>
      <c r="IME1119" s="227"/>
      <c r="IMF1119" s="227"/>
      <c r="IMG1119" s="227"/>
      <c r="IMH1119" s="227"/>
      <c r="IMI1119" s="227"/>
      <c r="IMJ1119" s="227"/>
      <c r="IMK1119" s="227"/>
      <c r="IML1119" s="227"/>
      <c r="IMM1119" s="227"/>
      <c r="IMN1119" s="227"/>
      <c r="IMO1119" s="227"/>
      <c r="IMP1119" s="227"/>
      <c r="IMQ1119" s="227"/>
      <c r="IMR1119" s="227"/>
      <c r="IMS1119" s="227"/>
      <c r="IMT1119" s="227"/>
      <c r="IMU1119" s="227"/>
      <c r="IMV1119" s="227"/>
      <c r="IMW1119" s="227"/>
      <c r="IMX1119" s="227"/>
      <c r="IMY1119" s="227"/>
      <c r="IMZ1119" s="227"/>
      <c r="INA1119" s="227"/>
      <c r="INB1119" s="227"/>
      <c r="INC1119" s="227"/>
      <c r="IND1119" s="227"/>
      <c r="INE1119" s="227"/>
      <c r="INF1119" s="227"/>
      <c r="ING1119" s="227"/>
      <c r="INH1119" s="227"/>
      <c r="INI1119" s="227"/>
      <c r="INJ1119" s="227"/>
      <c r="INK1119" s="227"/>
      <c r="INL1119" s="227"/>
      <c r="INM1119" s="227"/>
      <c r="INN1119" s="227"/>
      <c r="INO1119" s="227"/>
      <c r="INP1119" s="227"/>
      <c r="INQ1119" s="227"/>
      <c r="INR1119" s="227"/>
      <c r="INS1119" s="227"/>
      <c r="INT1119" s="227"/>
      <c r="INU1119" s="227"/>
      <c r="INV1119" s="227"/>
      <c r="INW1119" s="227"/>
      <c r="INX1119" s="227"/>
      <c r="INY1119" s="227"/>
      <c r="INZ1119" s="227"/>
      <c r="IOA1119" s="227"/>
      <c r="IOB1119" s="227"/>
      <c r="IOC1119" s="227"/>
      <c r="IOD1119" s="227"/>
      <c r="IOE1119" s="227"/>
      <c r="IOF1119" s="227"/>
      <c r="IOG1119" s="227"/>
      <c r="IOH1119" s="227"/>
      <c r="IOI1119" s="227"/>
      <c r="IOJ1119" s="227"/>
      <c r="IOK1119" s="227"/>
      <c r="IOL1119" s="227"/>
      <c r="IOM1119" s="227"/>
      <c r="ION1119" s="227"/>
      <c r="IOO1119" s="227"/>
      <c r="IOP1119" s="227"/>
      <c r="IOQ1119" s="227"/>
      <c r="IOR1119" s="227"/>
      <c r="IOS1119" s="227"/>
      <c r="IOT1119" s="227"/>
      <c r="IOU1119" s="227"/>
      <c r="IOV1119" s="227"/>
      <c r="IOW1119" s="227"/>
      <c r="IOX1119" s="227"/>
      <c r="IOY1119" s="227"/>
      <c r="IOZ1119" s="227"/>
      <c r="IPA1119" s="227"/>
      <c r="IPB1119" s="227"/>
      <c r="IPC1119" s="227"/>
      <c r="IPD1119" s="227"/>
      <c r="IPE1119" s="227"/>
      <c r="IPF1119" s="227"/>
      <c r="IPG1119" s="227"/>
      <c r="IPH1119" s="227"/>
      <c r="IPI1119" s="227"/>
      <c r="IPJ1119" s="227"/>
      <c r="IPK1119" s="227"/>
      <c r="IPL1119" s="227"/>
      <c r="IPM1119" s="227"/>
      <c r="IPN1119" s="227"/>
      <c r="IPO1119" s="227"/>
      <c r="IPP1119" s="227"/>
      <c r="IPQ1119" s="227"/>
      <c r="IPR1119" s="227"/>
      <c r="IPS1119" s="227"/>
      <c r="IPT1119" s="227"/>
      <c r="IPU1119" s="227"/>
      <c r="IPV1119" s="227"/>
      <c r="IPW1119" s="227"/>
      <c r="IPX1119" s="227"/>
      <c r="IPY1119" s="227"/>
      <c r="IPZ1119" s="227"/>
      <c r="IQA1119" s="227"/>
      <c r="IQB1119" s="227"/>
      <c r="IQC1119" s="227"/>
      <c r="IQD1119" s="227"/>
      <c r="IQE1119" s="227"/>
      <c r="IQF1119" s="227"/>
      <c r="IQG1119" s="227"/>
      <c r="IQH1119" s="227"/>
      <c r="IQI1119" s="227"/>
      <c r="IQJ1119" s="227"/>
      <c r="IQK1119" s="227"/>
      <c r="IQL1119" s="227"/>
      <c r="IQM1119" s="227"/>
      <c r="IQN1119" s="227"/>
      <c r="IQO1119" s="227"/>
      <c r="IQP1119" s="227"/>
      <c r="IQQ1119" s="227"/>
      <c r="IQR1119" s="227"/>
      <c r="IQS1119" s="227"/>
      <c r="IQT1119" s="227"/>
      <c r="IQU1119" s="227"/>
      <c r="IQV1119" s="227"/>
      <c r="IQW1119" s="227"/>
      <c r="IQX1119" s="227"/>
      <c r="IQY1119" s="227"/>
      <c r="IQZ1119" s="227"/>
      <c r="IRA1119" s="227"/>
      <c r="IRB1119" s="227"/>
      <c r="IRC1119" s="227"/>
      <c r="IRD1119" s="227"/>
      <c r="IRE1119" s="227"/>
      <c r="IRF1119" s="227"/>
      <c r="IRG1119" s="227"/>
      <c r="IRH1119" s="227"/>
      <c r="IRI1119" s="227"/>
      <c r="IRJ1119" s="227"/>
      <c r="IRK1119" s="227"/>
      <c r="IRL1119" s="227"/>
      <c r="IRM1119" s="227"/>
      <c r="IRN1119" s="227"/>
      <c r="IRO1119" s="227"/>
      <c r="IRP1119" s="227"/>
      <c r="IRQ1119" s="227"/>
      <c r="IRR1119" s="227"/>
      <c r="IRS1119" s="227"/>
      <c r="IRT1119" s="227"/>
      <c r="IRU1119" s="227"/>
      <c r="IRV1119" s="227"/>
      <c r="IRW1119" s="227"/>
      <c r="IRX1119" s="227"/>
      <c r="IRY1119" s="227"/>
      <c r="IRZ1119" s="227"/>
      <c r="ISA1119" s="227"/>
      <c r="ISB1119" s="227"/>
      <c r="ISC1119" s="227"/>
      <c r="ISD1119" s="227"/>
      <c r="ISE1119" s="227"/>
      <c r="ISF1119" s="227"/>
      <c r="ISG1119" s="227"/>
      <c r="ISH1119" s="227"/>
      <c r="ISI1119" s="227"/>
      <c r="ISJ1119" s="227"/>
      <c r="ISK1119" s="227"/>
      <c r="ISL1119" s="227"/>
      <c r="ISM1119" s="227"/>
      <c r="ISN1119" s="227"/>
      <c r="ISO1119" s="227"/>
      <c r="ISP1119" s="227"/>
      <c r="ISQ1119" s="227"/>
      <c r="ISR1119" s="227"/>
      <c r="ISS1119" s="227"/>
      <c r="IST1119" s="227"/>
      <c r="ISU1119" s="227"/>
      <c r="ISV1119" s="227"/>
      <c r="ISW1119" s="227"/>
      <c r="ISX1119" s="227"/>
      <c r="ISY1119" s="227"/>
      <c r="ISZ1119" s="227"/>
      <c r="ITA1119" s="227"/>
      <c r="ITB1119" s="227"/>
      <c r="ITC1119" s="227"/>
      <c r="ITD1119" s="227"/>
      <c r="ITE1119" s="227"/>
      <c r="ITF1119" s="227"/>
      <c r="ITG1119" s="227"/>
      <c r="ITH1119" s="227"/>
      <c r="ITI1119" s="227"/>
      <c r="ITJ1119" s="227"/>
      <c r="ITK1119" s="227"/>
      <c r="ITL1119" s="227"/>
      <c r="ITM1119" s="227"/>
      <c r="ITN1119" s="227"/>
      <c r="ITO1119" s="227"/>
      <c r="ITP1119" s="227"/>
      <c r="ITQ1119" s="227"/>
      <c r="ITR1119" s="227"/>
      <c r="ITS1119" s="227"/>
      <c r="ITT1119" s="227"/>
      <c r="ITU1119" s="227"/>
      <c r="ITV1119" s="227"/>
      <c r="ITW1119" s="227"/>
      <c r="ITX1119" s="227"/>
      <c r="ITY1119" s="227"/>
      <c r="ITZ1119" s="227"/>
      <c r="IUA1119" s="227"/>
      <c r="IUB1119" s="227"/>
      <c r="IUC1119" s="227"/>
      <c r="IUD1119" s="227"/>
      <c r="IUE1119" s="227"/>
      <c r="IUF1119" s="227"/>
      <c r="IUG1119" s="227"/>
      <c r="IUH1119" s="227"/>
      <c r="IUI1119" s="227"/>
      <c r="IUJ1119" s="227"/>
      <c r="IUK1119" s="227"/>
      <c r="IUL1119" s="227"/>
      <c r="IUM1119" s="227"/>
      <c r="IUN1119" s="227"/>
      <c r="IUO1119" s="227"/>
      <c r="IUP1119" s="227"/>
      <c r="IUQ1119" s="227"/>
      <c r="IUR1119" s="227"/>
      <c r="IUS1119" s="227"/>
      <c r="IUT1119" s="227"/>
      <c r="IUU1119" s="227"/>
      <c r="IUV1119" s="227"/>
      <c r="IUW1119" s="227"/>
      <c r="IUX1119" s="227"/>
      <c r="IUY1119" s="227"/>
      <c r="IUZ1119" s="227"/>
      <c r="IVA1119" s="227"/>
      <c r="IVB1119" s="227"/>
      <c r="IVC1119" s="227"/>
      <c r="IVD1119" s="227"/>
      <c r="IVE1119" s="227"/>
      <c r="IVF1119" s="227"/>
      <c r="IVG1119" s="227"/>
      <c r="IVH1119" s="227"/>
      <c r="IVI1119" s="227"/>
      <c r="IVJ1119" s="227"/>
      <c r="IVK1119" s="227"/>
      <c r="IVL1119" s="227"/>
      <c r="IVM1119" s="227"/>
      <c r="IVN1119" s="227"/>
      <c r="IVO1119" s="227"/>
      <c r="IVP1119" s="227"/>
      <c r="IVQ1119" s="227"/>
      <c r="IVR1119" s="227"/>
      <c r="IVS1119" s="227"/>
      <c r="IVT1119" s="227"/>
      <c r="IVU1119" s="227"/>
      <c r="IVV1119" s="227"/>
      <c r="IVW1119" s="227"/>
      <c r="IVX1119" s="227"/>
      <c r="IVY1119" s="227"/>
      <c r="IVZ1119" s="227"/>
      <c r="IWA1119" s="227"/>
      <c r="IWB1119" s="227"/>
      <c r="IWC1119" s="227"/>
      <c r="IWD1119" s="227"/>
      <c r="IWE1119" s="227"/>
      <c r="IWF1119" s="227"/>
      <c r="IWG1119" s="227"/>
      <c r="IWH1119" s="227"/>
      <c r="IWI1119" s="227"/>
      <c r="IWJ1119" s="227"/>
      <c r="IWK1119" s="227"/>
      <c r="IWL1119" s="227"/>
      <c r="IWM1119" s="227"/>
      <c r="IWN1119" s="227"/>
      <c r="IWO1119" s="227"/>
      <c r="IWP1119" s="227"/>
      <c r="IWQ1119" s="227"/>
      <c r="IWR1119" s="227"/>
      <c r="IWS1119" s="227"/>
      <c r="IWT1119" s="227"/>
      <c r="IWU1119" s="227"/>
      <c r="IWV1119" s="227"/>
      <c r="IWW1119" s="227"/>
      <c r="IWX1119" s="227"/>
      <c r="IWY1119" s="227"/>
      <c r="IWZ1119" s="227"/>
      <c r="IXA1119" s="227"/>
      <c r="IXB1119" s="227"/>
      <c r="IXC1119" s="227"/>
      <c r="IXD1119" s="227"/>
      <c r="IXE1119" s="227"/>
      <c r="IXF1119" s="227"/>
      <c r="IXG1119" s="227"/>
      <c r="IXH1119" s="227"/>
      <c r="IXI1119" s="227"/>
      <c r="IXJ1119" s="227"/>
      <c r="IXK1119" s="227"/>
      <c r="IXL1119" s="227"/>
      <c r="IXM1119" s="227"/>
      <c r="IXN1119" s="227"/>
      <c r="IXO1119" s="227"/>
      <c r="IXP1119" s="227"/>
      <c r="IXQ1119" s="227"/>
      <c r="IXR1119" s="227"/>
      <c r="IXS1119" s="227"/>
      <c r="IXT1119" s="227"/>
      <c r="IXU1119" s="227"/>
      <c r="IXV1119" s="227"/>
      <c r="IXW1119" s="227"/>
      <c r="IXX1119" s="227"/>
      <c r="IXY1119" s="227"/>
      <c r="IXZ1119" s="227"/>
      <c r="IYA1119" s="227"/>
      <c r="IYB1119" s="227"/>
      <c r="IYC1119" s="227"/>
      <c r="IYD1119" s="227"/>
      <c r="IYE1119" s="227"/>
      <c r="IYF1119" s="227"/>
      <c r="IYG1119" s="227"/>
      <c r="IYH1119" s="227"/>
      <c r="IYI1119" s="227"/>
      <c r="IYJ1119" s="227"/>
      <c r="IYK1119" s="227"/>
      <c r="IYL1119" s="227"/>
      <c r="IYM1119" s="227"/>
      <c r="IYN1119" s="227"/>
      <c r="IYO1119" s="227"/>
      <c r="IYP1119" s="227"/>
      <c r="IYQ1119" s="227"/>
      <c r="IYR1119" s="227"/>
      <c r="IYS1119" s="227"/>
      <c r="IYT1119" s="227"/>
      <c r="IYU1119" s="227"/>
      <c r="IYV1119" s="227"/>
      <c r="IYW1119" s="227"/>
      <c r="IYX1119" s="227"/>
      <c r="IYY1119" s="227"/>
      <c r="IYZ1119" s="227"/>
      <c r="IZA1119" s="227"/>
      <c r="IZB1119" s="227"/>
      <c r="IZC1119" s="227"/>
      <c r="IZD1119" s="227"/>
      <c r="IZE1119" s="227"/>
      <c r="IZF1119" s="227"/>
      <c r="IZG1119" s="227"/>
      <c r="IZH1119" s="227"/>
      <c r="IZI1119" s="227"/>
      <c r="IZJ1119" s="227"/>
      <c r="IZK1119" s="227"/>
      <c r="IZL1119" s="227"/>
      <c r="IZM1119" s="227"/>
      <c r="IZN1119" s="227"/>
      <c r="IZO1119" s="227"/>
      <c r="IZP1119" s="227"/>
      <c r="IZQ1119" s="227"/>
      <c r="IZR1119" s="227"/>
      <c r="IZS1119" s="227"/>
      <c r="IZT1119" s="227"/>
      <c r="IZU1119" s="227"/>
      <c r="IZV1119" s="227"/>
      <c r="IZW1119" s="227"/>
      <c r="IZX1119" s="227"/>
      <c r="IZY1119" s="227"/>
      <c r="IZZ1119" s="227"/>
      <c r="JAA1119" s="227"/>
      <c r="JAB1119" s="227"/>
      <c r="JAC1119" s="227"/>
      <c r="JAD1119" s="227"/>
      <c r="JAE1119" s="227"/>
      <c r="JAF1119" s="227"/>
      <c r="JAG1119" s="227"/>
      <c r="JAH1119" s="227"/>
      <c r="JAI1119" s="227"/>
      <c r="JAJ1119" s="227"/>
      <c r="JAK1119" s="227"/>
      <c r="JAL1119" s="227"/>
      <c r="JAM1119" s="227"/>
      <c r="JAN1119" s="227"/>
      <c r="JAO1119" s="227"/>
      <c r="JAP1119" s="227"/>
      <c r="JAQ1119" s="227"/>
      <c r="JAR1119" s="227"/>
      <c r="JAS1119" s="227"/>
      <c r="JAT1119" s="227"/>
      <c r="JAU1119" s="227"/>
      <c r="JAV1119" s="227"/>
      <c r="JAW1119" s="227"/>
      <c r="JAX1119" s="227"/>
      <c r="JAY1119" s="227"/>
      <c r="JAZ1119" s="227"/>
      <c r="JBA1119" s="227"/>
      <c r="JBB1119" s="227"/>
      <c r="JBC1119" s="227"/>
      <c r="JBD1119" s="227"/>
      <c r="JBE1119" s="227"/>
      <c r="JBF1119" s="227"/>
      <c r="JBG1119" s="227"/>
      <c r="JBH1119" s="227"/>
      <c r="JBI1119" s="227"/>
      <c r="JBJ1119" s="227"/>
      <c r="JBK1119" s="227"/>
      <c r="JBL1119" s="227"/>
      <c r="JBM1119" s="227"/>
      <c r="JBN1119" s="227"/>
      <c r="JBO1119" s="227"/>
      <c r="JBP1119" s="227"/>
      <c r="JBQ1119" s="227"/>
      <c r="JBR1119" s="227"/>
      <c r="JBS1119" s="227"/>
      <c r="JBT1119" s="227"/>
      <c r="JBU1119" s="227"/>
      <c r="JBV1119" s="227"/>
      <c r="JBW1119" s="227"/>
      <c r="JBX1119" s="227"/>
      <c r="JBY1119" s="227"/>
      <c r="JBZ1119" s="227"/>
      <c r="JCA1119" s="227"/>
      <c r="JCB1119" s="227"/>
      <c r="JCC1119" s="227"/>
      <c r="JCD1119" s="227"/>
      <c r="JCE1119" s="227"/>
      <c r="JCF1119" s="227"/>
      <c r="JCG1119" s="227"/>
      <c r="JCH1119" s="227"/>
      <c r="JCI1119" s="227"/>
      <c r="JCJ1119" s="227"/>
      <c r="JCK1119" s="227"/>
      <c r="JCL1119" s="227"/>
      <c r="JCM1119" s="227"/>
      <c r="JCN1119" s="227"/>
      <c r="JCO1119" s="227"/>
      <c r="JCP1119" s="227"/>
      <c r="JCQ1119" s="227"/>
      <c r="JCR1119" s="227"/>
      <c r="JCS1119" s="227"/>
      <c r="JCT1119" s="227"/>
      <c r="JCU1119" s="227"/>
      <c r="JCV1119" s="227"/>
      <c r="JCW1119" s="227"/>
      <c r="JCX1119" s="227"/>
      <c r="JCY1119" s="227"/>
      <c r="JCZ1119" s="227"/>
      <c r="JDA1119" s="227"/>
      <c r="JDB1119" s="227"/>
      <c r="JDC1119" s="227"/>
      <c r="JDD1119" s="227"/>
      <c r="JDE1119" s="227"/>
      <c r="JDF1119" s="227"/>
      <c r="JDG1119" s="227"/>
      <c r="JDH1119" s="227"/>
      <c r="JDI1119" s="227"/>
      <c r="JDJ1119" s="227"/>
      <c r="JDK1119" s="227"/>
      <c r="JDL1119" s="227"/>
      <c r="JDM1119" s="227"/>
      <c r="JDN1119" s="227"/>
      <c r="JDO1119" s="227"/>
      <c r="JDP1119" s="227"/>
      <c r="JDQ1119" s="227"/>
      <c r="JDR1119" s="227"/>
      <c r="JDS1119" s="227"/>
      <c r="JDT1119" s="227"/>
      <c r="JDU1119" s="227"/>
      <c r="JDV1119" s="227"/>
      <c r="JDW1119" s="227"/>
      <c r="JDX1119" s="227"/>
      <c r="JDY1119" s="227"/>
      <c r="JDZ1119" s="227"/>
      <c r="JEA1119" s="227"/>
      <c r="JEB1119" s="227"/>
      <c r="JEC1119" s="227"/>
      <c r="JED1119" s="227"/>
      <c r="JEE1119" s="227"/>
      <c r="JEF1119" s="227"/>
      <c r="JEG1119" s="227"/>
      <c r="JEH1119" s="227"/>
      <c r="JEI1119" s="227"/>
      <c r="JEJ1119" s="227"/>
      <c r="JEK1119" s="227"/>
      <c r="JEL1119" s="227"/>
      <c r="JEM1119" s="227"/>
      <c r="JEN1119" s="227"/>
      <c r="JEO1119" s="227"/>
      <c r="JEP1119" s="227"/>
      <c r="JEQ1119" s="227"/>
      <c r="JER1119" s="227"/>
      <c r="JES1119" s="227"/>
      <c r="JET1119" s="227"/>
      <c r="JEU1119" s="227"/>
      <c r="JEV1119" s="227"/>
      <c r="JEW1119" s="227"/>
      <c r="JEX1119" s="227"/>
      <c r="JEY1119" s="227"/>
      <c r="JEZ1119" s="227"/>
      <c r="JFA1119" s="227"/>
      <c r="JFB1119" s="227"/>
      <c r="JFC1119" s="227"/>
      <c r="JFD1119" s="227"/>
      <c r="JFE1119" s="227"/>
      <c r="JFF1119" s="227"/>
      <c r="JFG1119" s="227"/>
      <c r="JFH1119" s="227"/>
      <c r="JFI1119" s="227"/>
      <c r="JFJ1119" s="227"/>
      <c r="JFK1119" s="227"/>
      <c r="JFL1119" s="227"/>
      <c r="JFM1119" s="227"/>
      <c r="JFN1119" s="227"/>
      <c r="JFO1119" s="227"/>
      <c r="JFP1119" s="227"/>
      <c r="JFQ1119" s="227"/>
      <c r="JFR1119" s="227"/>
      <c r="JFS1119" s="227"/>
      <c r="JFT1119" s="227"/>
      <c r="JFU1119" s="227"/>
      <c r="JFV1119" s="227"/>
      <c r="JFW1119" s="227"/>
      <c r="JFX1119" s="227"/>
      <c r="JFY1119" s="227"/>
      <c r="JFZ1119" s="227"/>
      <c r="JGA1119" s="227"/>
      <c r="JGB1119" s="227"/>
      <c r="JGC1119" s="227"/>
      <c r="JGD1119" s="227"/>
      <c r="JGE1119" s="227"/>
      <c r="JGF1119" s="227"/>
      <c r="JGG1119" s="227"/>
      <c r="JGH1119" s="227"/>
      <c r="JGI1119" s="227"/>
      <c r="JGJ1119" s="227"/>
      <c r="JGK1119" s="227"/>
      <c r="JGL1119" s="227"/>
      <c r="JGM1119" s="227"/>
      <c r="JGN1119" s="227"/>
      <c r="JGO1119" s="227"/>
      <c r="JGP1119" s="227"/>
      <c r="JGQ1119" s="227"/>
      <c r="JGR1119" s="227"/>
      <c r="JGS1119" s="227"/>
      <c r="JGT1119" s="227"/>
      <c r="JGU1119" s="227"/>
      <c r="JGV1119" s="227"/>
      <c r="JGW1119" s="227"/>
      <c r="JGX1119" s="227"/>
      <c r="JGY1119" s="227"/>
      <c r="JGZ1119" s="227"/>
      <c r="JHA1119" s="227"/>
      <c r="JHB1119" s="227"/>
      <c r="JHC1119" s="227"/>
      <c r="JHD1119" s="227"/>
      <c r="JHE1119" s="227"/>
      <c r="JHF1119" s="227"/>
      <c r="JHG1119" s="227"/>
      <c r="JHH1119" s="227"/>
      <c r="JHI1119" s="227"/>
      <c r="JHJ1119" s="227"/>
      <c r="JHK1119" s="227"/>
      <c r="JHL1119" s="227"/>
      <c r="JHM1119" s="227"/>
      <c r="JHN1119" s="227"/>
      <c r="JHO1119" s="227"/>
      <c r="JHP1119" s="227"/>
      <c r="JHQ1119" s="227"/>
      <c r="JHR1119" s="227"/>
      <c r="JHS1119" s="227"/>
      <c r="JHT1119" s="227"/>
      <c r="JHU1119" s="227"/>
      <c r="JHV1119" s="227"/>
      <c r="JHW1119" s="227"/>
      <c r="JHX1119" s="227"/>
      <c r="JHY1119" s="227"/>
      <c r="JHZ1119" s="227"/>
      <c r="JIA1119" s="227"/>
      <c r="JIB1119" s="227"/>
      <c r="JIC1119" s="227"/>
      <c r="JID1119" s="227"/>
      <c r="JIE1119" s="227"/>
      <c r="JIF1119" s="227"/>
      <c r="JIG1119" s="227"/>
      <c r="JIH1119" s="227"/>
      <c r="JII1119" s="227"/>
      <c r="JIJ1119" s="227"/>
      <c r="JIK1119" s="227"/>
      <c r="JIL1119" s="227"/>
      <c r="JIM1119" s="227"/>
      <c r="JIN1119" s="227"/>
      <c r="JIO1119" s="227"/>
      <c r="JIP1119" s="227"/>
      <c r="JIQ1119" s="227"/>
      <c r="JIR1119" s="227"/>
      <c r="JIS1119" s="227"/>
      <c r="JIT1119" s="227"/>
      <c r="JIU1119" s="227"/>
      <c r="JIV1119" s="227"/>
      <c r="JIW1119" s="227"/>
      <c r="JIX1119" s="227"/>
      <c r="JIY1119" s="227"/>
      <c r="JIZ1119" s="227"/>
      <c r="JJA1119" s="227"/>
      <c r="JJB1119" s="227"/>
      <c r="JJC1119" s="227"/>
      <c r="JJD1119" s="227"/>
      <c r="JJE1119" s="227"/>
      <c r="JJF1119" s="227"/>
      <c r="JJG1119" s="227"/>
      <c r="JJH1119" s="227"/>
      <c r="JJI1119" s="227"/>
      <c r="JJJ1119" s="227"/>
      <c r="JJK1119" s="227"/>
      <c r="JJL1119" s="227"/>
      <c r="JJM1119" s="227"/>
      <c r="JJN1119" s="227"/>
      <c r="JJO1119" s="227"/>
      <c r="JJP1119" s="227"/>
      <c r="JJQ1119" s="227"/>
      <c r="JJR1119" s="227"/>
      <c r="JJS1119" s="227"/>
      <c r="JJT1119" s="227"/>
      <c r="JJU1119" s="227"/>
      <c r="JJV1119" s="227"/>
      <c r="JJW1119" s="227"/>
      <c r="JJX1119" s="227"/>
      <c r="JJY1119" s="227"/>
      <c r="JJZ1119" s="227"/>
      <c r="JKA1119" s="227"/>
      <c r="JKB1119" s="227"/>
      <c r="JKC1119" s="227"/>
      <c r="JKD1119" s="227"/>
      <c r="JKE1119" s="227"/>
      <c r="JKF1119" s="227"/>
      <c r="JKG1119" s="227"/>
      <c r="JKH1119" s="227"/>
      <c r="JKI1119" s="227"/>
      <c r="JKJ1119" s="227"/>
      <c r="JKK1119" s="227"/>
      <c r="JKL1119" s="227"/>
      <c r="JKM1119" s="227"/>
      <c r="JKN1119" s="227"/>
      <c r="JKO1119" s="227"/>
      <c r="JKP1119" s="227"/>
      <c r="JKQ1119" s="227"/>
      <c r="JKR1119" s="227"/>
      <c r="JKS1119" s="227"/>
      <c r="JKT1119" s="227"/>
      <c r="JKU1119" s="227"/>
      <c r="JKV1119" s="227"/>
      <c r="JKW1119" s="227"/>
      <c r="JKX1119" s="227"/>
      <c r="JKY1119" s="227"/>
      <c r="JKZ1119" s="227"/>
      <c r="JLA1119" s="227"/>
      <c r="JLB1119" s="227"/>
      <c r="JLC1119" s="227"/>
      <c r="JLD1119" s="227"/>
      <c r="JLE1119" s="227"/>
      <c r="JLF1119" s="227"/>
      <c r="JLG1119" s="227"/>
      <c r="JLH1119" s="227"/>
      <c r="JLI1119" s="227"/>
      <c r="JLJ1119" s="227"/>
      <c r="JLK1119" s="227"/>
      <c r="JLL1119" s="227"/>
      <c r="JLM1119" s="227"/>
      <c r="JLN1119" s="227"/>
      <c r="JLO1119" s="227"/>
      <c r="JLP1119" s="227"/>
      <c r="JLQ1119" s="227"/>
      <c r="JLR1119" s="227"/>
      <c r="JLS1119" s="227"/>
      <c r="JLT1119" s="227"/>
      <c r="JLU1119" s="227"/>
      <c r="JLV1119" s="227"/>
      <c r="JLW1119" s="227"/>
      <c r="JLX1119" s="227"/>
      <c r="JLY1119" s="227"/>
      <c r="JLZ1119" s="227"/>
      <c r="JMA1119" s="227"/>
      <c r="JMB1119" s="227"/>
      <c r="JMC1119" s="227"/>
      <c r="JMD1119" s="227"/>
      <c r="JME1119" s="227"/>
      <c r="JMF1119" s="227"/>
      <c r="JMG1119" s="227"/>
      <c r="JMH1119" s="227"/>
      <c r="JMI1119" s="227"/>
      <c r="JMJ1119" s="227"/>
      <c r="JMK1119" s="227"/>
      <c r="JML1119" s="227"/>
      <c r="JMM1119" s="227"/>
      <c r="JMN1119" s="227"/>
      <c r="JMO1119" s="227"/>
      <c r="JMP1119" s="227"/>
      <c r="JMQ1119" s="227"/>
      <c r="JMR1119" s="227"/>
      <c r="JMS1119" s="227"/>
      <c r="JMT1119" s="227"/>
      <c r="JMU1119" s="227"/>
      <c r="JMV1119" s="227"/>
      <c r="JMW1119" s="227"/>
      <c r="JMX1119" s="227"/>
      <c r="JMY1119" s="227"/>
      <c r="JMZ1119" s="227"/>
      <c r="JNA1119" s="227"/>
      <c r="JNB1119" s="227"/>
      <c r="JNC1119" s="227"/>
      <c r="JND1119" s="227"/>
      <c r="JNE1119" s="227"/>
      <c r="JNF1119" s="227"/>
      <c r="JNG1119" s="227"/>
      <c r="JNH1119" s="227"/>
      <c r="JNI1119" s="227"/>
      <c r="JNJ1119" s="227"/>
      <c r="JNK1119" s="227"/>
      <c r="JNL1119" s="227"/>
      <c r="JNM1119" s="227"/>
      <c r="JNN1119" s="227"/>
      <c r="JNO1119" s="227"/>
      <c r="JNP1119" s="227"/>
      <c r="JNQ1119" s="227"/>
      <c r="JNR1119" s="227"/>
      <c r="JNS1119" s="227"/>
      <c r="JNT1119" s="227"/>
      <c r="JNU1119" s="227"/>
      <c r="JNV1119" s="227"/>
      <c r="JNW1119" s="227"/>
      <c r="JNX1119" s="227"/>
      <c r="JNY1119" s="227"/>
      <c r="JNZ1119" s="227"/>
      <c r="JOA1119" s="227"/>
      <c r="JOB1119" s="227"/>
      <c r="JOC1119" s="227"/>
      <c r="JOD1119" s="227"/>
      <c r="JOE1119" s="227"/>
      <c r="JOF1119" s="227"/>
      <c r="JOG1119" s="227"/>
      <c r="JOH1119" s="227"/>
      <c r="JOI1119" s="227"/>
      <c r="JOJ1119" s="227"/>
      <c r="JOK1119" s="227"/>
      <c r="JOL1119" s="227"/>
      <c r="JOM1119" s="227"/>
      <c r="JON1119" s="227"/>
      <c r="JOO1119" s="227"/>
      <c r="JOP1119" s="227"/>
      <c r="JOQ1119" s="227"/>
      <c r="JOR1119" s="227"/>
      <c r="JOS1119" s="227"/>
      <c r="JOT1119" s="227"/>
      <c r="JOU1119" s="227"/>
      <c r="JOV1119" s="227"/>
      <c r="JOW1119" s="227"/>
      <c r="JOX1119" s="227"/>
      <c r="JOY1119" s="227"/>
      <c r="JOZ1119" s="227"/>
      <c r="JPA1119" s="227"/>
      <c r="JPB1119" s="227"/>
      <c r="JPC1119" s="227"/>
      <c r="JPD1119" s="227"/>
      <c r="JPE1119" s="227"/>
      <c r="JPF1119" s="227"/>
      <c r="JPG1119" s="227"/>
      <c r="JPH1119" s="227"/>
      <c r="JPI1119" s="227"/>
      <c r="JPJ1119" s="227"/>
      <c r="JPK1119" s="227"/>
      <c r="JPL1119" s="227"/>
      <c r="JPM1119" s="227"/>
      <c r="JPN1119" s="227"/>
      <c r="JPO1119" s="227"/>
      <c r="JPP1119" s="227"/>
      <c r="JPQ1119" s="227"/>
      <c r="JPR1119" s="227"/>
      <c r="JPS1119" s="227"/>
      <c r="JPT1119" s="227"/>
      <c r="JPU1119" s="227"/>
      <c r="JPV1119" s="227"/>
      <c r="JPW1119" s="227"/>
      <c r="JPX1119" s="227"/>
      <c r="JPY1119" s="227"/>
      <c r="JPZ1119" s="227"/>
      <c r="JQA1119" s="227"/>
      <c r="JQB1119" s="227"/>
      <c r="JQC1119" s="227"/>
      <c r="JQD1119" s="227"/>
      <c r="JQE1119" s="227"/>
      <c r="JQF1119" s="227"/>
      <c r="JQG1119" s="227"/>
      <c r="JQH1119" s="227"/>
      <c r="JQI1119" s="227"/>
      <c r="JQJ1119" s="227"/>
      <c r="JQK1119" s="227"/>
      <c r="JQL1119" s="227"/>
      <c r="JQM1119" s="227"/>
      <c r="JQN1119" s="227"/>
      <c r="JQO1119" s="227"/>
      <c r="JQP1119" s="227"/>
      <c r="JQQ1119" s="227"/>
      <c r="JQR1119" s="227"/>
      <c r="JQS1119" s="227"/>
      <c r="JQT1119" s="227"/>
      <c r="JQU1119" s="227"/>
      <c r="JQV1119" s="227"/>
      <c r="JQW1119" s="227"/>
      <c r="JQX1119" s="227"/>
      <c r="JQY1119" s="227"/>
      <c r="JQZ1119" s="227"/>
      <c r="JRA1119" s="227"/>
      <c r="JRB1119" s="227"/>
      <c r="JRC1119" s="227"/>
      <c r="JRD1119" s="227"/>
      <c r="JRE1119" s="227"/>
      <c r="JRF1119" s="227"/>
      <c r="JRG1119" s="227"/>
      <c r="JRH1119" s="227"/>
      <c r="JRI1119" s="227"/>
      <c r="JRJ1119" s="227"/>
      <c r="JRK1119" s="227"/>
      <c r="JRL1119" s="227"/>
      <c r="JRM1119" s="227"/>
      <c r="JRN1119" s="227"/>
      <c r="JRO1119" s="227"/>
      <c r="JRP1119" s="227"/>
      <c r="JRQ1119" s="227"/>
      <c r="JRR1119" s="227"/>
      <c r="JRS1119" s="227"/>
      <c r="JRT1119" s="227"/>
      <c r="JRU1119" s="227"/>
      <c r="JRV1119" s="227"/>
      <c r="JRW1119" s="227"/>
      <c r="JRX1119" s="227"/>
      <c r="JRY1119" s="227"/>
      <c r="JRZ1119" s="227"/>
      <c r="JSA1119" s="227"/>
      <c r="JSB1119" s="227"/>
      <c r="JSC1119" s="227"/>
      <c r="JSD1119" s="227"/>
      <c r="JSE1119" s="227"/>
      <c r="JSF1119" s="227"/>
      <c r="JSG1119" s="227"/>
      <c r="JSH1119" s="227"/>
      <c r="JSI1119" s="227"/>
      <c r="JSJ1119" s="227"/>
      <c r="JSK1119" s="227"/>
      <c r="JSL1119" s="227"/>
      <c r="JSM1119" s="227"/>
      <c r="JSN1119" s="227"/>
      <c r="JSO1119" s="227"/>
      <c r="JSP1119" s="227"/>
      <c r="JSQ1119" s="227"/>
      <c r="JSR1119" s="227"/>
      <c r="JSS1119" s="227"/>
      <c r="JST1119" s="227"/>
      <c r="JSU1119" s="227"/>
      <c r="JSV1119" s="227"/>
      <c r="JSW1119" s="227"/>
      <c r="JSX1119" s="227"/>
      <c r="JSY1119" s="227"/>
      <c r="JSZ1119" s="227"/>
      <c r="JTA1119" s="227"/>
      <c r="JTB1119" s="227"/>
      <c r="JTC1119" s="227"/>
      <c r="JTD1119" s="227"/>
      <c r="JTE1119" s="227"/>
      <c r="JTF1119" s="227"/>
      <c r="JTG1119" s="227"/>
      <c r="JTH1119" s="227"/>
      <c r="JTI1119" s="227"/>
      <c r="JTJ1119" s="227"/>
      <c r="JTK1119" s="227"/>
      <c r="JTL1119" s="227"/>
      <c r="JTM1119" s="227"/>
      <c r="JTN1119" s="227"/>
      <c r="JTO1119" s="227"/>
      <c r="JTP1119" s="227"/>
      <c r="JTQ1119" s="227"/>
      <c r="JTR1119" s="227"/>
      <c r="JTS1119" s="227"/>
      <c r="JTT1119" s="227"/>
      <c r="JTU1119" s="227"/>
      <c r="JTV1119" s="227"/>
      <c r="JTW1119" s="227"/>
      <c r="JTX1119" s="227"/>
      <c r="JTY1119" s="227"/>
      <c r="JTZ1119" s="227"/>
      <c r="JUA1119" s="227"/>
      <c r="JUB1119" s="227"/>
      <c r="JUC1119" s="227"/>
      <c r="JUD1119" s="227"/>
      <c r="JUE1119" s="227"/>
      <c r="JUF1119" s="227"/>
      <c r="JUG1119" s="227"/>
      <c r="JUH1119" s="227"/>
      <c r="JUI1119" s="227"/>
      <c r="JUJ1119" s="227"/>
      <c r="JUK1119" s="227"/>
      <c r="JUL1119" s="227"/>
      <c r="JUM1119" s="227"/>
      <c r="JUN1119" s="227"/>
      <c r="JUO1119" s="227"/>
      <c r="JUP1119" s="227"/>
      <c r="JUQ1119" s="227"/>
      <c r="JUR1119" s="227"/>
      <c r="JUS1119" s="227"/>
      <c r="JUT1119" s="227"/>
      <c r="JUU1119" s="227"/>
      <c r="JUV1119" s="227"/>
      <c r="JUW1119" s="227"/>
      <c r="JUX1119" s="227"/>
      <c r="JUY1119" s="227"/>
      <c r="JUZ1119" s="227"/>
      <c r="JVA1119" s="227"/>
      <c r="JVB1119" s="227"/>
      <c r="JVC1119" s="227"/>
      <c r="JVD1119" s="227"/>
      <c r="JVE1119" s="227"/>
      <c r="JVF1119" s="227"/>
      <c r="JVG1119" s="227"/>
      <c r="JVH1119" s="227"/>
      <c r="JVI1119" s="227"/>
      <c r="JVJ1119" s="227"/>
      <c r="JVK1119" s="227"/>
      <c r="JVL1119" s="227"/>
      <c r="JVM1119" s="227"/>
      <c r="JVN1119" s="227"/>
      <c r="JVO1119" s="227"/>
      <c r="JVP1119" s="227"/>
      <c r="JVQ1119" s="227"/>
      <c r="JVR1119" s="227"/>
      <c r="JVS1119" s="227"/>
      <c r="JVT1119" s="227"/>
      <c r="JVU1119" s="227"/>
      <c r="JVV1119" s="227"/>
      <c r="JVW1119" s="227"/>
      <c r="JVX1119" s="227"/>
      <c r="JVY1119" s="227"/>
      <c r="JVZ1119" s="227"/>
      <c r="JWA1119" s="227"/>
      <c r="JWB1119" s="227"/>
      <c r="JWC1119" s="227"/>
      <c r="JWD1119" s="227"/>
      <c r="JWE1119" s="227"/>
      <c r="JWF1119" s="227"/>
      <c r="JWG1119" s="227"/>
      <c r="JWH1119" s="227"/>
      <c r="JWI1119" s="227"/>
      <c r="JWJ1119" s="227"/>
      <c r="JWK1119" s="227"/>
      <c r="JWL1119" s="227"/>
      <c r="JWM1119" s="227"/>
      <c r="JWN1119" s="227"/>
      <c r="JWO1119" s="227"/>
      <c r="JWP1119" s="227"/>
      <c r="JWQ1119" s="227"/>
      <c r="JWR1119" s="227"/>
      <c r="JWS1119" s="227"/>
      <c r="JWT1119" s="227"/>
      <c r="JWU1119" s="227"/>
      <c r="JWV1119" s="227"/>
      <c r="JWW1119" s="227"/>
      <c r="JWX1119" s="227"/>
      <c r="JWY1119" s="227"/>
      <c r="JWZ1119" s="227"/>
      <c r="JXA1119" s="227"/>
      <c r="JXB1119" s="227"/>
      <c r="JXC1119" s="227"/>
      <c r="JXD1119" s="227"/>
      <c r="JXE1119" s="227"/>
      <c r="JXF1119" s="227"/>
      <c r="JXG1119" s="227"/>
      <c r="JXH1119" s="227"/>
      <c r="JXI1119" s="227"/>
      <c r="JXJ1119" s="227"/>
      <c r="JXK1119" s="227"/>
      <c r="JXL1119" s="227"/>
      <c r="JXM1119" s="227"/>
      <c r="JXN1119" s="227"/>
      <c r="JXO1119" s="227"/>
      <c r="JXP1119" s="227"/>
      <c r="JXQ1119" s="227"/>
      <c r="JXR1119" s="227"/>
      <c r="JXS1119" s="227"/>
      <c r="JXT1119" s="227"/>
      <c r="JXU1119" s="227"/>
      <c r="JXV1119" s="227"/>
      <c r="JXW1119" s="227"/>
      <c r="JXX1119" s="227"/>
      <c r="JXY1119" s="227"/>
      <c r="JXZ1119" s="227"/>
      <c r="JYA1119" s="227"/>
      <c r="JYB1119" s="227"/>
      <c r="JYC1119" s="227"/>
      <c r="JYD1119" s="227"/>
      <c r="JYE1119" s="227"/>
      <c r="JYF1119" s="227"/>
      <c r="JYG1119" s="227"/>
      <c r="JYH1119" s="227"/>
      <c r="JYI1119" s="227"/>
      <c r="JYJ1119" s="227"/>
      <c r="JYK1119" s="227"/>
      <c r="JYL1119" s="227"/>
      <c r="JYM1119" s="227"/>
      <c r="JYN1119" s="227"/>
      <c r="JYO1119" s="227"/>
      <c r="JYP1119" s="227"/>
      <c r="JYQ1119" s="227"/>
      <c r="JYR1119" s="227"/>
      <c r="JYS1119" s="227"/>
      <c r="JYT1119" s="227"/>
      <c r="JYU1119" s="227"/>
      <c r="JYV1119" s="227"/>
      <c r="JYW1119" s="227"/>
      <c r="JYX1119" s="227"/>
      <c r="JYY1119" s="227"/>
      <c r="JYZ1119" s="227"/>
      <c r="JZA1119" s="227"/>
      <c r="JZB1119" s="227"/>
      <c r="JZC1119" s="227"/>
      <c r="JZD1119" s="227"/>
      <c r="JZE1119" s="227"/>
      <c r="JZF1119" s="227"/>
      <c r="JZG1119" s="227"/>
      <c r="JZH1119" s="227"/>
      <c r="JZI1119" s="227"/>
      <c r="JZJ1119" s="227"/>
      <c r="JZK1119" s="227"/>
      <c r="JZL1119" s="227"/>
      <c r="JZM1119" s="227"/>
      <c r="JZN1119" s="227"/>
      <c r="JZO1119" s="227"/>
      <c r="JZP1119" s="227"/>
      <c r="JZQ1119" s="227"/>
      <c r="JZR1119" s="227"/>
      <c r="JZS1119" s="227"/>
      <c r="JZT1119" s="227"/>
      <c r="JZU1119" s="227"/>
      <c r="JZV1119" s="227"/>
      <c r="JZW1119" s="227"/>
      <c r="JZX1119" s="227"/>
      <c r="JZY1119" s="227"/>
      <c r="JZZ1119" s="227"/>
      <c r="KAA1119" s="227"/>
      <c r="KAB1119" s="227"/>
      <c r="KAC1119" s="227"/>
      <c r="KAD1119" s="227"/>
      <c r="KAE1119" s="227"/>
      <c r="KAF1119" s="227"/>
      <c r="KAG1119" s="227"/>
      <c r="KAH1119" s="227"/>
      <c r="KAI1119" s="227"/>
      <c r="KAJ1119" s="227"/>
      <c r="KAK1119" s="227"/>
      <c r="KAL1119" s="227"/>
      <c r="KAM1119" s="227"/>
      <c r="KAN1119" s="227"/>
      <c r="KAO1119" s="227"/>
      <c r="KAP1119" s="227"/>
      <c r="KAQ1119" s="227"/>
      <c r="KAR1119" s="227"/>
      <c r="KAS1119" s="227"/>
      <c r="KAT1119" s="227"/>
      <c r="KAU1119" s="227"/>
      <c r="KAV1119" s="227"/>
      <c r="KAW1119" s="227"/>
      <c r="KAX1119" s="227"/>
      <c r="KAY1119" s="227"/>
      <c r="KAZ1119" s="227"/>
      <c r="KBA1119" s="227"/>
      <c r="KBB1119" s="227"/>
      <c r="KBC1119" s="227"/>
      <c r="KBD1119" s="227"/>
      <c r="KBE1119" s="227"/>
      <c r="KBF1119" s="227"/>
      <c r="KBG1119" s="227"/>
      <c r="KBH1119" s="227"/>
      <c r="KBI1119" s="227"/>
      <c r="KBJ1119" s="227"/>
      <c r="KBK1119" s="227"/>
      <c r="KBL1119" s="227"/>
      <c r="KBM1119" s="227"/>
      <c r="KBN1119" s="227"/>
      <c r="KBO1119" s="227"/>
      <c r="KBP1119" s="227"/>
      <c r="KBQ1119" s="227"/>
      <c r="KBR1119" s="227"/>
      <c r="KBS1119" s="227"/>
      <c r="KBT1119" s="227"/>
      <c r="KBU1119" s="227"/>
      <c r="KBV1119" s="227"/>
      <c r="KBW1119" s="227"/>
      <c r="KBX1119" s="227"/>
      <c r="KBY1119" s="227"/>
      <c r="KBZ1119" s="227"/>
      <c r="KCA1119" s="227"/>
      <c r="KCB1119" s="227"/>
      <c r="KCC1119" s="227"/>
      <c r="KCD1119" s="227"/>
      <c r="KCE1119" s="227"/>
      <c r="KCF1119" s="227"/>
      <c r="KCG1119" s="227"/>
      <c r="KCH1119" s="227"/>
      <c r="KCI1119" s="227"/>
      <c r="KCJ1119" s="227"/>
      <c r="KCK1119" s="227"/>
      <c r="KCL1119" s="227"/>
      <c r="KCM1119" s="227"/>
      <c r="KCN1119" s="227"/>
      <c r="KCO1119" s="227"/>
      <c r="KCP1119" s="227"/>
      <c r="KCQ1119" s="227"/>
      <c r="KCR1119" s="227"/>
      <c r="KCS1119" s="227"/>
      <c r="KCT1119" s="227"/>
      <c r="KCU1119" s="227"/>
      <c r="KCV1119" s="227"/>
      <c r="KCW1119" s="227"/>
      <c r="KCX1119" s="227"/>
      <c r="KCY1119" s="227"/>
      <c r="KCZ1119" s="227"/>
      <c r="KDA1119" s="227"/>
      <c r="KDB1119" s="227"/>
      <c r="KDC1119" s="227"/>
      <c r="KDD1119" s="227"/>
      <c r="KDE1119" s="227"/>
      <c r="KDF1119" s="227"/>
      <c r="KDG1119" s="227"/>
      <c r="KDH1119" s="227"/>
      <c r="KDI1119" s="227"/>
      <c r="KDJ1119" s="227"/>
      <c r="KDK1119" s="227"/>
      <c r="KDL1119" s="227"/>
      <c r="KDM1119" s="227"/>
      <c r="KDN1119" s="227"/>
      <c r="KDO1119" s="227"/>
      <c r="KDP1119" s="227"/>
      <c r="KDQ1119" s="227"/>
      <c r="KDR1119" s="227"/>
      <c r="KDS1119" s="227"/>
      <c r="KDT1119" s="227"/>
      <c r="KDU1119" s="227"/>
      <c r="KDV1119" s="227"/>
      <c r="KDW1119" s="227"/>
      <c r="KDX1119" s="227"/>
      <c r="KDY1119" s="227"/>
      <c r="KDZ1119" s="227"/>
      <c r="KEA1119" s="227"/>
      <c r="KEB1119" s="227"/>
      <c r="KEC1119" s="227"/>
      <c r="KED1119" s="227"/>
      <c r="KEE1119" s="227"/>
      <c r="KEF1119" s="227"/>
      <c r="KEG1119" s="227"/>
      <c r="KEH1119" s="227"/>
      <c r="KEI1119" s="227"/>
      <c r="KEJ1119" s="227"/>
      <c r="KEK1119" s="227"/>
      <c r="KEL1119" s="227"/>
      <c r="KEM1119" s="227"/>
      <c r="KEN1119" s="227"/>
      <c r="KEO1119" s="227"/>
      <c r="KEP1119" s="227"/>
      <c r="KEQ1119" s="227"/>
      <c r="KER1119" s="227"/>
      <c r="KES1119" s="227"/>
      <c r="KET1119" s="227"/>
      <c r="KEU1119" s="227"/>
      <c r="KEV1119" s="227"/>
      <c r="KEW1119" s="227"/>
      <c r="KEX1119" s="227"/>
      <c r="KEY1119" s="227"/>
      <c r="KEZ1119" s="227"/>
      <c r="KFA1119" s="227"/>
      <c r="KFB1119" s="227"/>
      <c r="KFC1119" s="227"/>
      <c r="KFD1119" s="227"/>
      <c r="KFE1119" s="227"/>
      <c r="KFF1119" s="227"/>
      <c r="KFG1119" s="227"/>
      <c r="KFH1119" s="227"/>
      <c r="KFI1119" s="227"/>
      <c r="KFJ1119" s="227"/>
      <c r="KFK1119" s="227"/>
      <c r="KFL1119" s="227"/>
      <c r="KFM1119" s="227"/>
      <c r="KFN1119" s="227"/>
      <c r="KFO1119" s="227"/>
      <c r="KFP1119" s="227"/>
      <c r="KFQ1119" s="227"/>
      <c r="KFR1119" s="227"/>
      <c r="KFS1119" s="227"/>
      <c r="KFT1119" s="227"/>
      <c r="KFU1119" s="227"/>
      <c r="KFV1119" s="227"/>
      <c r="KFW1119" s="227"/>
      <c r="KFX1119" s="227"/>
      <c r="KFY1119" s="227"/>
      <c r="KFZ1119" s="227"/>
      <c r="KGA1119" s="227"/>
      <c r="KGB1119" s="227"/>
      <c r="KGC1119" s="227"/>
      <c r="KGD1119" s="227"/>
      <c r="KGE1119" s="227"/>
      <c r="KGF1119" s="227"/>
      <c r="KGG1119" s="227"/>
      <c r="KGH1119" s="227"/>
      <c r="KGI1119" s="227"/>
      <c r="KGJ1119" s="227"/>
      <c r="KGK1119" s="227"/>
      <c r="KGL1119" s="227"/>
      <c r="KGM1119" s="227"/>
      <c r="KGN1119" s="227"/>
      <c r="KGO1119" s="227"/>
      <c r="KGP1119" s="227"/>
      <c r="KGQ1119" s="227"/>
      <c r="KGR1119" s="227"/>
      <c r="KGS1119" s="227"/>
      <c r="KGT1119" s="227"/>
      <c r="KGU1119" s="227"/>
      <c r="KGV1119" s="227"/>
      <c r="KGW1119" s="227"/>
      <c r="KGX1119" s="227"/>
      <c r="KGY1119" s="227"/>
      <c r="KGZ1119" s="227"/>
      <c r="KHA1119" s="227"/>
      <c r="KHB1119" s="227"/>
      <c r="KHC1119" s="227"/>
      <c r="KHD1119" s="227"/>
      <c r="KHE1119" s="227"/>
      <c r="KHF1119" s="227"/>
      <c r="KHG1119" s="227"/>
      <c r="KHH1119" s="227"/>
      <c r="KHI1119" s="227"/>
      <c r="KHJ1119" s="227"/>
      <c r="KHK1119" s="227"/>
      <c r="KHL1119" s="227"/>
      <c r="KHM1119" s="227"/>
      <c r="KHN1119" s="227"/>
      <c r="KHO1119" s="227"/>
      <c r="KHP1119" s="227"/>
      <c r="KHQ1119" s="227"/>
      <c r="KHR1119" s="227"/>
      <c r="KHS1119" s="227"/>
      <c r="KHT1119" s="227"/>
      <c r="KHU1119" s="227"/>
      <c r="KHV1119" s="227"/>
      <c r="KHW1119" s="227"/>
      <c r="KHX1119" s="227"/>
      <c r="KHY1119" s="227"/>
      <c r="KHZ1119" s="227"/>
      <c r="KIA1119" s="227"/>
      <c r="KIB1119" s="227"/>
      <c r="KIC1119" s="227"/>
      <c r="KID1119" s="227"/>
      <c r="KIE1119" s="227"/>
      <c r="KIF1119" s="227"/>
      <c r="KIG1119" s="227"/>
      <c r="KIH1119" s="227"/>
      <c r="KII1119" s="227"/>
      <c r="KIJ1119" s="227"/>
      <c r="KIK1119" s="227"/>
      <c r="KIL1119" s="227"/>
      <c r="KIM1119" s="227"/>
      <c r="KIN1119" s="227"/>
      <c r="KIO1119" s="227"/>
      <c r="KIP1119" s="227"/>
      <c r="KIQ1119" s="227"/>
      <c r="KIR1119" s="227"/>
      <c r="KIS1119" s="227"/>
      <c r="KIT1119" s="227"/>
      <c r="KIU1119" s="227"/>
      <c r="KIV1119" s="227"/>
      <c r="KIW1119" s="227"/>
      <c r="KIX1119" s="227"/>
      <c r="KIY1119" s="227"/>
      <c r="KIZ1119" s="227"/>
      <c r="KJA1119" s="227"/>
      <c r="KJB1119" s="227"/>
      <c r="KJC1119" s="227"/>
      <c r="KJD1119" s="227"/>
      <c r="KJE1119" s="227"/>
      <c r="KJF1119" s="227"/>
      <c r="KJG1119" s="227"/>
      <c r="KJH1119" s="227"/>
      <c r="KJI1119" s="227"/>
      <c r="KJJ1119" s="227"/>
      <c r="KJK1119" s="227"/>
      <c r="KJL1119" s="227"/>
      <c r="KJM1119" s="227"/>
      <c r="KJN1119" s="227"/>
      <c r="KJO1119" s="227"/>
      <c r="KJP1119" s="227"/>
      <c r="KJQ1119" s="227"/>
      <c r="KJR1119" s="227"/>
      <c r="KJS1119" s="227"/>
      <c r="KJT1119" s="227"/>
      <c r="KJU1119" s="227"/>
      <c r="KJV1119" s="227"/>
      <c r="KJW1119" s="227"/>
      <c r="KJX1119" s="227"/>
      <c r="KJY1119" s="227"/>
      <c r="KJZ1119" s="227"/>
      <c r="KKA1119" s="227"/>
      <c r="KKB1119" s="227"/>
      <c r="KKC1119" s="227"/>
      <c r="KKD1119" s="227"/>
      <c r="KKE1119" s="227"/>
      <c r="KKF1119" s="227"/>
      <c r="KKG1119" s="227"/>
      <c r="KKH1119" s="227"/>
      <c r="KKI1119" s="227"/>
      <c r="KKJ1119" s="227"/>
      <c r="KKK1119" s="227"/>
      <c r="KKL1119" s="227"/>
      <c r="KKM1119" s="227"/>
      <c r="KKN1119" s="227"/>
      <c r="KKO1119" s="227"/>
      <c r="KKP1119" s="227"/>
      <c r="KKQ1119" s="227"/>
      <c r="KKR1119" s="227"/>
      <c r="KKS1119" s="227"/>
      <c r="KKT1119" s="227"/>
      <c r="KKU1119" s="227"/>
      <c r="KKV1119" s="227"/>
      <c r="KKW1119" s="227"/>
      <c r="KKX1119" s="227"/>
      <c r="KKY1119" s="227"/>
      <c r="KKZ1119" s="227"/>
      <c r="KLA1119" s="227"/>
      <c r="KLB1119" s="227"/>
      <c r="KLC1119" s="227"/>
      <c r="KLD1119" s="227"/>
      <c r="KLE1119" s="227"/>
      <c r="KLF1119" s="227"/>
      <c r="KLG1119" s="227"/>
      <c r="KLH1119" s="227"/>
      <c r="KLI1119" s="227"/>
      <c r="KLJ1119" s="227"/>
      <c r="KLK1119" s="227"/>
      <c r="KLL1119" s="227"/>
      <c r="KLM1119" s="227"/>
      <c r="KLN1119" s="227"/>
      <c r="KLO1119" s="227"/>
      <c r="KLP1119" s="227"/>
      <c r="KLQ1119" s="227"/>
      <c r="KLR1119" s="227"/>
      <c r="KLS1119" s="227"/>
      <c r="KLT1119" s="227"/>
      <c r="KLU1119" s="227"/>
      <c r="KLV1119" s="227"/>
      <c r="KLW1119" s="227"/>
      <c r="KLX1119" s="227"/>
      <c r="KLY1119" s="227"/>
      <c r="KLZ1119" s="227"/>
      <c r="KMA1119" s="227"/>
      <c r="KMB1119" s="227"/>
      <c r="KMC1119" s="227"/>
      <c r="KMD1119" s="227"/>
      <c r="KME1119" s="227"/>
      <c r="KMF1119" s="227"/>
      <c r="KMG1119" s="227"/>
      <c r="KMH1119" s="227"/>
      <c r="KMI1119" s="227"/>
      <c r="KMJ1119" s="227"/>
      <c r="KMK1119" s="227"/>
      <c r="KML1119" s="227"/>
      <c r="KMM1119" s="227"/>
      <c r="KMN1119" s="227"/>
      <c r="KMO1119" s="227"/>
      <c r="KMP1119" s="227"/>
      <c r="KMQ1119" s="227"/>
      <c r="KMR1119" s="227"/>
      <c r="KMS1119" s="227"/>
      <c r="KMT1119" s="227"/>
      <c r="KMU1119" s="227"/>
      <c r="KMV1119" s="227"/>
      <c r="KMW1119" s="227"/>
      <c r="KMX1119" s="227"/>
      <c r="KMY1119" s="227"/>
      <c r="KMZ1119" s="227"/>
      <c r="KNA1119" s="227"/>
      <c r="KNB1119" s="227"/>
      <c r="KNC1119" s="227"/>
      <c r="KND1119" s="227"/>
      <c r="KNE1119" s="227"/>
      <c r="KNF1119" s="227"/>
      <c r="KNG1119" s="227"/>
      <c r="KNH1119" s="227"/>
      <c r="KNI1119" s="227"/>
      <c r="KNJ1119" s="227"/>
      <c r="KNK1119" s="227"/>
      <c r="KNL1119" s="227"/>
      <c r="KNM1119" s="227"/>
      <c r="KNN1119" s="227"/>
      <c r="KNO1119" s="227"/>
      <c r="KNP1119" s="227"/>
      <c r="KNQ1119" s="227"/>
      <c r="KNR1119" s="227"/>
      <c r="KNS1119" s="227"/>
      <c r="KNT1119" s="227"/>
      <c r="KNU1119" s="227"/>
      <c r="KNV1119" s="227"/>
      <c r="KNW1119" s="227"/>
      <c r="KNX1119" s="227"/>
      <c r="KNY1119" s="227"/>
      <c r="KNZ1119" s="227"/>
      <c r="KOA1119" s="227"/>
      <c r="KOB1119" s="227"/>
      <c r="KOC1119" s="227"/>
      <c r="KOD1119" s="227"/>
      <c r="KOE1119" s="227"/>
      <c r="KOF1119" s="227"/>
      <c r="KOG1119" s="227"/>
      <c r="KOH1119" s="227"/>
      <c r="KOI1119" s="227"/>
      <c r="KOJ1119" s="227"/>
      <c r="KOK1119" s="227"/>
      <c r="KOL1119" s="227"/>
      <c r="KOM1119" s="227"/>
      <c r="KON1119" s="227"/>
      <c r="KOO1119" s="227"/>
      <c r="KOP1119" s="227"/>
      <c r="KOQ1119" s="227"/>
      <c r="KOR1119" s="227"/>
      <c r="KOS1119" s="227"/>
      <c r="KOT1119" s="227"/>
      <c r="KOU1119" s="227"/>
      <c r="KOV1119" s="227"/>
      <c r="KOW1119" s="227"/>
      <c r="KOX1119" s="227"/>
      <c r="KOY1119" s="227"/>
      <c r="KOZ1119" s="227"/>
      <c r="KPA1119" s="227"/>
      <c r="KPB1119" s="227"/>
      <c r="KPC1119" s="227"/>
      <c r="KPD1119" s="227"/>
      <c r="KPE1119" s="227"/>
      <c r="KPF1119" s="227"/>
      <c r="KPG1119" s="227"/>
      <c r="KPH1119" s="227"/>
      <c r="KPI1119" s="227"/>
      <c r="KPJ1119" s="227"/>
      <c r="KPK1119" s="227"/>
      <c r="KPL1119" s="227"/>
      <c r="KPM1119" s="227"/>
      <c r="KPN1119" s="227"/>
      <c r="KPO1119" s="227"/>
      <c r="KPP1119" s="227"/>
      <c r="KPQ1119" s="227"/>
      <c r="KPR1119" s="227"/>
      <c r="KPS1119" s="227"/>
      <c r="KPT1119" s="227"/>
      <c r="KPU1119" s="227"/>
      <c r="KPV1119" s="227"/>
      <c r="KPW1119" s="227"/>
      <c r="KPX1119" s="227"/>
      <c r="KPY1119" s="227"/>
      <c r="KPZ1119" s="227"/>
      <c r="KQA1119" s="227"/>
      <c r="KQB1119" s="227"/>
      <c r="KQC1119" s="227"/>
      <c r="KQD1119" s="227"/>
      <c r="KQE1119" s="227"/>
      <c r="KQF1119" s="227"/>
      <c r="KQG1119" s="227"/>
      <c r="KQH1119" s="227"/>
      <c r="KQI1119" s="227"/>
      <c r="KQJ1119" s="227"/>
      <c r="KQK1119" s="227"/>
      <c r="KQL1119" s="227"/>
      <c r="KQM1119" s="227"/>
      <c r="KQN1119" s="227"/>
      <c r="KQO1119" s="227"/>
      <c r="KQP1119" s="227"/>
      <c r="KQQ1119" s="227"/>
      <c r="KQR1119" s="227"/>
      <c r="KQS1119" s="227"/>
      <c r="KQT1119" s="227"/>
      <c r="KQU1119" s="227"/>
      <c r="KQV1119" s="227"/>
      <c r="KQW1119" s="227"/>
      <c r="KQX1119" s="227"/>
      <c r="KQY1119" s="227"/>
      <c r="KQZ1119" s="227"/>
      <c r="KRA1119" s="227"/>
      <c r="KRB1119" s="227"/>
      <c r="KRC1119" s="227"/>
      <c r="KRD1119" s="227"/>
      <c r="KRE1119" s="227"/>
      <c r="KRF1119" s="227"/>
      <c r="KRG1119" s="227"/>
      <c r="KRH1119" s="227"/>
      <c r="KRI1119" s="227"/>
      <c r="KRJ1119" s="227"/>
      <c r="KRK1119" s="227"/>
      <c r="KRL1119" s="227"/>
      <c r="KRM1119" s="227"/>
      <c r="KRN1119" s="227"/>
      <c r="KRO1119" s="227"/>
      <c r="KRP1119" s="227"/>
      <c r="KRQ1119" s="227"/>
      <c r="KRR1119" s="227"/>
      <c r="KRS1119" s="227"/>
      <c r="KRT1119" s="227"/>
      <c r="KRU1119" s="227"/>
      <c r="KRV1119" s="227"/>
      <c r="KRW1119" s="227"/>
      <c r="KRX1119" s="227"/>
      <c r="KRY1119" s="227"/>
      <c r="KRZ1119" s="227"/>
      <c r="KSA1119" s="227"/>
      <c r="KSB1119" s="227"/>
      <c r="KSC1119" s="227"/>
      <c r="KSD1119" s="227"/>
      <c r="KSE1119" s="227"/>
      <c r="KSF1119" s="227"/>
      <c r="KSG1119" s="227"/>
      <c r="KSH1119" s="227"/>
      <c r="KSI1119" s="227"/>
      <c r="KSJ1119" s="227"/>
      <c r="KSK1119" s="227"/>
      <c r="KSL1119" s="227"/>
      <c r="KSM1119" s="227"/>
      <c r="KSN1119" s="227"/>
      <c r="KSO1119" s="227"/>
      <c r="KSP1119" s="227"/>
      <c r="KSQ1119" s="227"/>
      <c r="KSR1119" s="227"/>
      <c r="KSS1119" s="227"/>
      <c r="KST1119" s="227"/>
      <c r="KSU1119" s="227"/>
      <c r="KSV1119" s="227"/>
      <c r="KSW1119" s="227"/>
      <c r="KSX1119" s="227"/>
      <c r="KSY1119" s="227"/>
      <c r="KSZ1119" s="227"/>
      <c r="KTA1119" s="227"/>
      <c r="KTB1119" s="227"/>
      <c r="KTC1119" s="227"/>
      <c r="KTD1119" s="227"/>
      <c r="KTE1119" s="227"/>
      <c r="KTF1119" s="227"/>
      <c r="KTG1119" s="227"/>
      <c r="KTH1119" s="227"/>
      <c r="KTI1119" s="227"/>
      <c r="KTJ1119" s="227"/>
      <c r="KTK1119" s="227"/>
      <c r="KTL1119" s="227"/>
      <c r="KTM1119" s="227"/>
      <c r="KTN1119" s="227"/>
      <c r="KTO1119" s="227"/>
      <c r="KTP1119" s="227"/>
      <c r="KTQ1119" s="227"/>
      <c r="KTR1119" s="227"/>
      <c r="KTS1119" s="227"/>
      <c r="KTT1119" s="227"/>
      <c r="KTU1119" s="227"/>
      <c r="KTV1119" s="227"/>
      <c r="KTW1119" s="227"/>
      <c r="KTX1119" s="227"/>
      <c r="KTY1119" s="227"/>
      <c r="KTZ1119" s="227"/>
      <c r="KUA1119" s="227"/>
      <c r="KUB1119" s="227"/>
      <c r="KUC1119" s="227"/>
      <c r="KUD1119" s="227"/>
      <c r="KUE1119" s="227"/>
      <c r="KUF1119" s="227"/>
      <c r="KUG1119" s="227"/>
      <c r="KUH1119" s="227"/>
      <c r="KUI1119" s="227"/>
      <c r="KUJ1119" s="227"/>
      <c r="KUK1119" s="227"/>
      <c r="KUL1119" s="227"/>
      <c r="KUM1119" s="227"/>
      <c r="KUN1119" s="227"/>
      <c r="KUO1119" s="227"/>
      <c r="KUP1119" s="227"/>
      <c r="KUQ1119" s="227"/>
      <c r="KUR1119" s="227"/>
      <c r="KUS1119" s="227"/>
      <c r="KUT1119" s="227"/>
      <c r="KUU1119" s="227"/>
      <c r="KUV1119" s="227"/>
      <c r="KUW1119" s="227"/>
      <c r="KUX1119" s="227"/>
      <c r="KUY1119" s="227"/>
      <c r="KUZ1119" s="227"/>
      <c r="KVA1119" s="227"/>
      <c r="KVB1119" s="227"/>
      <c r="KVC1119" s="227"/>
      <c r="KVD1119" s="227"/>
      <c r="KVE1119" s="227"/>
      <c r="KVF1119" s="227"/>
      <c r="KVG1119" s="227"/>
      <c r="KVH1119" s="227"/>
      <c r="KVI1119" s="227"/>
      <c r="KVJ1119" s="227"/>
      <c r="KVK1119" s="227"/>
      <c r="KVL1119" s="227"/>
      <c r="KVM1119" s="227"/>
      <c r="KVN1119" s="227"/>
      <c r="KVO1119" s="227"/>
      <c r="KVP1119" s="227"/>
      <c r="KVQ1119" s="227"/>
      <c r="KVR1119" s="227"/>
      <c r="KVS1119" s="227"/>
      <c r="KVT1119" s="227"/>
      <c r="KVU1119" s="227"/>
      <c r="KVV1119" s="227"/>
      <c r="KVW1119" s="227"/>
      <c r="KVX1119" s="227"/>
      <c r="KVY1119" s="227"/>
      <c r="KVZ1119" s="227"/>
      <c r="KWA1119" s="227"/>
      <c r="KWB1119" s="227"/>
      <c r="KWC1119" s="227"/>
      <c r="KWD1119" s="227"/>
      <c r="KWE1119" s="227"/>
      <c r="KWF1119" s="227"/>
      <c r="KWG1119" s="227"/>
      <c r="KWH1119" s="227"/>
      <c r="KWI1119" s="227"/>
      <c r="KWJ1119" s="227"/>
      <c r="KWK1119" s="227"/>
      <c r="KWL1119" s="227"/>
      <c r="KWM1119" s="227"/>
      <c r="KWN1119" s="227"/>
      <c r="KWO1119" s="227"/>
      <c r="KWP1119" s="227"/>
      <c r="KWQ1119" s="227"/>
      <c r="KWR1119" s="227"/>
      <c r="KWS1119" s="227"/>
      <c r="KWT1119" s="227"/>
      <c r="KWU1119" s="227"/>
      <c r="KWV1119" s="227"/>
      <c r="KWW1119" s="227"/>
      <c r="KWX1119" s="227"/>
      <c r="KWY1119" s="227"/>
      <c r="KWZ1119" s="227"/>
      <c r="KXA1119" s="227"/>
      <c r="KXB1119" s="227"/>
      <c r="KXC1119" s="227"/>
      <c r="KXD1119" s="227"/>
      <c r="KXE1119" s="227"/>
      <c r="KXF1119" s="227"/>
      <c r="KXG1119" s="227"/>
      <c r="KXH1119" s="227"/>
      <c r="KXI1119" s="227"/>
      <c r="KXJ1119" s="227"/>
      <c r="KXK1119" s="227"/>
      <c r="KXL1119" s="227"/>
      <c r="KXM1119" s="227"/>
      <c r="KXN1119" s="227"/>
      <c r="KXO1119" s="227"/>
      <c r="KXP1119" s="227"/>
      <c r="KXQ1119" s="227"/>
      <c r="KXR1119" s="227"/>
      <c r="KXS1119" s="227"/>
      <c r="KXT1119" s="227"/>
      <c r="KXU1119" s="227"/>
      <c r="KXV1119" s="227"/>
      <c r="KXW1119" s="227"/>
      <c r="KXX1119" s="227"/>
      <c r="KXY1119" s="227"/>
      <c r="KXZ1119" s="227"/>
      <c r="KYA1119" s="227"/>
      <c r="KYB1119" s="227"/>
      <c r="KYC1119" s="227"/>
      <c r="KYD1119" s="227"/>
      <c r="KYE1119" s="227"/>
      <c r="KYF1119" s="227"/>
      <c r="KYG1119" s="227"/>
      <c r="KYH1119" s="227"/>
      <c r="KYI1119" s="227"/>
      <c r="KYJ1119" s="227"/>
      <c r="KYK1119" s="227"/>
      <c r="KYL1119" s="227"/>
      <c r="KYM1119" s="227"/>
      <c r="KYN1119" s="227"/>
      <c r="KYO1119" s="227"/>
      <c r="KYP1119" s="227"/>
      <c r="KYQ1119" s="227"/>
      <c r="KYR1119" s="227"/>
      <c r="KYS1119" s="227"/>
      <c r="KYT1119" s="227"/>
      <c r="KYU1119" s="227"/>
      <c r="KYV1119" s="227"/>
      <c r="KYW1119" s="227"/>
      <c r="KYX1119" s="227"/>
      <c r="KYY1119" s="227"/>
      <c r="KYZ1119" s="227"/>
      <c r="KZA1119" s="227"/>
      <c r="KZB1119" s="227"/>
      <c r="KZC1119" s="227"/>
      <c r="KZD1119" s="227"/>
      <c r="KZE1119" s="227"/>
      <c r="KZF1119" s="227"/>
      <c r="KZG1119" s="227"/>
      <c r="KZH1119" s="227"/>
      <c r="KZI1119" s="227"/>
      <c r="KZJ1119" s="227"/>
      <c r="KZK1119" s="227"/>
      <c r="KZL1119" s="227"/>
      <c r="KZM1119" s="227"/>
      <c r="KZN1119" s="227"/>
      <c r="KZO1119" s="227"/>
      <c r="KZP1119" s="227"/>
      <c r="KZQ1119" s="227"/>
      <c r="KZR1119" s="227"/>
      <c r="KZS1119" s="227"/>
      <c r="KZT1119" s="227"/>
      <c r="KZU1119" s="227"/>
      <c r="KZV1119" s="227"/>
      <c r="KZW1119" s="227"/>
      <c r="KZX1119" s="227"/>
      <c r="KZY1119" s="227"/>
      <c r="KZZ1119" s="227"/>
      <c r="LAA1119" s="227"/>
      <c r="LAB1119" s="227"/>
      <c r="LAC1119" s="227"/>
      <c r="LAD1119" s="227"/>
      <c r="LAE1119" s="227"/>
      <c r="LAF1119" s="227"/>
      <c r="LAG1119" s="227"/>
      <c r="LAH1119" s="227"/>
      <c r="LAI1119" s="227"/>
      <c r="LAJ1119" s="227"/>
      <c r="LAK1119" s="227"/>
      <c r="LAL1119" s="227"/>
      <c r="LAM1119" s="227"/>
      <c r="LAN1119" s="227"/>
      <c r="LAO1119" s="227"/>
      <c r="LAP1119" s="227"/>
      <c r="LAQ1119" s="227"/>
      <c r="LAR1119" s="227"/>
      <c r="LAS1119" s="227"/>
      <c r="LAT1119" s="227"/>
      <c r="LAU1119" s="227"/>
      <c r="LAV1119" s="227"/>
      <c r="LAW1119" s="227"/>
      <c r="LAX1119" s="227"/>
      <c r="LAY1119" s="227"/>
      <c r="LAZ1119" s="227"/>
      <c r="LBA1119" s="227"/>
      <c r="LBB1119" s="227"/>
      <c r="LBC1119" s="227"/>
      <c r="LBD1119" s="227"/>
      <c r="LBE1119" s="227"/>
      <c r="LBF1119" s="227"/>
      <c r="LBG1119" s="227"/>
      <c r="LBH1119" s="227"/>
      <c r="LBI1119" s="227"/>
      <c r="LBJ1119" s="227"/>
      <c r="LBK1119" s="227"/>
      <c r="LBL1119" s="227"/>
      <c r="LBM1119" s="227"/>
      <c r="LBN1119" s="227"/>
      <c r="LBO1119" s="227"/>
      <c r="LBP1119" s="227"/>
      <c r="LBQ1119" s="227"/>
      <c r="LBR1119" s="227"/>
      <c r="LBS1119" s="227"/>
      <c r="LBT1119" s="227"/>
      <c r="LBU1119" s="227"/>
      <c r="LBV1119" s="227"/>
      <c r="LBW1119" s="227"/>
      <c r="LBX1119" s="227"/>
      <c r="LBY1119" s="227"/>
      <c r="LBZ1119" s="227"/>
      <c r="LCA1119" s="227"/>
      <c r="LCB1119" s="227"/>
      <c r="LCC1119" s="227"/>
      <c r="LCD1119" s="227"/>
      <c r="LCE1119" s="227"/>
      <c r="LCF1119" s="227"/>
      <c r="LCG1119" s="227"/>
      <c r="LCH1119" s="227"/>
      <c r="LCI1119" s="227"/>
      <c r="LCJ1119" s="227"/>
      <c r="LCK1119" s="227"/>
      <c r="LCL1119" s="227"/>
      <c r="LCM1119" s="227"/>
      <c r="LCN1119" s="227"/>
      <c r="LCO1119" s="227"/>
      <c r="LCP1119" s="227"/>
      <c r="LCQ1119" s="227"/>
      <c r="LCR1119" s="227"/>
      <c r="LCS1119" s="227"/>
      <c r="LCT1119" s="227"/>
      <c r="LCU1119" s="227"/>
      <c r="LCV1119" s="227"/>
      <c r="LCW1119" s="227"/>
      <c r="LCX1119" s="227"/>
      <c r="LCY1119" s="227"/>
      <c r="LCZ1119" s="227"/>
      <c r="LDA1119" s="227"/>
      <c r="LDB1119" s="227"/>
      <c r="LDC1119" s="227"/>
      <c r="LDD1119" s="227"/>
      <c r="LDE1119" s="227"/>
      <c r="LDF1119" s="227"/>
      <c r="LDG1119" s="227"/>
      <c r="LDH1119" s="227"/>
      <c r="LDI1119" s="227"/>
      <c r="LDJ1119" s="227"/>
      <c r="LDK1119" s="227"/>
      <c r="LDL1119" s="227"/>
      <c r="LDM1119" s="227"/>
      <c r="LDN1119" s="227"/>
      <c r="LDO1119" s="227"/>
      <c r="LDP1119" s="227"/>
      <c r="LDQ1119" s="227"/>
      <c r="LDR1119" s="227"/>
      <c r="LDS1119" s="227"/>
      <c r="LDT1119" s="227"/>
      <c r="LDU1119" s="227"/>
      <c r="LDV1119" s="227"/>
      <c r="LDW1119" s="227"/>
      <c r="LDX1119" s="227"/>
      <c r="LDY1119" s="227"/>
      <c r="LDZ1119" s="227"/>
      <c r="LEA1119" s="227"/>
      <c r="LEB1119" s="227"/>
      <c r="LEC1119" s="227"/>
      <c r="LED1119" s="227"/>
      <c r="LEE1119" s="227"/>
      <c r="LEF1119" s="227"/>
      <c r="LEG1119" s="227"/>
      <c r="LEH1119" s="227"/>
      <c r="LEI1119" s="227"/>
      <c r="LEJ1119" s="227"/>
      <c r="LEK1119" s="227"/>
      <c r="LEL1119" s="227"/>
      <c r="LEM1119" s="227"/>
      <c r="LEN1119" s="227"/>
      <c r="LEO1119" s="227"/>
      <c r="LEP1119" s="227"/>
      <c r="LEQ1119" s="227"/>
      <c r="LER1119" s="227"/>
      <c r="LES1119" s="227"/>
      <c r="LET1119" s="227"/>
      <c r="LEU1119" s="227"/>
      <c r="LEV1119" s="227"/>
      <c r="LEW1119" s="227"/>
      <c r="LEX1119" s="227"/>
      <c r="LEY1119" s="227"/>
      <c r="LEZ1119" s="227"/>
      <c r="LFA1119" s="227"/>
      <c r="LFB1119" s="227"/>
      <c r="LFC1119" s="227"/>
      <c r="LFD1119" s="227"/>
      <c r="LFE1119" s="227"/>
      <c r="LFF1119" s="227"/>
      <c r="LFG1119" s="227"/>
      <c r="LFH1119" s="227"/>
      <c r="LFI1119" s="227"/>
      <c r="LFJ1119" s="227"/>
      <c r="LFK1119" s="227"/>
      <c r="LFL1119" s="227"/>
      <c r="LFM1119" s="227"/>
      <c r="LFN1119" s="227"/>
      <c r="LFO1119" s="227"/>
      <c r="LFP1119" s="227"/>
      <c r="LFQ1119" s="227"/>
      <c r="LFR1119" s="227"/>
      <c r="LFS1119" s="227"/>
      <c r="LFT1119" s="227"/>
      <c r="LFU1119" s="227"/>
      <c r="LFV1119" s="227"/>
      <c r="LFW1119" s="227"/>
      <c r="LFX1119" s="227"/>
      <c r="LFY1119" s="227"/>
      <c r="LFZ1119" s="227"/>
      <c r="LGA1119" s="227"/>
      <c r="LGB1119" s="227"/>
      <c r="LGC1119" s="227"/>
      <c r="LGD1119" s="227"/>
      <c r="LGE1119" s="227"/>
      <c r="LGF1119" s="227"/>
      <c r="LGG1119" s="227"/>
      <c r="LGH1119" s="227"/>
      <c r="LGI1119" s="227"/>
      <c r="LGJ1119" s="227"/>
      <c r="LGK1119" s="227"/>
      <c r="LGL1119" s="227"/>
      <c r="LGM1119" s="227"/>
      <c r="LGN1119" s="227"/>
      <c r="LGO1119" s="227"/>
      <c r="LGP1119" s="227"/>
      <c r="LGQ1119" s="227"/>
      <c r="LGR1119" s="227"/>
      <c r="LGS1119" s="227"/>
      <c r="LGT1119" s="227"/>
      <c r="LGU1119" s="227"/>
      <c r="LGV1119" s="227"/>
      <c r="LGW1119" s="227"/>
      <c r="LGX1119" s="227"/>
      <c r="LGY1119" s="227"/>
      <c r="LGZ1119" s="227"/>
      <c r="LHA1119" s="227"/>
      <c r="LHB1119" s="227"/>
      <c r="LHC1119" s="227"/>
      <c r="LHD1119" s="227"/>
      <c r="LHE1119" s="227"/>
      <c r="LHF1119" s="227"/>
      <c r="LHG1119" s="227"/>
      <c r="LHH1119" s="227"/>
      <c r="LHI1119" s="227"/>
      <c r="LHJ1119" s="227"/>
      <c r="LHK1119" s="227"/>
      <c r="LHL1119" s="227"/>
      <c r="LHM1119" s="227"/>
      <c r="LHN1119" s="227"/>
      <c r="LHO1119" s="227"/>
      <c r="LHP1119" s="227"/>
      <c r="LHQ1119" s="227"/>
      <c r="LHR1119" s="227"/>
      <c r="LHS1119" s="227"/>
      <c r="LHT1119" s="227"/>
      <c r="LHU1119" s="227"/>
      <c r="LHV1119" s="227"/>
      <c r="LHW1119" s="227"/>
      <c r="LHX1119" s="227"/>
      <c r="LHY1119" s="227"/>
      <c r="LHZ1119" s="227"/>
      <c r="LIA1119" s="227"/>
      <c r="LIB1119" s="227"/>
      <c r="LIC1119" s="227"/>
      <c r="LID1119" s="227"/>
      <c r="LIE1119" s="227"/>
      <c r="LIF1119" s="227"/>
      <c r="LIG1119" s="227"/>
      <c r="LIH1119" s="227"/>
      <c r="LII1119" s="227"/>
      <c r="LIJ1119" s="227"/>
      <c r="LIK1119" s="227"/>
      <c r="LIL1119" s="227"/>
      <c r="LIM1119" s="227"/>
      <c r="LIN1119" s="227"/>
      <c r="LIO1119" s="227"/>
      <c r="LIP1119" s="227"/>
      <c r="LIQ1119" s="227"/>
      <c r="LIR1119" s="227"/>
      <c r="LIS1119" s="227"/>
      <c r="LIT1119" s="227"/>
      <c r="LIU1119" s="227"/>
      <c r="LIV1119" s="227"/>
      <c r="LIW1119" s="227"/>
      <c r="LIX1119" s="227"/>
      <c r="LIY1119" s="227"/>
      <c r="LIZ1119" s="227"/>
      <c r="LJA1119" s="227"/>
      <c r="LJB1119" s="227"/>
      <c r="LJC1119" s="227"/>
      <c r="LJD1119" s="227"/>
      <c r="LJE1119" s="227"/>
      <c r="LJF1119" s="227"/>
      <c r="LJG1119" s="227"/>
      <c r="LJH1119" s="227"/>
      <c r="LJI1119" s="227"/>
      <c r="LJJ1119" s="227"/>
      <c r="LJK1119" s="227"/>
      <c r="LJL1119" s="227"/>
      <c r="LJM1119" s="227"/>
      <c r="LJN1119" s="227"/>
      <c r="LJO1119" s="227"/>
      <c r="LJP1119" s="227"/>
      <c r="LJQ1119" s="227"/>
      <c r="LJR1119" s="227"/>
      <c r="LJS1119" s="227"/>
      <c r="LJT1119" s="227"/>
      <c r="LJU1119" s="227"/>
      <c r="LJV1119" s="227"/>
      <c r="LJW1119" s="227"/>
      <c r="LJX1119" s="227"/>
      <c r="LJY1119" s="227"/>
      <c r="LJZ1119" s="227"/>
      <c r="LKA1119" s="227"/>
      <c r="LKB1119" s="227"/>
      <c r="LKC1119" s="227"/>
      <c r="LKD1119" s="227"/>
      <c r="LKE1119" s="227"/>
      <c r="LKF1119" s="227"/>
      <c r="LKG1119" s="227"/>
      <c r="LKH1119" s="227"/>
      <c r="LKI1119" s="227"/>
      <c r="LKJ1119" s="227"/>
      <c r="LKK1119" s="227"/>
      <c r="LKL1119" s="227"/>
      <c r="LKM1119" s="227"/>
      <c r="LKN1119" s="227"/>
      <c r="LKO1119" s="227"/>
      <c r="LKP1119" s="227"/>
      <c r="LKQ1119" s="227"/>
      <c r="LKR1119" s="227"/>
      <c r="LKS1119" s="227"/>
      <c r="LKT1119" s="227"/>
      <c r="LKU1119" s="227"/>
      <c r="LKV1119" s="227"/>
      <c r="LKW1119" s="227"/>
      <c r="LKX1119" s="227"/>
      <c r="LKY1119" s="227"/>
      <c r="LKZ1119" s="227"/>
      <c r="LLA1119" s="227"/>
      <c r="LLB1119" s="227"/>
      <c r="LLC1119" s="227"/>
      <c r="LLD1119" s="227"/>
      <c r="LLE1119" s="227"/>
      <c r="LLF1119" s="227"/>
      <c r="LLG1119" s="227"/>
      <c r="LLH1119" s="227"/>
      <c r="LLI1119" s="227"/>
      <c r="LLJ1119" s="227"/>
      <c r="LLK1119" s="227"/>
      <c r="LLL1119" s="227"/>
      <c r="LLM1119" s="227"/>
      <c r="LLN1119" s="227"/>
      <c r="LLO1119" s="227"/>
      <c r="LLP1119" s="227"/>
      <c r="LLQ1119" s="227"/>
      <c r="LLR1119" s="227"/>
      <c r="LLS1119" s="227"/>
      <c r="LLT1119" s="227"/>
      <c r="LLU1119" s="227"/>
      <c r="LLV1119" s="227"/>
      <c r="LLW1119" s="227"/>
      <c r="LLX1119" s="227"/>
      <c r="LLY1119" s="227"/>
      <c r="LLZ1119" s="227"/>
      <c r="LMA1119" s="227"/>
      <c r="LMB1119" s="227"/>
      <c r="LMC1119" s="227"/>
      <c r="LMD1119" s="227"/>
      <c r="LME1119" s="227"/>
      <c r="LMF1119" s="227"/>
      <c r="LMG1119" s="227"/>
      <c r="LMH1119" s="227"/>
      <c r="LMI1119" s="227"/>
      <c r="LMJ1119" s="227"/>
      <c r="LMK1119" s="227"/>
      <c r="LML1119" s="227"/>
      <c r="LMM1119" s="227"/>
      <c r="LMN1119" s="227"/>
      <c r="LMO1119" s="227"/>
      <c r="LMP1119" s="227"/>
      <c r="LMQ1119" s="227"/>
      <c r="LMR1119" s="227"/>
      <c r="LMS1119" s="227"/>
      <c r="LMT1119" s="227"/>
      <c r="LMU1119" s="227"/>
      <c r="LMV1119" s="227"/>
      <c r="LMW1119" s="227"/>
      <c r="LMX1119" s="227"/>
      <c r="LMY1119" s="227"/>
      <c r="LMZ1119" s="227"/>
      <c r="LNA1119" s="227"/>
      <c r="LNB1119" s="227"/>
      <c r="LNC1119" s="227"/>
      <c r="LND1119" s="227"/>
      <c r="LNE1119" s="227"/>
      <c r="LNF1119" s="227"/>
      <c r="LNG1119" s="227"/>
      <c r="LNH1119" s="227"/>
      <c r="LNI1119" s="227"/>
      <c r="LNJ1119" s="227"/>
      <c r="LNK1119" s="227"/>
      <c r="LNL1119" s="227"/>
      <c r="LNM1119" s="227"/>
      <c r="LNN1119" s="227"/>
      <c r="LNO1119" s="227"/>
      <c r="LNP1119" s="227"/>
      <c r="LNQ1119" s="227"/>
      <c r="LNR1119" s="227"/>
      <c r="LNS1119" s="227"/>
      <c r="LNT1119" s="227"/>
      <c r="LNU1119" s="227"/>
      <c r="LNV1119" s="227"/>
      <c r="LNW1119" s="227"/>
      <c r="LNX1119" s="227"/>
      <c r="LNY1119" s="227"/>
      <c r="LNZ1119" s="227"/>
      <c r="LOA1119" s="227"/>
      <c r="LOB1119" s="227"/>
      <c r="LOC1119" s="227"/>
      <c r="LOD1119" s="227"/>
      <c r="LOE1119" s="227"/>
      <c r="LOF1119" s="227"/>
      <c r="LOG1119" s="227"/>
      <c r="LOH1119" s="227"/>
      <c r="LOI1119" s="227"/>
      <c r="LOJ1119" s="227"/>
      <c r="LOK1119" s="227"/>
      <c r="LOL1119" s="227"/>
      <c r="LOM1119" s="227"/>
      <c r="LON1119" s="227"/>
      <c r="LOO1119" s="227"/>
      <c r="LOP1119" s="227"/>
      <c r="LOQ1119" s="227"/>
      <c r="LOR1119" s="227"/>
      <c r="LOS1119" s="227"/>
      <c r="LOT1119" s="227"/>
      <c r="LOU1119" s="227"/>
      <c r="LOV1119" s="227"/>
      <c r="LOW1119" s="227"/>
      <c r="LOX1119" s="227"/>
      <c r="LOY1119" s="227"/>
      <c r="LOZ1119" s="227"/>
      <c r="LPA1119" s="227"/>
      <c r="LPB1119" s="227"/>
      <c r="LPC1119" s="227"/>
      <c r="LPD1119" s="227"/>
      <c r="LPE1119" s="227"/>
      <c r="LPF1119" s="227"/>
      <c r="LPG1119" s="227"/>
      <c r="LPH1119" s="227"/>
      <c r="LPI1119" s="227"/>
      <c r="LPJ1119" s="227"/>
      <c r="LPK1119" s="227"/>
      <c r="LPL1119" s="227"/>
      <c r="LPM1119" s="227"/>
      <c r="LPN1119" s="227"/>
      <c r="LPO1119" s="227"/>
      <c r="LPP1119" s="227"/>
      <c r="LPQ1119" s="227"/>
      <c r="LPR1119" s="227"/>
      <c r="LPS1119" s="227"/>
      <c r="LPT1119" s="227"/>
      <c r="LPU1119" s="227"/>
      <c r="LPV1119" s="227"/>
      <c r="LPW1119" s="227"/>
      <c r="LPX1119" s="227"/>
      <c r="LPY1119" s="227"/>
      <c r="LPZ1119" s="227"/>
      <c r="LQA1119" s="227"/>
      <c r="LQB1119" s="227"/>
      <c r="LQC1119" s="227"/>
      <c r="LQD1119" s="227"/>
      <c r="LQE1119" s="227"/>
      <c r="LQF1119" s="227"/>
      <c r="LQG1119" s="227"/>
      <c r="LQH1119" s="227"/>
      <c r="LQI1119" s="227"/>
      <c r="LQJ1119" s="227"/>
      <c r="LQK1119" s="227"/>
      <c r="LQL1119" s="227"/>
      <c r="LQM1119" s="227"/>
      <c r="LQN1119" s="227"/>
      <c r="LQO1119" s="227"/>
      <c r="LQP1119" s="227"/>
      <c r="LQQ1119" s="227"/>
      <c r="LQR1119" s="227"/>
      <c r="LQS1119" s="227"/>
      <c r="LQT1119" s="227"/>
      <c r="LQU1119" s="227"/>
      <c r="LQV1119" s="227"/>
      <c r="LQW1119" s="227"/>
      <c r="LQX1119" s="227"/>
      <c r="LQY1119" s="227"/>
      <c r="LQZ1119" s="227"/>
      <c r="LRA1119" s="227"/>
      <c r="LRB1119" s="227"/>
      <c r="LRC1119" s="227"/>
      <c r="LRD1119" s="227"/>
      <c r="LRE1119" s="227"/>
      <c r="LRF1119" s="227"/>
      <c r="LRG1119" s="227"/>
      <c r="LRH1119" s="227"/>
      <c r="LRI1119" s="227"/>
      <c r="LRJ1119" s="227"/>
      <c r="LRK1119" s="227"/>
      <c r="LRL1119" s="227"/>
      <c r="LRM1119" s="227"/>
      <c r="LRN1119" s="227"/>
      <c r="LRO1119" s="227"/>
      <c r="LRP1119" s="227"/>
      <c r="LRQ1119" s="227"/>
      <c r="LRR1119" s="227"/>
      <c r="LRS1119" s="227"/>
      <c r="LRT1119" s="227"/>
      <c r="LRU1119" s="227"/>
      <c r="LRV1119" s="227"/>
      <c r="LRW1119" s="227"/>
      <c r="LRX1119" s="227"/>
      <c r="LRY1119" s="227"/>
      <c r="LRZ1119" s="227"/>
      <c r="LSA1119" s="227"/>
      <c r="LSB1119" s="227"/>
      <c r="LSC1119" s="227"/>
      <c r="LSD1119" s="227"/>
      <c r="LSE1119" s="227"/>
      <c r="LSF1119" s="227"/>
      <c r="LSG1119" s="227"/>
      <c r="LSH1119" s="227"/>
      <c r="LSI1119" s="227"/>
      <c r="LSJ1119" s="227"/>
      <c r="LSK1119" s="227"/>
      <c r="LSL1119" s="227"/>
      <c r="LSM1119" s="227"/>
      <c r="LSN1119" s="227"/>
      <c r="LSO1119" s="227"/>
      <c r="LSP1119" s="227"/>
      <c r="LSQ1119" s="227"/>
      <c r="LSR1119" s="227"/>
      <c r="LSS1119" s="227"/>
      <c r="LST1119" s="227"/>
      <c r="LSU1119" s="227"/>
      <c r="LSV1119" s="227"/>
      <c r="LSW1119" s="227"/>
      <c r="LSX1119" s="227"/>
      <c r="LSY1119" s="227"/>
      <c r="LSZ1119" s="227"/>
      <c r="LTA1119" s="227"/>
      <c r="LTB1119" s="227"/>
      <c r="LTC1119" s="227"/>
      <c r="LTD1119" s="227"/>
      <c r="LTE1119" s="227"/>
      <c r="LTF1119" s="227"/>
      <c r="LTG1119" s="227"/>
      <c r="LTH1119" s="227"/>
      <c r="LTI1119" s="227"/>
      <c r="LTJ1119" s="227"/>
      <c r="LTK1119" s="227"/>
      <c r="LTL1119" s="227"/>
      <c r="LTM1119" s="227"/>
      <c r="LTN1119" s="227"/>
      <c r="LTO1119" s="227"/>
      <c r="LTP1119" s="227"/>
      <c r="LTQ1119" s="227"/>
      <c r="LTR1119" s="227"/>
      <c r="LTS1119" s="227"/>
      <c r="LTT1119" s="227"/>
      <c r="LTU1119" s="227"/>
      <c r="LTV1119" s="227"/>
      <c r="LTW1119" s="227"/>
      <c r="LTX1119" s="227"/>
      <c r="LTY1119" s="227"/>
      <c r="LTZ1119" s="227"/>
      <c r="LUA1119" s="227"/>
      <c r="LUB1119" s="227"/>
      <c r="LUC1119" s="227"/>
      <c r="LUD1119" s="227"/>
      <c r="LUE1119" s="227"/>
      <c r="LUF1119" s="227"/>
      <c r="LUG1119" s="227"/>
      <c r="LUH1119" s="227"/>
      <c r="LUI1119" s="227"/>
      <c r="LUJ1119" s="227"/>
      <c r="LUK1119" s="227"/>
      <c r="LUL1119" s="227"/>
      <c r="LUM1119" s="227"/>
      <c r="LUN1119" s="227"/>
      <c r="LUO1119" s="227"/>
      <c r="LUP1119" s="227"/>
      <c r="LUQ1119" s="227"/>
      <c r="LUR1119" s="227"/>
      <c r="LUS1119" s="227"/>
      <c r="LUT1119" s="227"/>
      <c r="LUU1119" s="227"/>
      <c r="LUV1119" s="227"/>
      <c r="LUW1119" s="227"/>
      <c r="LUX1119" s="227"/>
      <c r="LUY1119" s="227"/>
      <c r="LUZ1119" s="227"/>
      <c r="LVA1119" s="227"/>
      <c r="LVB1119" s="227"/>
      <c r="LVC1119" s="227"/>
      <c r="LVD1119" s="227"/>
      <c r="LVE1119" s="227"/>
      <c r="LVF1119" s="227"/>
      <c r="LVG1119" s="227"/>
      <c r="LVH1119" s="227"/>
      <c r="LVI1119" s="227"/>
      <c r="LVJ1119" s="227"/>
      <c r="LVK1119" s="227"/>
      <c r="LVL1119" s="227"/>
      <c r="LVM1119" s="227"/>
      <c r="LVN1119" s="227"/>
      <c r="LVO1119" s="227"/>
      <c r="LVP1119" s="227"/>
      <c r="LVQ1119" s="227"/>
      <c r="LVR1119" s="227"/>
      <c r="LVS1119" s="227"/>
      <c r="LVT1119" s="227"/>
      <c r="LVU1119" s="227"/>
      <c r="LVV1119" s="227"/>
      <c r="LVW1119" s="227"/>
      <c r="LVX1119" s="227"/>
      <c r="LVY1119" s="227"/>
      <c r="LVZ1119" s="227"/>
      <c r="LWA1119" s="227"/>
      <c r="LWB1119" s="227"/>
      <c r="LWC1119" s="227"/>
      <c r="LWD1119" s="227"/>
      <c r="LWE1119" s="227"/>
      <c r="LWF1119" s="227"/>
      <c r="LWG1119" s="227"/>
      <c r="LWH1119" s="227"/>
      <c r="LWI1119" s="227"/>
      <c r="LWJ1119" s="227"/>
      <c r="LWK1119" s="227"/>
      <c r="LWL1119" s="227"/>
      <c r="LWM1119" s="227"/>
      <c r="LWN1119" s="227"/>
      <c r="LWO1119" s="227"/>
      <c r="LWP1119" s="227"/>
      <c r="LWQ1119" s="227"/>
      <c r="LWR1119" s="227"/>
      <c r="LWS1119" s="227"/>
      <c r="LWT1119" s="227"/>
      <c r="LWU1119" s="227"/>
      <c r="LWV1119" s="227"/>
      <c r="LWW1119" s="227"/>
      <c r="LWX1119" s="227"/>
      <c r="LWY1119" s="227"/>
      <c r="LWZ1119" s="227"/>
      <c r="LXA1119" s="227"/>
      <c r="LXB1119" s="227"/>
      <c r="LXC1119" s="227"/>
      <c r="LXD1119" s="227"/>
      <c r="LXE1119" s="227"/>
      <c r="LXF1119" s="227"/>
      <c r="LXG1119" s="227"/>
      <c r="LXH1119" s="227"/>
      <c r="LXI1119" s="227"/>
      <c r="LXJ1119" s="227"/>
      <c r="LXK1119" s="227"/>
      <c r="LXL1119" s="227"/>
      <c r="LXM1119" s="227"/>
      <c r="LXN1119" s="227"/>
      <c r="LXO1119" s="227"/>
      <c r="LXP1119" s="227"/>
      <c r="LXQ1119" s="227"/>
      <c r="LXR1119" s="227"/>
      <c r="LXS1119" s="227"/>
      <c r="LXT1119" s="227"/>
      <c r="LXU1119" s="227"/>
      <c r="LXV1119" s="227"/>
      <c r="LXW1119" s="227"/>
      <c r="LXX1119" s="227"/>
      <c r="LXY1119" s="227"/>
      <c r="LXZ1119" s="227"/>
      <c r="LYA1119" s="227"/>
      <c r="LYB1119" s="227"/>
      <c r="LYC1119" s="227"/>
      <c r="LYD1119" s="227"/>
      <c r="LYE1119" s="227"/>
      <c r="LYF1119" s="227"/>
      <c r="LYG1119" s="227"/>
      <c r="LYH1119" s="227"/>
      <c r="LYI1119" s="227"/>
      <c r="LYJ1119" s="227"/>
      <c r="LYK1119" s="227"/>
      <c r="LYL1119" s="227"/>
      <c r="LYM1119" s="227"/>
      <c r="LYN1119" s="227"/>
      <c r="LYO1119" s="227"/>
      <c r="LYP1119" s="227"/>
      <c r="LYQ1119" s="227"/>
      <c r="LYR1119" s="227"/>
      <c r="LYS1119" s="227"/>
      <c r="LYT1119" s="227"/>
      <c r="LYU1119" s="227"/>
      <c r="LYV1119" s="227"/>
      <c r="LYW1119" s="227"/>
      <c r="LYX1119" s="227"/>
      <c r="LYY1119" s="227"/>
      <c r="LYZ1119" s="227"/>
      <c r="LZA1119" s="227"/>
      <c r="LZB1119" s="227"/>
      <c r="LZC1119" s="227"/>
      <c r="LZD1119" s="227"/>
      <c r="LZE1119" s="227"/>
      <c r="LZF1119" s="227"/>
      <c r="LZG1119" s="227"/>
      <c r="LZH1119" s="227"/>
      <c r="LZI1119" s="227"/>
      <c r="LZJ1119" s="227"/>
      <c r="LZK1119" s="227"/>
      <c r="LZL1119" s="227"/>
      <c r="LZM1119" s="227"/>
      <c r="LZN1119" s="227"/>
      <c r="LZO1119" s="227"/>
      <c r="LZP1119" s="227"/>
      <c r="LZQ1119" s="227"/>
      <c r="LZR1119" s="227"/>
      <c r="LZS1119" s="227"/>
      <c r="LZT1119" s="227"/>
      <c r="LZU1119" s="227"/>
      <c r="LZV1119" s="227"/>
      <c r="LZW1119" s="227"/>
      <c r="LZX1119" s="227"/>
      <c r="LZY1119" s="227"/>
      <c r="LZZ1119" s="227"/>
      <c r="MAA1119" s="227"/>
      <c r="MAB1119" s="227"/>
      <c r="MAC1119" s="227"/>
      <c r="MAD1119" s="227"/>
      <c r="MAE1119" s="227"/>
      <c r="MAF1119" s="227"/>
      <c r="MAG1119" s="227"/>
      <c r="MAH1119" s="227"/>
      <c r="MAI1119" s="227"/>
      <c r="MAJ1119" s="227"/>
      <c r="MAK1119" s="227"/>
      <c r="MAL1119" s="227"/>
      <c r="MAM1119" s="227"/>
      <c r="MAN1119" s="227"/>
      <c r="MAO1119" s="227"/>
      <c r="MAP1119" s="227"/>
      <c r="MAQ1119" s="227"/>
      <c r="MAR1119" s="227"/>
      <c r="MAS1119" s="227"/>
      <c r="MAT1119" s="227"/>
      <c r="MAU1119" s="227"/>
      <c r="MAV1119" s="227"/>
      <c r="MAW1119" s="227"/>
      <c r="MAX1119" s="227"/>
      <c r="MAY1119" s="227"/>
      <c r="MAZ1119" s="227"/>
      <c r="MBA1119" s="227"/>
      <c r="MBB1119" s="227"/>
      <c r="MBC1119" s="227"/>
      <c r="MBD1119" s="227"/>
      <c r="MBE1119" s="227"/>
      <c r="MBF1119" s="227"/>
      <c r="MBG1119" s="227"/>
      <c r="MBH1119" s="227"/>
      <c r="MBI1119" s="227"/>
      <c r="MBJ1119" s="227"/>
      <c r="MBK1119" s="227"/>
      <c r="MBL1119" s="227"/>
      <c r="MBM1119" s="227"/>
      <c r="MBN1119" s="227"/>
      <c r="MBO1119" s="227"/>
      <c r="MBP1119" s="227"/>
      <c r="MBQ1119" s="227"/>
      <c r="MBR1119" s="227"/>
      <c r="MBS1119" s="227"/>
      <c r="MBT1119" s="227"/>
      <c r="MBU1119" s="227"/>
      <c r="MBV1119" s="227"/>
      <c r="MBW1119" s="227"/>
      <c r="MBX1119" s="227"/>
      <c r="MBY1119" s="227"/>
      <c r="MBZ1119" s="227"/>
      <c r="MCA1119" s="227"/>
      <c r="MCB1119" s="227"/>
      <c r="MCC1119" s="227"/>
      <c r="MCD1119" s="227"/>
      <c r="MCE1119" s="227"/>
      <c r="MCF1119" s="227"/>
      <c r="MCG1119" s="227"/>
      <c r="MCH1119" s="227"/>
      <c r="MCI1119" s="227"/>
      <c r="MCJ1119" s="227"/>
      <c r="MCK1119" s="227"/>
      <c r="MCL1119" s="227"/>
      <c r="MCM1119" s="227"/>
      <c r="MCN1119" s="227"/>
      <c r="MCO1119" s="227"/>
      <c r="MCP1119" s="227"/>
      <c r="MCQ1119" s="227"/>
      <c r="MCR1119" s="227"/>
      <c r="MCS1119" s="227"/>
      <c r="MCT1119" s="227"/>
      <c r="MCU1119" s="227"/>
      <c r="MCV1119" s="227"/>
      <c r="MCW1119" s="227"/>
      <c r="MCX1119" s="227"/>
      <c r="MCY1119" s="227"/>
      <c r="MCZ1119" s="227"/>
      <c r="MDA1119" s="227"/>
      <c r="MDB1119" s="227"/>
      <c r="MDC1119" s="227"/>
      <c r="MDD1119" s="227"/>
      <c r="MDE1119" s="227"/>
      <c r="MDF1119" s="227"/>
      <c r="MDG1119" s="227"/>
      <c r="MDH1119" s="227"/>
      <c r="MDI1119" s="227"/>
      <c r="MDJ1119" s="227"/>
      <c r="MDK1119" s="227"/>
      <c r="MDL1119" s="227"/>
      <c r="MDM1119" s="227"/>
      <c r="MDN1119" s="227"/>
      <c r="MDO1119" s="227"/>
      <c r="MDP1119" s="227"/>
      <c r="MDQ1119" s="227"/>
      <c r="MDR1119" s="227"/>
      <c r="MDS1119" s="227"/>
      <c r="MDT1119" s="227"/>
      <c r="MDU1119" s="227"/>
      <c r="MDV1119" s="227"/>
      <c r="MDW1119" s="227"/>
      <c r="MDX1119" s="227"/>
      <c r="MDY1119" s="227"/>
      <c r="MDZ1119" s="227"/>
      <c r="MEA1119" s="227"/>
      <c r="MEB1119" s="227"/>
      <c r="MEC1119" s="227"/>
      <c r="MED1119" s="227"/>
      <c r="MEE1119" s="227"/>
      <c r="MEF1119" s="227"/>
      <c r="MEG1119" s="227"/>
      <c r="MEH1119" s="227"/>
      <c r="MEI1119" s="227"/>
      <c r="MEJ1119" s="227"/>
      <c r="MEK1119" s="227"/>
      <c r="MEL1119" s="227"/>
      <c r="MEM1119" s="227"/>
      <c r="MEN1119" s="227"/>
      <c r="MEO1119" s="227"/>
      <c r="MEP1119" s="227"/>
      <c r="MEQ1119" s="227"/>
      <c r="MER1119" s="227"/>
      <c r="MES1119" s="227"/>
      <c r="MET1119" s="227"/>
      <c r="MEU1119" s="227"/>
      <c r="MEV1119" s="227"/>
      <c r="MEW1119" s="227"/>
      <c r="MEX1119" s="227"/>
      <c r="MEY1119" s="227"/>
      <c r="MEZ1119" s="227"/>
      <c r="MFA1119" s="227"/>
      <c r="MFB1119" s="227"/>
      <c r="MFC1119" s="227"/>
      <c r="MFD1119" s="227"/>
      <c r="MFE1119" s="227"/>
      <c r="MFF1119" s="227"/>
      <c r="MFG1119" s="227"/>
      <c r="MFH1119" s="227"/>
      <c r="MFI1119" s="227"/>
      <c r="MFJ1119" s="227"/>
      <c r="MFK1119" s="227"/>
      <c r="MFL1119" s="227"/>
      <c r="MFM1119" s="227"/>
      <c r="MFN1119" s="227"/>
      <c r="MFO1119" s="227"/>
      <c r="MFP1119" s="227"/>
      <c r="MFQ1119" s="227"/>
      <c r="MFR1119" s="227"/>
      <c r="MFS1119" s="227"/>
      <c r="MFT1119" s="227"/>
      <c r="MFU1119" s="227"/>
      <c r="MFV1119" s="227"/>
      <c r="MFW1119" s="227"/>
      <c r="MFX1119" s="227"/>
      <c r="MFY1119" s="227"/>
      <c r="MFZ1119" s="227"/>
      <c r="MGA1119" s="227"/>
      <c r="MGB1119" s="227"/>
      <c r="MGC1119" s="227"/>
      <c r="MGD1119" s="227"/>
      <c r="MGE1119" s="227"/>
      <c r="MGF1119" s="227"/>
      <c r="MGG1119" s="227"/>
      <c r="MGH1119" s="227"/>
      <c r="MGI1119" s="227"/>
      <c r="MGJ1119" s="227"/>
      <c r="MGK1119" s="227"/>
      <c r="MGL1119" s="227"/>
      <c r="MGM1119" s="227"/>
      <c r="MGN1119" s="227"/>
      <c r="MGO1119" s="227"/>
      <c r="MGP1119" s="227"/>
      <c r="MGQ1119" s="227"/>
      <c r="MGR1119" s="227"/>
      <c r="MGS1119" s="227"/>
      <c r="MGT1119" s="227"/>
      <c r="MGU1119" s="227"/>
      <c r="MGV1119" s="227"/>
      <c r="MGW1119" s="227"/>
      <c r="MGX1119" s="227"/>
      <c r="MGY1119" s="227"/>
      <c r="MGZ1119" s="227"/>
      <c r="MHA1119" s="227"/>
      <c r="MHB1119" s="227"/>
      <c r="MHC1119" s="227"/>
      <c r="MHD1119" s="227"/>
      <c r="MHE1119" s="227"/>
      <c r="MHF1119" s="227"/>
      <c r="MHG1119" s="227"/>
      <c r="MHH1119" s="227"/>
      <c r="MHI1119" s="227"/>
      <c r="MHJ1119" s="227"/>
      <c r="MHK1119" s="227"/>
      <c r="MHL1119" s="227"/>
      <c r="MHM1119" s="227"/>
      <c r="MHN1119" s="227"/>
      <c r="MHO1119" s="227"/>
      <c r="MHP1119" s="227"/>
      <c r="MHQ1119" s="227"/>
      <c r="MHR1119" s="227"/>
      <c r="MHS1119" s="227"/>
      <c r="MHT1119" s="227"/>
      <c r="MHU1119" s="227"/>
      <c r="MHV1119" s="227"/>
      <c r="MHW1119" s="227"/>
      <c r="MHX1119" s="227"/>
      <c r="MHY1119" s="227"/>
      <c r="MHZ1119" s="227"/>
      <c r="MIA1119" s="227"/>
      <c r="MIB1119" s="227"/>
      <c r="MIC1119" s="227"/>
      <c r="MID1119" s="227"/>
      <c r="MIE1119" s="227"/>
      <c r="MIF1119" s="227"/>
      <c r="MIG1119" s="227"/>
      <c r="MIH1119" s="227"/>
      <c r="MII1119" s="227"/>
      <c r="MIJ1119" s="227"/>
      <c r="MIK1119" s="227"/>
      <c r="MIL1119" s="227"/>
      <c r="MIM1119" s="227"/>
      <c r="MIN1119" s="227"/>
      <c r="MIO1119" s="227"/>
      <c r="MIP1119" s="227"/>
      <c r="MIQ1119" s="227"/>
      <c r="MIR1119" s="227"/>
      <c r="MIS1119" s="227"/>
      <c r="MIT1119" s="227"/>
      <c r="MIU1119" s="227"/>
      <c r="MIV1119" s="227"/>
      <c r="MIW1119" s="227"/>
      <c r="MIX1119" s="227"/>
      <c r="MIY1119" s="227"/>
      <c r="MIZ1119" s="227"/>
      <c r="MJA1119" s="227"/>
      <c r="MJB1119" s="227"/>
      <c r="MJC1119" s="227"/>
      <c r="MJD1119" s="227"/>
      <c r="MJE1119" s="227"/>
      <c r="MJF1119" s="227"/>
      <c r="MJG1119" s="227"/>
      <c r="MJH1119" s="227"/>
      <c r="MJI1119" s="227"/>
      <c r="MJJ1119" s="227"/>
      <c r="MJK1119" s="227"/>
      <c r="MJL1119" s="227"/>
      <c r="MJM1119" s="227"/>
      <c r="MJN1119" s="227"/>
      <c r="MJO1119" s="227"/>
      <c r="MJP1119" s="227"/>
      <c r="MJQ1119" s="227"/>
      <c r="MJR1119" s="227"/>
      <c r="MJS1119" s="227"/>
      <c r="MJT1119" s="227"/>
      <c r="MJU1119" s="227"/>
      <c r="MJV1119" s="227"/>
      <c r="MJW1119" s="227"/>
      <c r="MJX1119" s="227"/>
      <c r="MJY1119" s="227"/>
      <c r="MJZ1119" s="227"/>
      <c r="MKA1119" s="227"/>
      <c r="MKB1119" s="227"/>
      <c r="MKC1119" s="227"/>
      <c r="MKD1119" s="227"/>
      <c r="MKE1119" s="227"/>
      <c r="MKF1119" s="227"/>
      <c r="MKG1119" s="227"/>
      <c r="MKH1119" s="227"/>
      <c r="MKI1119" s="227"/>
      <c r="MKJ1119" s="227"/>
      <c r="MKK1119" s="227"/>
      <c r="MKL1119" s="227"/>
      <c r="MKM1119" s="227"/>
      <c r="MKN1119" s="227"/>
      <c r="MKO1119" s="227"/>
      <c r="MKP1119" s="227"/>
      <c r="MKQ1119" s="227"/>
      <c r="MKR1119" s="227"/>
      <c r="MKS1119" s="227"/>
      <c r="MKT1119" s="227"/>
      <c r="MKU1119" s="227"/>
      <c r="MKV1119" s="227"/>
      <c r="MKW1119" s="227"/>
      <c r="MKX1119" s="227"/>
      <c r="MKY1119" s="227"/>
      <c r="MKZ1119" s="227"/>
      <c r="MLA1119" s="227"/>
      <c r="MLB1119" s="227"/>
      <c r="MLC1119" s="227"/>
      <c r="MLD1119" s="227"/>
      <c r="MLE1119" s="227"/>
      <c r="MLF1119" s="227"/>
      <c r="MLG1119" s="227"/>
      <c r="MLH1119" s="227"/>
      <c r="MLI1119" s="227"/>
      <c r="MLJ1119" s="227"/>
      <c r="MLK1119" s="227"/>
      <c r="MLL1119" s="227"/>
      <c r="MLM1119" s="227"/>
      <c r="MLN1119" s="227"/>
      <c r="MLO1119" s="227"/>
      <c r="MLP1119" s="227"/>
      <c r="MLQ1119" s="227"/>
      <c r="MLR1119" s="227"/>
      <c r="MLS1119" s="227"/>
      <c r="MLT1119" s="227"/>
      <c r="MLU1119" s="227"/>
      <c r="MLV1119" s="227"/>
      <c r="MLW1119" s="227"/>
      <c r="MLX1119" s="227"/>
      <c r="MLY1119" s="227"/>
      <c r="MLZ1119" s="227"/>
      <c r="MMA1119" s="227"/>
      <c r="MMB1119" s="227"/>
      <c r="MMC1119" s="227"/>
      <c r="MMD1119" s="227"/>
      <c r="MME1119" s="227"/>
      <c r="MMF1119" s="227"/>
      <c r="MMG1119" s="227"/>
      <c r="MMH1119" s="227"/>
      <c r="MMI1119" s="227"/>
      <c r="MMJ1119" s="227"/>
      <c r="MMK1119" s="227"/>
      <c r="MML1119" s="227"/>
      <c r="MMM1119" s="227"/>
      <c r="MMN1119" s="227"/>
      <c r="MMO1119" s="227"/>
      <c r="MMP1119" s="227"/>
      <c r="MMQ1119" s="227"/>
      <c r="MMR1119" s="227"/>
      <c r="MMS1119" s="227"/>
      <c r="MMT1119" s="227"/>
      <c r="MMU1119" s="227"/>
      <c r="MMV1119" s="227"/>
      <c r="MMW1119" s="227"/>
      <c r="MMX1119" s="227"/>
      <c r="MMY1119" s="227"/>
      <c r="MMZ1119" s="227"/>
      <c r="MNA1119" s="227"/>
      <c r="MNB1119" s="227"/>
      <c r="MNC1119" s="227"/>
      <c r="MND1119" s="227"/>
      <c r="MNE1119" s="227"/>
      <c r="MNF1119" s="227"/>
      <c r="MNG1119" s="227"/>
      <c r="MNH1119" s="227"/>
      <c r="MNI1119" s="227"/>
      <c r="MNJ1119" s="227"/>
      <c r="MNK1119" s="227"/>
      <c r="MNL1119" s="227"/>
      <c r="MNM1119" s="227"/>
      <c r="MNN1119" s="227"/>
      <c r="MNO1119" s="227"/>
      <c r="MNP1119" s="227"/>
      <c r="MNQ1119" s="227"/>
      <c r="MNR1119" s="227"/>
      <c r="MNS1119" s="227"/>
      <c r="MNT1119" s="227"/>
      <c r="MNU1119" s="227"/>
      <c r="MNV1119" s="227"/>
      <c r="MNW1119" s="227"/>
      <c r="MNX1119" s="227"/>
      <c r="MNY1119" s="227"/>
      <c r="MNZ1119" s="227"/>
      <c r="MOA1119" s="227"/>
      <c r="MOB1119" s="227"/>
      <c r="MOC1119" s="227"/>
      <c r="MOD1119" s="227"/>
      <c r="MOE1119" s="227"/>
      <c r="MOF1119" s="227"/>
      <c r="MOG1119" s="227"/>
      <c r="MOH1119" s="227"/>
      <c r="MOI1119" s="227"/>
      <c r="MOJ1119" s="227"/>
      <c r="MOK1119" s="227"/>
      <c r="MOL1119" s="227"/>
      <c r="MOM1119" s="227"/>
      <c r="MON1119" s="227"/>
      <c r="MOO1119" s="227"/>
      <c r="MOP1119" s="227"/>
      <c r="MOQ1119" s="227"/>
      <c r="MOR1119" s="227"/>
      <c r="MOS1119" s="227"/>
      <c r="MOT1119" s="227"/>
      <c r="MOU1119" s="227"/>
      <c r="MOV1119" s="227"/>
      <c r="MOW1119" s="227"/>
      <c r="MOX1119" s="227"/>
      <c r="MOY1119" s="227"/>
      <c r="MOZ1119" s="227"/>
      <c r="MPA1119" s="227"/>
      <c r="MPB1119" s="227"/>
      <c r="MPC1119" s="227"/>
      <c r="MPD1119" s="227"/>
      <c r="MPE1119" s="227"/>
      <c r="MPF1119" s="227"/>
      <c r="MPG1119" s="227"/>
      <c r="MPH1119" s="227"/>
      <c r="MPI1119" s="227"/>
      <c r="MPJ1119" s="227"/>
      <c r="MPK1119" s="227"/>
      <c r="MPL1119" s="227"/>
      <c r="MPM1119" s="227"/>
      <c r="MPN1119" s="227"/>
      <c r="MPO1119" s="227"/>
      <c r="MPP1119" s="227"/>
      <c r="MPQ1119" s="227"/>
      <c r="MPR1119" s="227"/>
      <c r="MPS1119" s="227"/>
      <c r="MPT1119" s="227"/>
      <c r="MPU1119" s="227"/>
      <c r="MPV1119" s="227"/>
      <c r="MPW1119" s="227"/>
      <c r="MPX1119" s="227"/>
      <c r="MPY1119" s="227"/>
      <c r="MPZ1119" s="227"/>
      <c r="MQA1119" s="227"/>
      <c r="MQB1119" s="227"/>
      <c r="MQC1119" s="227"/>
      <c r="MQD1119" s="227"/>
      <c r="MQE1119" s="227"/>
      <c r="MQF1119" s="227"/>
      <c r="MQG1119" s="227"/>
      <c r="MQH1119" s="227"/>
      <c r="MQI1119" s="227"/>
      <c r="MQJ1119" s="227"/>
      <c r="MQK1119" s="227"/>
      <c r="MQL1119" s="227"/>
      <c r="MQM1119" s="227"/>
      <c r="MQN1119" s="227"/>
      <c r="MQO1119" s="227"/>
      <c r="MQP1119" s="227"/>
      <c r="MQQ1119" s="227"/>
      <c r="MQR1119" s="227"/>
      <c r="MQS1119" s="227"/>
      <c r="MQT1119" s="227"/>
      <c r="MQU1119" s="227"/>
      <c r="MQV1119" s="227"/>
      <c r="MQW1119" s="227"/>
      <c r="MQX1119" s="227"/>
      <c r="MQY1119" s="227"/>
      <c r="MQZ1119" s="227"/>
      <c r="MRA1119" s="227"/>
      <c r="MRB1119" s="227"/>
      <c r="MRC1119" s="227"/>
      <c r="MRD1119" s="227"/>
      <c r="MRE1119" s="227"/>
      <c r="MRF1119" s="227"/>
      <c r="MRG1119" s="227"/>
      <c r="MRH1119" s="227"/>
      <c r="MRI1119" s="227"/>
      <c r="MRJ1119" s="227"/>
      <c r="MRK1119" s="227"/>
      <c r="MRL1119" s="227"/>
      <c r="MRM1119" s="227"/>
      <c r="MRN1119" s="227"/>
      <c r="MRO1119" s="227"/>
      <c r="MRP1119" s="227"/>
      <c r="MRQ1119" s="227"/>
      <c r="MRR1119" s="227"/>
      <c r="MRS1119" s="227"/>
      <c r="MRT1119" s="227"/>
      <c r="MRU1119" s="227"/>
      <c r="MRV1119" s="227"/>
      <c r="MRW1119" s="227"/>
      <c r="MRX1119" s="227"/>
      <c r="MRY1119" s="227"/>
      <c r="MRZ1119" s="227"/>
      <c r="MSA1119" s="227"/>
      <c r="MSB1119" s="227"/>
      <c r="MSC1119" s="227"/>
      <c r="MSD1119" s="227"/>
      <c r="MSE1119" s="227"/>
      <c r="MSF1119" s="227"/>
      <c r="MSG1119" s="227"/>
      <c r="MSH1119" s="227"/>
      <c r="MSI1119" s="227"/>
      <c r="MSJ1119" s="227"/>
      <c r="MSK1119" s="227"/>
      <c r="MSL1119" s="227"/>
      <c r="MSM1119" s="227"/>
      <c r="MSN1119" s="227"/>
      <c r="MSO1119" s="227"/>
      <c r="MSP1119" s="227"/>
      <c r="MSQ1119" s="227"/>
      <c r="MSR1119" s="227"/>
      <c r="MSS1119" s="227"/>
      <c r="MST1119" s="227"/>
      <c r="MSU1119" s="227"/>
      <c r="MSV1119" s="227"/>
      <c r="MSW1119" s="227"/>
      <c r="MSX1119" s="227"/>
      <c r="MSY1119" s="227"/>
      <c r="MSZ1119" s="227"/>
      <c r="MTA1119" s="227"/>
      <c r="MTB1119" s="227"/>
      <c r="MTC1119" s="227"/>
      <c r="MTD1119" s="227"/>
      <c r="MTE1119" s="227"/>
      <c r="MTF1119" s="227"/>
      <c r="MTG1119" s="227"/>
      <c r="MTH1119" s="227"/>
      <c r="MTI1119" s="227"/>
      <c r="MTJ1119" s="227"/>
      <c r="MTK1119" s="227"/>
      <c r="MTL1119" s="227"/>
      <c r="MTM1119" s="227"/>
      <c r="MTN1119" s="227"/>
      <c r="MTO1119" s="227"/>
      <c r="MTP1119" s="227"/>
      <c r="MTQ1119" s="227"/>
      <c r="MTR1119" s="227"/>
      <c r="MTS1119" s="227"/>
      <c r="MTT1119" s="227"/>
      <c r="MTU1119" s="227"/>
      <c r="MTV1119" s="227"/>
      <c r="MTW1119" s="227"/>
      <c r="MTX1119" s="227"/>
      <c r="MTY1119" s="227"/>
      <c r="MTZ1119" s="227"/>
      <c r="MUA1119" s="227"/>
      <c r="MUB1119" s="227"/>
      <c r="MUC1119" s="227"/>
      <c r="MUD1119" s="227"/>
      <c r="MUE1119" s="227"/>
      <c r="MUF1119" s="227"/>
      <c r="MUG1119" s="227"/>
      <c r="MUH1119" s="227"/>
      <c r="MUI1119" s="227"/>
      <c r="MUJ1119" s="227"/>
      <c r="MUK1119" s="227"/>
      <c r="MUL1119" s="227"/>
      <c r="MUM1119" s="227"/>
      <c r="MUN1119" s="227"/>
      <c r="MUO1119" s="227"/>
      <c r="MUP1119" s="227"/>
      <c r="MUQ1119" s="227"/>
      <c r="MUR1119" s="227"/>
      <c r="MUS1119" s="227"/>
      <c r="MUT1119" s="227"/>
      <c r="MUU1119" s="227"/>
      <c r="MUV1119" s="227"/>
      <c r="MUW1119" s="227"/>
      <c r="MUX1119" s="227"/>
      <c r="MUY1119" s="227"/>
      <c r="MUZ1119" s="227"/>
      <c r="MVA1119" s="227"/>
      <c r="MVB1119" s="227"/>
      <c r="MVC1119" s="227"/>
      <c r="MVD1119" s="227"/>
      <c r="MVE1119" s="227"/>
      <c r="MVF1119" s="227"/>
      <c r="MVG1119" s="227"/>
      <c r="MVH1119" s="227"/>
      <c r="MVI1119" s="227"/>
      <c r="MVJ1119" s="227"/>
      <c r="MVK1119" s="227"/>
      <c r="MVL1119" s="227"/>
      <c r="MVM1119" s="227"/>
      <c r="MVN1119" s="227"/>
      <c r="MVO1119" s="227"/>
      <c r="MVP1119" s="227"/>
      <c r="MVQ1119" s="227"/>
      <c r="MVR1119" s="227"/>
      <c r="MVS1119" s="227"/>
      <c r="MVT1119" s="227"/>
      <c r="MVU1119" s="227"/>
      <c r="MVV1119" s="227"/>
      <c r="MVW1119" s="227"/>
      <c r="MVX1119" s="227"/>
      <c r="MVY1119" s="227"/>
      <c r="MVZ1119" s="227"/>
      <c r="MWA1119" s="227"/>
      <c r="MWB1119" s="227"/>
      <c r="MWC1119" s="227"/>
      <c r="MWD1119" s="227"/>
      <c r="MWE1119" s="227"/>
      <c r="MWF1119" s="227"/>
      <c r="MWG1119" s="227"/>
      <c r="MWH1119" s="227"/>
      <c r="MWI1119" s="227"/>
      <c r="MWJ1119" s="227"/>
      <c r="MWK1119" s="227"/>
      <c r="MWL1119" s="227"/>
      <c r="MWM1119" s="227"/>
      <c r="MWN1119" s="227"/>
      <c r="MWO1119" s="227"/>
      <c r="MWP1119" s="227"/>
      <c r="MWQ1119" s="227"/>
      <c r="MWR1119" s="227"/>
      <c r="MWS1119" s="227"/>
      <c r="MWT1119" s="227"/>
      <c r="MWU1119" s="227"/>
      <c r="MWV1119" s="227"/>
      <c r="MWW1119" s="227"/>
      <c r="MWX1119" s="227"/>
      <c r="MWY1119" s="227"/>
      <c r="MWZ1119" s="227"/>
      <c r="MXA1119" s="227"/>
      <c r="MXB1119" s="227"/>
      <c r="MXC1119" s="227"/>
      <c r="MXD1119" s="227"/>
      <c r="MXE1119" s="227"/>
      <c r="MXF1119" s="227"/>
      <c r="MXG1119" s="227"/>
      <c r="MXH1119" s="227"/>
      <c r="MXI1119" s="227"/>
      <c r="MXJ1119" s="227"/>
      <c r="MXK1119" s="227"/>
      <c r="MXL1119" s="227"/>
      <c r="MXM1119" s="227"/>
      <c r="MXN1119" s="227"/>
      <c r="MXO1119" s="227"/>
      <c r="MXP1119" s="227"/>
      <c r="MXQ1119" s="227"/>
      <c r="MXR1119" s="227"/>
      <c r="MXS1119" s="227"/>
      <c r="MXT1119" s="227"/>
      <c r="MXU1119" s="227"/>
      <c r="MXV1119" s="227"/>
      <c r="MXW1119" s="227"/>
      <c r="MXX1119" s="227"/>
      <c r="MXY1119" s="227"/>
      <c r="MXZ1119" s="227"/>
      <c r="MYA1119" s="227"/>
      <c r="MYB1119" s="227"/>
      <c r="MYC1119" s="227"/>
      <c r="MYD1119" s="227"/>
      <c r="MYE1119" s="227"/>
      <c r="MYF1119" s="227"/>
      <c r="MYG1119" s="227"/>
      <c r="MYH1119" s="227"/>
      <c r="MYI1119" s="227"/>
      <c r="MYJ1119" s="227"/>
      <c r="MYK1119" s="227"/>
      <c r="MYL1119" s="227"/>
      <c r="MYM1119" s="227"/>
      <c r="MYN1119" s="227"/>
      <c r="MYO1119" s="227"/>
      <c r="MYP1119" s="227"/>
      <c r="MYQ1119" s="227"/>
      <c r="MYR1119" s="227"/>
      <c r="MYS1119" s="227"/>
      <c r="MYT1119" s="227"/>
      <c r="MYU1119" s="227"/>
      <c r="MYV1119" s="227"/>
      <c r="MYW1119" s="227"/>
      <c r="MYX1119" s="227"/>
      <c r="MYY1119" s="227"/>
      <c r="MYZ1119" s="227"/>
      <c r="MZA1119" s="227"/>
      <c r="MZB1119" s="227"/>
      <c r="MZC1119" s="227"/>
      <c r="MZD1119" s="227"/>
      <c r="MZE1119" s="227"/>
      <c r="MZF1119" s="227"/>
      <c r="MZG1119" s="227"/>
      <c r="MZH1119" s="227"/>
      <c r="MZI1119" s="227"/>
      <c r="MZJ1119" s="227"/>
      <c r="MZK1119" s="227"/>
      <c r="MZL1119" s="227"/>
      <c r="MZM1119" s="227"/>
      <c r="MZN1119" s="227"/>
      <c r="MZO1119" s="227"/>
      <c r="MZP1119" s="227"/>
      <c r="MZQ1119" s="227"/>
      <c r="MZR1119" s="227"/>
      <c r="MZS1119" s="227"/>
      <c r="MZT1119" s="227"/>
      <c r="MZU1119" s="227"/>
      <c r="MZV1119" s="227"/>
      <c r="MZW1119" s="227"/>
      <c r="MZX1119" s="227"/>
      <c r="MZY1119" s="227"/>
      <c r="MZZ1119" s="227"/>
      <c r="NAA1119" s="227"/>
      <c r="NAB1119" s="227"/>
      <c r="NAC1119" s="227"/>
      <c r="NAD1119" s="227"/>
      <c r="NAE1119" s="227"/>
      <c r="NAF1119" s="227"/>
      <c r="NAG1119" s="227"/>
      <c r="NAH1119" s="227"/>
      <c r="NAI1119" s="227"/>
      <c r="NAJ1119" s="227"/>
      <c r="NAK1119" s="227"/>
      <c r="NAL1119" s="227"/>
      <c r="NAM1119" s="227"/>
      <c r="NAN1119" s="227"/>
      <c r="NAO1119" s="227"/>
      <c r="NAP1119" s="227"/>
      <c r="NAQ1119" s="227"/>
      <c r="NAR1119" s="227"/>
      <c r="NAS1119" s="227"/>
      <c r="NAT1119" s="227"/>
      <c r="NAU1119" s="227"/>
      <c r="NAV1119" s="227"/>
      <c r="NAW1119" s="227"/>
      <c r="NAX1119" s="227"/>
      <c r="NAY1119" s="227"/>
      <c r="NAZ1119" s="227"/>
      <c r="NBA1119" s="227"/>
      <c r="NBB1119" s="227"/>
      <c r="NBC1119" s="227"/>
      <c r="NBD1119" s="227"/>
      <c r="NBE1119" s="227"/>
      <c r="NBF1119" s="227"/>
      <c r="NBG1119" s="227"/>
      <c r="NBH1119" s="227"/>
      <c r="NBI1119" s="227"/>
      <c r="NBJ1119" s="227"/>
      <c r="NBK1119" s="227"/>
      <c r="NBL1119" s="227"/>
      <c r="NBM1119" s="227"/>
      <c r="NBN1119" s="227"/>
      <c r="NBO1119" s="227"/>
      <c r="NBP1119" s="227"/>
      <c r="NBQ1119" s="227"/>
      <c r="NBR1119" s="227"/>
      <c r="NBS1119" s="227"/>
      <c r="NBT1119" s="227"/>
      <c r="NBU1119" s="227"/>
      <c r="NBV1119" s="227"/>
      <c r="NBW1119" s="227"/>
      <c r="NBX1119" s="227"/>
      <c r="NBY1119" s="227"/>
      <c r="NBZ1119" s="227"/>
      <c r="NCA1119" s="227"/>
      <c r="NCB1119" s="227"/>
      <c r="NCC1119" s="227"/>
      <c r="NCD1119" s="227"/>
      <c r="NCE1119" s="227"/>
      <c r="NCF1119" s="227"/>
      <c r="NCG1119" s="227"/>
      <c r="NCH1119" s="227"/>
      <c r="NCI1119" s="227"/>
      <c r="NCJ1119" s="227"/>
      <c r="NCK1119" s="227"/>
      <c r="NCL1119" s="227"/>
      <c r="NCM1119" s="227"/>
      <c r="NCN1119" s="227"/>
      <c r="NCO1119" s="227"/>
      <c r="NCP1119" s="227"/>
      <c r="NCQ1119" s="227"/>
      <c r="NCR1119" s="227"/>
      <c r="NCS1119" s="227"/>
      <c r="NCT1119" s="227"/>
      <c r="NCU1119" s="227"/>
      <c r="NCV1119" s="227"/>
      <c r="NCW1119" s="227"/>
      <c r="NCX1119" s="227"/>
      <c r="NCY1119" s="227"/>
      <c r="NCZ1119" s="227"/>
      <c r="NDA1119" s="227"/>
      <c r="NDB1119" s="227"/>
      <c r="NDC1119" s="227"/>
      <c r="NDD1119" s="227"/>
      <c r="NDE1119" s="227"/>
      <c r="NDF1119" s="227"/>
      <c r="NDG1119" s="227"/>
      <c r="NDH1119" s="227"/>
      <c r="NDI1119" s="227"/>
      <c r="NDJ1119" s="227"/>
      <c r="NDK1119" s="227"/>
      <c r="NDL1119" s="227"/>
      <c r="NDM1119" s="227"/>
      <c r="NDN1119" s="227"/>
      <c r="NDO1119" s="227"/>
      <c r="NDP1119" s="227"/>
      <c r="NDQ1119" s="227"/>
      <c r="NDR1119" s="227"/>
      <c r="NDS1119" s="227"/>
      <c r="NDT1119" s="227"/>
      <c r="NDU1119" s="227"/>
      <c r="NDV1119" s="227"/>
      <c r="NDW1119" s="227"/>
      <c r="NDX1119" s="227"/>
      <c r="NDY1119" s="227"/>
      <c r="NDZ1119" s="227"/>
      <c r="NEA1119" s="227"/>
      <c r="NEB1119" s="227"/>
      <c r="NEC1119" s="227"/>
      <c r="NED1119" s="227"/>
      <c r="NEE1119" s="227"/>
      <c r="NEF1119" s="227"/>
      <c r="NEG1119" s="227"/>
      <c r="NEH1119" s="227"/>
      <c r="NEI1119" s="227"/>
      <c r="NEJ1119" s="227"/>
      <c r="NEK1119" s="227"/>
      <c r="NEL1119" s="227"/>
      <c r="NEM1119" s="227"/>
      <c r="NEN1119" s="227"/>
      <c r="NEO1119" s="227"/>
      <c r="NEP1119" s="227"/>
      <c r="NEQ1119" s="227"/>
      <c r="NER1119" s="227"/>
      <c r="NES1119" s="227"/>
      <c r="NET1119" s="227"/>
      <c r="NEU1119" s="227"/>
      <c r="NEV1119" s="227"/>
      <c r="NEW1119" s="227"/>
      <c r="NEX1119" s="227"/>
      <c r="NEY1119" s="227"/>
      <c r="NEZ1119" s="227"/>
      <c r="NFA1119" s="227"/>
      <c r="NFB1119" s="227"/>
      <c r="NFC1119" s="227"/>
      <c r="NFD1119" s="227"/>
      <c r="NFE1119" s="227"/>
      <c r="NFF1119" s="227"/>
      <c r="NFG1119" s="227"/>
      <c r="NFH1119" s="227"/>
      <c r="NFI1119" s="227"/>
      <c r="NFJ1119" s="227"/>
      <c r="NFK1119" s="227"/>
      <c r="NFL1119" s="227"/>
      <c r="NFM1119" s="227"/>
      <c r="NFN1119" s="227"/>
      <c r="NFO1119" s="227"/>
      <c r="NFP1119" s="227"/>
      <c r="NFQ1119" s="227"/>
      <c r="NFR1119" s="227"/>
      <c r="NFS1119" s="227"/>
      <c r="NFT1119" s="227"/>
      <c r="NFU1119" s="227"/>
      <c r="NFV1119" s="227"/>
      <c r="NFW1119" s="227"/>
      <c r="NFX1119" s="227"/>
      <c r="NFY1119" s="227"/>
      <c r="NFZ1119" s="227"/>
      <c r="NGA1119" s="227"/>
      <c r="NGB1119" s="227"/>
      <c r="NGC1119" s="227"/>
      <c r="NGD1119" s="227"/>
      <c r="NGE1119" s="227"/>
      <c r="NGF1119" s="227"/>
      <c r="NGG1119" s="227"/>
      <c r="NGH1119" s="227"/>
      <c r="NGI1119" s="227"/>
      <c r="NGJ1119" s="227"/>
      <c r="NGK1119" s="227"/>
      <c r="NGL1119" s="227"/>
      <c r="NGM1119" s="227"/>
      <c r="NGN1119" s="227"/>
      <c r="NGO1119" s="227"/>
      <c r="NGP1119" s="227"/>
      <c r="NGQ1119" s="227"/>
      <c r="NGR1119" s="227"/>
      <c r="NGS1119" s="227"/>
      <c r="NGT1119" s="227"/>
      <c r="NGU1119" s="227"/>
      <c r="NGV1119" s="227"/>
      <c r="NGW1119" s="227"/>
      <c r="NGX1119" s="227"/>
      <c r="NGY1119" s="227"/>
      <c r="NGZ1119" s="227"/>
      <c r="NHA1119" s="227"/>
      <c r="NHB1119" s="227"/>
      <c r="NHC1119" s="227"/>
      <c r="NHD1119" s="227"/>
      <c r="NHE1119" s="227"/>
      <c r="NHF1119" s="227"/>
      <c r="NHG1119" s="227"/>
      <c r="NHH1119" s="227"/>
      <c r="NHI1119" s="227"/>
      <c r="NHJ1119" s="227"/>
      <c r="NHK1119" s="227"/>
      <c r="NHL1119" s="227"/>
      <c r="NHM1119" s="227"/>
      <c r="NHN1119" s="227"/>
      <c r="NHO1119" s="227"/>
      <c r="NHP1119" s="227"/>
      <c r="NHQ1119" s="227"/>
      <c r="NHR1119" s="227"/>
      <c r="NHS1119" s="227"/>
      <c r="NHT1119" s="227"/>
      <c r="NHU1119" s="227"/>
      <c r="NHV1119" s="227"/>
      <c r="NHW1119" s="227"/>
      <c r="NHX1119" s="227"/>
      <c r="NHY1119" s="227"/>
      <c r="NHZ1119" s="227"/>
      <c r="NIA1119" s="227"/>
      <c r="NIB1119" s="227"/>
      <c r="NIC1119" s="227"/>
      <c r="NID1119" s="227"/>
      <c r="NIE1119" s="227"/>
      <c r="NIF1119" s="227"/>
      <c r="NIG1119" s="227"/>
      <c r="NIH1119" s="227"/>
      <c r="NII1119" s="227"/>
      <c r="NIJ1119" s="227"/>
      <c r="NIK1119" s="227"/>
      <c r="NIL1119" s="227"/>
      <c r="NIM1119" s="227"/>
      <c r="NIN1119" s="227"/>
      <c r="NIO1119" s="227"/>
      <c r="NIP1119" s="227"/>
      <c r="NIQ1119" s="227"/>
      <c r="NIR1119" s="227"/>
      <c r="NIS1119" s="227"/>
      <c r="NIT1119" s="227"/>
      <c r="NIU1119" s="227"/>
      <c r="NIV1119" s="227"/>
      <c r="NIW1119" s="227"/>
      <c r="NIX1119" s="227"/>
      <c r="NIY1119" s="227"/>
      <c r="NIZ1119" s="227"/>
      <c r="NJA1119" s="227"/>
      <c r="NJB1119" s="227"/>
      <c r="NJC1119" s="227"/>
      <c r="NJD1119" s="227"/>
      <c r="NJE1119" s="227"/>
      <c r="NJF1119" s="227"/>
      <c r="NJG1119" s="227"/>
      <c r="NJH1119" s="227"/>
      <c r="NJI1119" s="227"/>
      <c r="NJJ1119" s="227"/>
      <c r="NJK1119" s="227"/>
      <c r="NJL1119" s="227"/>
      <c r="NJM1119" s="227"/>
      <c r="NJN1119" s="227"/>
      <c r="NJO1119" s="227"/>
      <c r="NJP1119" s="227"/>
      <c r="NJQ1119" s="227"/>
      <c r="NJR1119" s="227"/>
      <c r="NJS1119" s="227"/>
      <c r="NJT1119" s="227"/>
      <c r="NJU1119" s="227"/>
      <c r="NJV1119" s="227"/>
      <c r="NJW1119" s="227"/>
      <c r="NJX1119" s="227"/>
      <c r="NJY1119" s="227"/>
      <c r="NJZ1119" s="227"/>
      <c r="NKA1119" s="227"/>
      <c r="NKB1119" s="227"/>
      <c r="NKC1119" s="227"/>
      <c r="NKD1119" s="227"/>
      <c r="NKE1119" s="227"/>
      <c r="NKF1119" s="227"/>
      <c r="NKG1119" s="227"/>
      <c r="NKH1119" s="227"/>
      <c r="NKI1119" s="227"/>
      <c r="NKJ1119" s="227"/>
      <c r="NKK1119" s="227"/>
      <c r="NKL1119" s="227"/>
      <c r="NKM1119" s="227"/>
      <c r="NKN1119" s="227"/>
      <c r="NKO1119" s="227"/>
      <c r="NKP1119" s="227"/>
      <c r="NKQ1119" s="227"/>
      <c r="NKR1119" s="227"/>
      <c r="NKS1119" s="227"/>
      <c r="NKT1119" s="227"/>
      <c r="NKU1119" s="227"/>
      <c r="NKV1119" s="227"/>
      <c r="NKW1119" s="227"/>
      <c r="NKX1119" s="227"/>
      <c r="NKY1119" s="227"/>
      <c r="NKZ1119" s="227"/>
      <c r="NLA1119" s="227"/>
      <c r="NLB1119" s="227"/>
      <c r="NLC1119" s="227"/>
      <c r="NLD1119" s="227"/>
      <c r="NLE1119" s="227"/>
      <c r="NLF1119" s="227"/>
      <c r="NLG1119" s="227"/>
      <c r="NLH1119" s="227"/>
      <c r="NLI1119" s="227"/>
      <c r="NLJ1119" s="227"/>
      <c r="NLK1119" s="227"/>
      <c r="NLL1119" s="227"/>
      <c r="NLM1119" s="227"/>
      <c r="NLN1119" s="227"/>
      <c r="NLO1119" s="227"/>
      <c r="NLP1119" s="227"/>
      <c r="NLQ1119" s="227"/>
      <c r="NLR1119" s="227"/>
      <c r="NLS1119" s="227"/>
      <c r="NLT1119" s="227"/>
      <c r="NLU1119" s="227"/>
      <c r="NLV1119" s="227"/>
      <c r="NLW1119" s="227"/>
      <c r="NLX1119" s="227"/>
      <c r="NLY1119" s="227"/>
      <c r="NLZ1119" s="227"/>
      <c r="NMA1119" s="227"/>
      <c r="NMB1119" s="227"/>
      <c r="NMC1119" s="227"/>
      <c r="NMD1119" s="227"/>
      <c r="NME1119" s="227"/>
      <c r="NMF1119" s="227"/>
      <c r="NMG1119" s="227"/>
      <c r="NMH1119" s="227"/>
      <c r="NMI1119" s="227"/>
      <c r="NMJ1119" s="227"/>
      <c r="NMK1119" s="227"/>
      <c r="NML1119" s="227"/>
      <c r="NMM1119" s="227"/>
      <c r="NMN1119" s="227"/>
      <c r="NMO1119" s="227"/>
      <c r="NMP1119" s="227"/>
      <c r="NMQ1119" s="227"/>
      <c r="NMR1119" s="227"/>
      <c r="NMS1119" s="227"/>
      <c r="NMT1119" s="227"/>
      <c r="NMU1119" s="227"/>
      <c r="NMV1119" s="227"/>
      <c r="NMW1119" s="227"/>
      <c r="NMX1119" s="227"/>
      <c r="NMY1119" s="227"/>
      <c r="NMZ1119" s="227"/>
      <c r="NNA1119" s="227"/>
      <c r="NNB1119" s="227"/>
      <c r="NNC1119" s="227"/>
      <c r="NND1119" s="227"/>
      <c r="NNE1119" s="227"/>
      <c r="NNF1119" s="227"/>
      <c r="NNG1119" s="227"/>
      <c r="NNH1119" s="227"/>
      <c r="NNI1119" s="227"/>
      <c r="NNJ1119" s="227"/>
      <c r="NNK1119" s="227"/>
      <c r="NNL1119" s="227"/>
      <c r="NNM1119" s="227"/>
      <c r="NNN1119" s="227"/>
      <c r="NNO1119" s="227"/>
      <c r="NNP1119" s="227"/>
      <c r="NNQ1119" s="227"/>
      <c r="NNR1119" s="227"/>
      <c r="NNS1119" s="227"/>
      <c r="NNT1119" s="227"/>
      <c r="NNU1119" s="227"/>
      <c r="NNV1119" s="227"/>
      <c r="NNW1119" s="227"/>
      <c r="NNX1119" s="227"/>
      <c r="NNY1119" s="227"/>
      <c r="NNZ1119" s="227"/>
      <c r="NOA1119" s="227"/>
      <c r="NOB1119" s="227"/>
      <c r="NOC1119" s="227"/>
      <c r="NOD1119" s="227"/>
      <c r="NOE1119" s="227"/>
      <c r="NOF1119" s="227"/>
      <c r="NOG1119" s="227"/>
      <c r="NOH1119" s="227"/>
      <c r="NOI1119" s="227"/>
      <c r="NOJ1119" s="227"/>
      <c r="NOK1119" s="227"/>
      <c r="NOL1119" s="227"/>
      <c r="NOM1119" s="227"/>
      <c r="NON1119" s="227"/>
      <c r="NOO1119" s="227"/>
      <c r="NOP1119" s="227"/>
      <c r="NOQ1119" s="227"/>
      <c r="NOR1119" s="227"/>
      <c r="NOS1119" s="227"/>
      <c r="NOT1119" s="227"/>
      <c r="NOU1119" s="227"/>
      <c r="NOV1119" s="227"/>
      <c r="NOW1119" s="227"/>
      <c r="NOX1119" s="227"/>
      <c r="NOY1119" s="227"/>
      <c r="NOZ1119" s="227"/>
      <c r="NPA1119" s="227"/>
      <c r="NPB1119" s="227"/>
      <c r="NPC1119" s="227"/>
      <c r="NPD1119" s="227"/>
      <c r="NPE1119" s="227"/>
      <c r="NPF1119" s="227"/>
      <c r="NPG1119" s="227"/>
      <c r="NPH1119" s="227"/>
      <c r="NPI1119" s="227"/>
      <c r="NPJ1119" s="227"/>
      <c r="NPK1119" s="227"/>
      <c r="NPL1119" s="227"/>
      <c r="NPM1119" s="227"/>
      <c r="NPN1119" s="227"/>
      <c r="NPO1119" s="227"/>
      <c r="NPP1119" s="227"/>
      <c r="NPQ1119" s="227"/>
      <c r="NPR1119" s="227"/>
      <c r="NPS1119" s="227"/>
      <c r="NPT1119" s="227"/>
      <c r="NPU1119" s="227"/>
      <c r="NPV1119" s="227"/>
      <c r="NPW1119" s="227"/>
      <c r="NPX1119" s="227"/>
      <c r="NPY1119" s="227"/>
      <c r="NPZ1119" s="227"/>
      <c r="NQA1119" s="227"/>
      <c r="NQB1119" s="227"/>
      <c r="NQC1119" s="227"/>
      <c r="NQD1119" s="227"/>
      <c r="NQE1119" s="227"/>
      <c r="NQF1119" s="227"/>
      <c r="NQG1119" s="227"/>
      <c r="NQH1119" s="227"/>
      <c r="NQI1119" s="227"/>
      <c r="NQJ1119" s="227"/>
      <c r="NQK1119" s="227"/>
      <c r="NQL1119" s="227"/>
      <c r="NQM1119" s="227"/>
      <c r="NQN1119" s="227"/>
      <c r="NQO1119" s="227"/>
      <c r="NQP1119" s="227"/>
      <c r="NQQ1119" s="227"/>
      <c r="NQR1119" s="227"/>
      <c r="NQS1119" s="227"/>
      <c r="NQT1119" s="227"/>
      <c r="NQU1119" s="227"/>
      <c r="NQV1119" s="227"/>
      <c r="NQW1119" s="227"/>
      <c r="NQX1119" s="227"/>
      <c r="NQY1119" s="227"/>
      <c r="NQZ1119" s="227"/>
      <c r="NRA1119" s="227"/>
      <c r="NRB1119" s="227"/>
      <c r="NRC1119" s="227"/>
      <c r="NRD1119" s="227"/>
      <c r="NRE1119" s="227"/>
      <c r="NRF1119" s="227"/>
      <c r="NRG1119" s="227"/>
      <c r="NRH1119" s="227"/>
      <c r="NRI1119" s="227"/>
      <c r="NRJ1119" s="227"/>
      <c r="NRK1119" s="227"/>
      <c r="NRL1119" s="227"/>
      <c r="NRM1119" s="227"/>
      <c r="NRN1119" s="227"/>
      <c r="NRO1119" s="227"/>
      <c r="NRP1119" s="227"/>
      <c r="NRQ1119" s="227"/>
      <c r="NRR1119" s="227"/>
      <c r="NRS1119" s="227"/>
      <c r="NRT1119" s="227"/>
      <c r="NRU1119" s="227"/>
      <c r="NRV1119" s="227"/>
      <c r="NRW1119" s="227"/>
      <c r="NRX1119" s="227"/>
      <c r="NRY1119" s="227"/>
      <c r="NRZ1119" s="227"/>
      <c r="NSA1119" s="227"/>
      <c r="NSB1119" s="227"/>
      <c r="NSC1119" s="227"/>
      <c r="NSD1119" s="227"/>
      <c r="NSE1119" s="227"/>
      <c r="NSF1119" s="227"/>
      <c r="NSG1119" s="227"/>
      <c r="NSH1119" s="227"/>
      <c r="NSI1119" s="227"/>
      <c r="NSJ1119" s="227"/>
      <c r="NSK1119" s="227"/>
      <c r="NSL1119" s="227"/>
      <c r="NSM1119" s="227"/>
      <c r="NSN1119" s="227"/>
      <c r="NSO1119" s="227"/>
      <c r="NSP1119" s="227"/>
      <c r="NSQ1119" s="227"/>
      <c r="NSR1119" s="227"/>
      <c r="NSS1119" s="227"/>
      <c r="NST1119" s="227"/>
      <c r="NSU1119" s="227"/>
      <c r="NSV1119" s="227"/>
      <c r="NSW1119" s="227"/>
      <c r="NSX1119" s="227"/>
      <c r="NSY1119" s="227"/>
      <c r="NSZ1119" s="227"/>
      <c r="NTA1119" s="227"/>
      <c r="NTB1119" s="227"/>
      <c r="NTC1119" s="227"/>
      <c r="NTD1119" s="227"/>
      <c r="NTE1119" s="227"/>
      <c r="NTF1119" s="227"/>
      <c r="NTG1119" s="227"/>
      <c r="NTH1119" s="227"/>
      <c r="NTI1119" s="227"/>
      <c r="NTJ1119" s="227"/>
      <c r="NTK1119" s="227"/>
      <c r="NTL1119" s="227"/>
      <c r="NTM1119" s="227"/>
      <c r="NTN1119" s="227"/>
      <c r="NTO1119" s="227"/>
      <c r="NTP1119" s="227"/>
      <c r="NTQ1119" s="227"/>
      <c r="NTR1119" s="227"/>
      <c r="NTS1119" s="227"/>
      <c r="NTT1119" s="227"/>
      <c r="NTU1119" s="227"/>
      <c r="NTV1119" s="227"/>
      <c r="NTW1119" s="227"/>
      <c r="NTX1119" s="227"/>
      <c r="NTY1119" s="227"/>
      <c r="NTZ1119" s="227"/>
      <c r="NUA1119" s="227"/>
      <c r="NUB1119" s="227"/>
      <c r="NUC1119" s="227"/>
      <c r="NUD1119" s="227"/>
      <c r="NUE1119" s="227"/>
      <c r="NUF1119" s="227"/>
      <c r="NUG1119" s="227"/>
      <c r="NUH1119" s="227"/>
      <c r="NUI1119" s="227"/>
      <c r="NUJ1119" s="227"/>
      <c r="NUK1119" s="227"/>
      <c r="NUL1119" s="227"/>
      <c r="NUM1119" s="227"/>
      <c r="NUN1119" s="227"/>
      <c r="NUO1119" s="227"/>
      <c r="NUP1119" s="227"/>
      <c r="NUQ1119" s="227"/>
      <c r="NUR1119" s="227"/>
      <c r="NUS1119" s="227"/>
      <c r="NUT1119" s="227"/>
      <c r="NUU1119" s="227"/>
      <c r="NUV1119" s="227"/>
      <c r="NUW1119" s="227"/>
      <c r="NUX1119" s="227"/>
      <c r="NUY1119" s="227"/>
      <c r="NUZ1119" s="227"/>
      <c r="NVA1119" s="227"/>
      <c r="NVB1119" s="227"/>
      <c r="NVC1119" s="227"/>
      <c r="NVD1119" s="227"/>
      <c r="NVE1119" s="227"/>
      <c r="NVF1119" s="227"/>
      <c r="NVG1119" s="227"/>
      <c r="NVH1119" s="227"/>
      <c r="NVI1119" s="227"/>
      <c r="NVJ1119" s="227"/>
      <c r="NVK1119" s="227"/>
      <c r="NVL1119" s="227"/>
      <c r="NVM1119" s="227"/>
      <c r="NVN1119" s="227"/>
      <c r="NVO1119" s="227"/>
      <c r="NVP1119" s="227"/>
      <c r="NVQ1119" s="227"/>
      <c r="NVR1119" s="227"/>
      <c r="NVS1119" s="227"/>
      <c r="NVT1119" s="227"/>
      <c r="NVU1119" s="227"/>
      <c r="NVV1119" s="227"/>
      <c r="NVW1119" s="227"/>
      <c r="NVX1119" s="227"/>
      <c r="NVY1119" s="227"/>
      <c r="NVZ1119" s="227"/>
      <c r="NWA1119" s="227"/>
      <c r="NWB1119" s="227"/>
      <c r="NWC1119" s="227"/>
      <c r="NWD1119" s="227"/>
      <c r="NWE1119" s="227"/>
      <c r="NWF1119" s="227"/>
      <c r="NWG1119" s="227"/>
      <c r="NWH1119" s="227"/>
      <c r="NWI1119" s="227"/>
      <c r="NWJ1119" s="227"/>
      <c r="NWK1119" s="227"/>
      <c r="NWL1119" s="227"/>
      <c r="NWM1119" s="227"/>
      <c r="NWN1119" s="227"/>
      <c r="NWO1119" s="227"/>
      <c r="NWP1119" s="227"/>
      <c r="NWQ1119" s="227"/>
      <c r="NWR1119" s="227"/>
      <c r="NWS1119" s="227"/>
      <c r="NWT1119" s="227"/>
      <c r="NWU1119" s="227"/>
      <c r="NWV1119" s="227"/>
      <c r="NWW1119" s="227"/>
      <c r="NWX1119" s="227"/>
      <c r="NWY1119" s="227"/>
      <c r="NWZ1119" s="227"/>
      <c r="NXA1119" s="227"/>
      <c r="NXB1119" s="227"/>
      <c r="NXC1119" s="227"/>
      <c r="NXD1119" s="227"/>
      <c r="NXE1119" s="227"/>
      <c r="NXF1119" s="227"/>
      <c r="NXG1119" s="227"/>
      <c r="NXH1119" s="227"/>
      <c r="NXI1119" s="227"/>
      <c r="NXJ1119" s="227"/>
      <c r="NXK1119" s="227"/>
      <c r="NXL1119" s="227"/>
      <c r="NXM1119" s="227"/>
      <c r="NXN1119" s="227"/>
      <c r="NXO1119" s="227"/>
      <c r="NXP1119" s="227"/>
      <c r="NXQ1119" s="227"/>
      <c r="NXR1119" s="227"/>
      <c r="NXS1119" s="227"/>
      <c r="NXT1119" s="227"/>
      <c r="NXU1119" s="227"/>
      <c r="NXV1119" s="227"/>
      <c r="NXW1119" s="227"/>
      <c r="NXX1119" s="227"/>
      <c r="NXY1119" s="227"/>
      <c r="NXZ1119" s="227"/>
      <c r="NYA1119" s="227"/>
      <c r="NYB1119" s="227"/>
      <c r="NYC1119" s="227"/>
      <c r="NYD1119" s="227"/>
      <c r="NYE1119" s="227"/>
      <c r="NYF1119" s="227"/>
      <c r="NYG1119" s="227"/>
      <c r="NYH1119" s="227"/>
      <c r="NYI1119" s="227"/>
      <c r="NYJ1119" s="227"/>
      <c r="NYK1119" s="227"/>
      <c r="NYL1119" s="227"/>
      <c r="NYM1119" s="227"/>
      <c r="NYN1119" s="227"/>
      <c r="NYO1119" s="227"/>
      <c r="NYP1119" s="227"/>
      <c r="NYQ1119" s="227"/>
      <c r="NYR1119" s="227"/>
      <c r="NYS1119" s="227"/>
      <c r="NYT1119" s="227"/>
      <c r="NYU1119" s="227"/>
      <c r="NYV1119" s="227"/>
      <c r="NYW1119" s="227"/>
      <c r="NYX1119" s="227"/>
      <c r="NYY1119" s="227"/>
      <c r="NYZ1119" s="227"/>
      <c r="NZA1119" s="227"/>
      <c r="NZB1119" s="227"/>
      <c r="NZC1119" s="227"/>
      <c r="NZD1119" s="227"/>
      <c r="NZE1119" s="227"/>
      <c r="NZF1119" s="227"/>
      <c r="NZG1119" s="227"/>
      <c r="NZH1119" s="227"/>
      <c r="NZI1119" s="227"/>
      <c r="NZJ1119" s="227"/>
      <c r="NZK1119" s="227"/>
      <c r="NZL1119" s="227"/>
      <c r="NZM1119" s="227"/>
      <c r="NZN1119" s="227"/>
      <c r="NZO1119" s="227"/>
      <c r="NZP1119" s="227"/>
      <c r="NZQ1119" s="227"/>
      <c r="NZR1119" s="227"/>
      <c r="NZS1119" s="227"/>
      <c r="NZT1119" s="227"/>
      <c r="NZU1119" s="227"/>
      <c r="NZV1119" s="227"/>
      <c r="NZW1119" s="227"/>
      <c r="NZX1119" s="227"/>
      <c r="NZY1119" s="227"/>
      <c r="NZZ1119" s="227"/>
      <c r="OAA1119" s="227"/>
      <c r="OAB1119" s="227"/>
      <c r="OAC1119" s="227"/>
      <c r="OAD1119" s="227"/>
      <c r="OAE1119" s="227"/>
      <c r="OAF1119" s="227"/>
      <c r="OAG1119" s="227"/>
      <c r="OAH1119" s="227"/>
      <c r="OAI1119" s="227"/>
      <c r="OAJ1119" s="227"/>
      <c r="OAK1119" s="227"/>
      <c r="OAL1119" s="227"/>
      <c r="OAM1119" s="227"/>
      <c r="OAN1119" s="227"/>
      <c r="OAO1119" s="227"/>
      <c r="OAP1119" s="227"/>
      <c r="OAQ1119" s="227"/>
      <c r="OAR1119" s="227"/>
      <c r="OAS1119" s="227"/>
      <c r="OAT1119" s="227"/>
      <c r="OAU1119" s="227"/>
      <c r="OAV1119" s="227"/>
      <c r="OAW1119" s="227"/>
      <c r="OAX1119" s="227"/>
      <c r="OAY1119" s="227"/>
      <c r="OAZ1119" s="227"/>
      <c r="OBA1119" s="227"/>
      <c r="OBB1119" s="227"/>
      <c r="OBC1119" s="227"/>
      <c r="OBD1119" s="227"/>
      <c r="OBE1119" s="227"/>
      <c r="OBF1119" s="227"/>
      <c r="OBG1119" s="227"/>
      <c r="OBH1119" s="227"/>
      <c r="OBI1119" s="227"/>
      <c r="OBJ1119" s="227"/>
      <c r="OBK1119" s="227"/>
      <c r="OBL1119" s="227"/>
      <c r="OBM1119" s="227"/>
      <c r="OBN1119" s="227"/>
      <c r="OBO1119" s="227"/>
      <c r="OBP1119" s="227"/>
      <c r="OBQ1119" s="227"/>
      <c r="OBR1119" s="227"/>
      <c r="OBS1119" s="227"/>
      <c r="OBT1119" s="227"/>
      <c r="OBU1119" s="227"/>
      <c r="OBV1119" s="227"/>
      <c r="OBW1119" s="227"/>
      <c r="OBX1119" s="227"/>
      <c r="OBY1119" s="227"/>
      <c r="OBZ1119" s="227"/>
      <c r="OCA1119" s="227"/>
      <c r="OCB1119" s="227"/>
      <c r="OCC1119" s="227"/>
      <c r="OCD1119" s="227"/>
      <c r="OCE1119" s="227"/>
      <c r="OCF1119" s="227"/>
      <c r="OCG1119" s="227"/>
      <c r="OCH1119" s="227"/>
      <c r="OCI1119" s="227"/>
      <c r="OCJ1119" s="227"/>
      <c r="OCK1119" s="227"/>
      <c r="OCL1119" s="227"/>
      <c r="OCM1119" s="227"/>
      <c r="OCN1119" s="227"/>
      <c r="OCO1119" s="227"/>
      <c r="OCP1119" s="227"/>
      <c r="OCQ1119" s="227"/>
      <c r="OCR1119" s="227"/>
      <c r="OCS1119" s="227"/>
      <c r="OCT1119" s="227"/>
      <c r="OCU1119" s="227"/>
      <c r="OCV1119" s="227"/>
      <c r="OCW1119" s="227"/>
      <c r="OCX1119" s="227"/>
      <c r="OCY1119" s="227"/>
      <c r="OCZ1119" s="227"/>
      <c r="ODA1119" s="227"/>
      <c r="ODB1119" s="227"/>
      <c r="ODC1119" s="227"/>
      <c r="ODD1119" s="227"/>
      <c r="ODE1119" s="227"/>
      <c r="ODF1119" s="227"/>
      <c r="ODG1119" s="227"/>
      <c r="ODH1119" s="227"/>
      <c r="ODI1119" s="227"/>
      <c r="ODJ1119" s="227"/>
      <c r="ODK1119" s="227"/>
      <c r="ODL1119" s="227"/>
      <c r="ODM1119" s="227"/>
      <c r="ODN1119" s="227"/>
      <c r="ODO1119" s="227"/>
      <c r="ODP1119" s="227"/>
      <c r="ODQ1119" s="227"/>
      <c r="ODR1119" s="227"/>
      <c r="ODS1119" s="227"/>
      <c r="ODT1119" s="227"/>
      <c r="ODU1119" s="227"/>
      <c r="ODV1119" s="227"/>
      <c r="ODW1119" s="227"/>
      <c r="ODX1119" s="227"/>
      <c r="ODY1119" s="227"/>
      <c r="ODZ1119" s="227"/>
      <c r="OEA1119" s="227"/>
      <c r="OEB1119" s="227"/>
      <c r="OEC1119" s="227"/>
      <c r="OED1119" s="227"/>
      <c r="OEE1119" s="227"/>
      <c r="OEF1119" s="227"/>
      <c r="OEG1119" s="227"/>
      <c r="OEH1119" s="227"/>
      <c r="OEI1119" s="227"/>
      <c r="OEJ1119" s="227"/>
      <c r="OEK1119" s="227"/>
      <c r="OEL1119" s="227"/>
      <c r="OEM1119" s="227"/>
      <c r="OEN1119" s="227"/>
      <c r="OEO1119" s="227"/>
      <c r="OEP1119" s="227"/>
      <c r="OEQ1119" s="227"/>
      <c r="OER1119" s="227"/>
      <c r="OES1119" s="227"/>
      <c r="OET1119" s="227"/>
      <c r="OEU1119" s="227"/>
      <c r="OEV1119" s="227"/>
      <c r="OEW1119" s="227"/>
      <c r="OEX1119" s="227"/>
      <c r="OEY1119" s="227"/>
      <c r="OEZ1119" s="227"/>
      <c r="OFA1119" s="227"/>
      <c r="OFB1119" s="227"/>
      <c r="OFC1119" s="227"/>
      <c r="OFD1119" s="227"/>
      <c r="OFE1119" s="227"/>
      <c r="OFF1119" s="227"/>
      <c r="OFG1119" s="227"/>
      <c r="OFH1119" s="227"/>
      <c r="OFI1119" s="227"/>
      <c r="OFJ1119" s="227"/>
      <c r="OFK1119" s="227"/>
      <c r="OFL1119" s="227"/>
      <c r="OFM1119" s="227"/>
      <c r="OFN1119" s="227"/>
      <c r="OFO1119" s="227"/>
      <c r="OFP1119" s="227"/>
      <c r="OFQ1119" s="227"/>
      <c r="OFR1119" s="227"/>
      <c r="OFS1119" s="227"/>
      <c r="OFT1119" s="227"/>
      <c r="OFU1119" s="227"/>
      <c r="OFV1119" s="227"/>
      <c r="OFW1119" s="227"/>
      <c r="OFX1119" s="227"/>
      <c r="OFY1119" s="227"/>
      <c r="OFZ1119" s="227"/>
      <c r="OGA1119" s="227"/>
      <c r="OGB1119" s="227"/>
      <c r="OGC1119" s="227"/>
      <c r="OGD1119" s="227"/>
      <c r="OGE1119" s="227"/>
      <c r="OGF1119" s="227"/>
      <c r="OGG1119" s="227"/>
      <c r="OGH1119" s="227"/>
      <c r="OGI1119" s="227"/>
      <c r="OGJ1119" s="227"/>
      <c r="OGK1119" s="227"/>
      <c r="OGL1119" s="227"/>
      <c r="OGM1119" s="227"/>
      <c r="OGN1119" s="227"/>
      <c r="OGO1119" s="227"/>
      <c r="OGP1119" s="227"/>
      <c r="OGQ1119" s="227"/>
      <c r="OGR1119" s="227"/>
      <c r="OGS1119" s="227"/>
      <c r="OGT1119" s="227"/>
      <c r="OGU1119" s="227"/>
      <c r="OGV1119" s="227"/>
      <c r="OGW1119" s="227"/>
      <c r="OGX1119" s="227"/>
      <c r="OGY1119" s="227"/>
      <c r="OGZ1119" s="227"/>
      <c r="OHA1119" s="227"/>
      <c r="OHB1119" s="227"/>
      <c r="OHC1119" s="227"/>
      <c r="OHD1119" s="227"/>
      <c r="OHE1119" s="227"/>
      <c r="OHF1119" s="227"/>
      <c r="OHG1119" s="227"/>
      <c r="OHH1119" s="227"/>
      <c r="OHI1119" s="227"/>
      <c r="OHJ1119" s="227"/>
      <c r="OHK1119" s="227"/>
      <c r="OHL1119" s="227"/>
      <c r="OHM1119" s="227"/>
      <c r="OHN1119" s="227"/>
      <c r="OHO1119" s="227"/>
      <c r="OHP1119" s="227"/>
      <c r="OHQ1119" s="227"/>
      <c r="OHR1119" s="227"/>
      <c r="OHS1119" s="227"/>
      <c r="OHT1119" s="227"/>
      <c r="OHU1119" s="227"/>
      <c r="OHV1119" s="227"/>
      <c r="OHW1119" s="227"/>
      <c r="OHX1119" s="227"/>
      <c r="OHY1119" s="227"/>
      <c r="OHZ1119" s="227"/>
      <c r="OIA1119" s="227"/>
      <c r="OIB1119" s="227"/>
      <c r="OIC1119" s="227"/>
      <c r="OID1119" s="227"/>
      <c r="OIE1119" s="227"/>
      <c r="OIF1119" s="227"/>
      <c r="OIG1119" s="227"/>
      <c r="OIH1119" s="227"/>
      <c r="OII1119" s="227"/>
      <c r="OIJ1119" s="227"/>
      <c r="OIK1119" s="227"/>
      <c r="OIL1119" s="227"/>
      <c r="OIM1119" s="227"/>
      <c r="OIN1119" s="227"/>
      <c r="OIO1119" s="227"/>
      <c r="OIP1119" s="227"/>
      <c r="OIQ1119" s="227"/>
      <c r="OIR1119" s="227"/>
      <c r="OIS1119" s="227"/>
      <c r="OIT1119" s="227"/>
      <c r="OIU1119" s="227"/>
      <c r="OIV1119" s="227"/>
      <c r="OIW1119" s="227"/>
      <c r="OIX1119" s="227"/>
      <c r="OIY1119" s="227"/>
      <c r="OIZ1119" s="227"/>
      <c r="OJA1119" s="227"/>
      <c r="OJB1119" s="227"/>
      <c r="OJC1119" s="227"/>
      <c r="OJD1119" s="227"/>
      <c r="OJE1119" s="227"/>
      <c r="OJF1119" s="227"/>
      <c r="OJG1119" s="227"/>
      <c r="OJH1119" s="227"/>
      <c r="OJI1119" s="227"/>
      <c r="OJJ1119" s="227"/>
      <c r="OJK1119" s="227"/>
      <c r="OJL1119" s="227"/>
      <c r="OJM1119" s="227"/>
      <c r="OJN1119" s="227"/>
      <c r="OJO1119" s="227"/>
      <c r="OJP1119" s="227"/>
      <c r="OJQ1119" s="227"/>
      <c r="OJR1119" s="227"/>
      <c r="OJS1119" s="227"/>
      <c r="OJT1119" s="227"/>
      <c r="OJU1119" s="227"/>
      <c r="OJV1119" s="227"/>
      <c r="OJW1119" s="227"/>
      <c r="OJX1119" s="227"/>
      <c r="OJY1119" s="227"/>
      <c r="OJZ1119" s="227"/>
      <c r="OKA1119" s="227"/>
      <c r="OKB1119" s="227"/>
      <c r="OKC1119" s="227"/>
      <c r="OKD1119" s="227"/>
      <c r="OKE1119" s="227"/>
      <c r="OKF1119" s="227"/>
      <c r="OKG1119" s="227"/>
      <c r="OKH1119" s="227"/>
      <c r="OKI1119" s="227"/>
      <c r="OKJ1119" s="227"/>
      <c r="OKK1119" s="227"/>
      <c r="OKL1119" s="227"/>
      <c r="OKM1119" s="227"/>
      <c r="OKN1119" s="227"/>
      <c r="OKO1119" s="227"/>
      <c r="OKP1119" s="227"/>
      <c r="OKQ1119" s="227"/>
      <c r="OKR1119" s="227"/>
      <c r="OKS1119" s="227"/>
      <c r="OKT1119" s="227"/>
      <c r="OKU1119" s="227"/>
      <c r="OKV1119" s="227"/>
      <c r="OKW1119" s="227"/>
      <c r="OKX1119" s="227"/>
      <c r="OKY1119" s="227"/>
      <c r="OKZ1119" s="227"/>
      <c r="OLA1119" s="227"/>
      <c r="OLB1119" s="227"/>
      <c r="OLC1119" s="227"/>
      <c r="OLD1119" s="227"/>
      <c r="OLE1119" s="227"/>
      <c r="OLF1119" s="227"/>
      <c r="OLG1119" s="227"/>
      <c r="OLH1119" s="227"/>
      <c r="OLI1119" s="227"/>
      <c r="OLJ1119" s="227"/>
      <c r="OLK1119" s="227"/>
      <c r="OLL1119" s="227"/>
      <c r="OLM1119" s="227"/>
      <c r="OLN1119" s="227"/>
      <c r="OLO1119" s="227"/>
      <c r="OLP1119" s="227"/>
      <c r="OLQ1119" s="227"/>
      <c r="OLR1119" s="227"/>
      <c r="OLS1119" s="227"/>
      <c r="OLT1119" s="227"/>
      <c r="OLU1119" s="227"/>
      <c r="OLV1119" s="227"/>
      <c r="OLW1119" s="227"/>
      <c r="OLX1119" s="227"/>
      <c r="OLY1119" s="227"/>
      <c r="OLZ1119" s="227"/>
      <c r="OMA1119" s="227"/>
      <c r="OMB1119" s="227"/>
      <c r="OMC1119" s="227"/>
      <c r="OMD1119" s="227"/>
      <c r="OME1119" s="227"/>
      <c r="OMF1119" s="227"/>
      <c r="OMG1119" s="227"/>
      <c r="OMH1119" s="227"/>
      <c r="OMI1119" s="227"/>
      <c r="OMJ1119" s="227"/>
      <c r="OMK1119" s="227"/>
      <c r="OML1119" s="227"/>
      <c r="OMM1119" s="227"/>
      <c r="OMN1119" s="227"/>
      <c r="OMO1119" s="227"/>
      <c r="OMP1119" s="227"/>
      <c r="OMQ1119" s="227"/>
      <c r="OMR1119" s="227"/>
      <c r="OMS1119" s="227"/>
      <c r="OMT1119" s="227"/>
      <c r="OMU1119" s="227"/>
      <c r="OMV1119" s="227"/>
      <c r="OMW1119" s="227"/>
      <c r="OMX1119" s="227"/>
      <c r="OMY1119" s="227"/>
      <c r="OMZ1119" s="227"/>
      <c r="ONA1119" s="227"/>
      <c r="ONB1119" s="227"/>
      <c r="ONC1119" s="227"/>
      <c r="OND1119" s="227"/>
      <c r="ONE1119" s="227"/>
      <c r="ONF1119" s="227"/>
      <c r="ONG1119" s="227"/>
      <c r="ONH1119" s="227"/>
      <c r="ONI1119" s="227"/>
      <c r="ONJ1119" s="227"/>
      <c r="ONK1119" s="227"/>
      <c r="ONL1119" s="227"/>
      <c r="ONM1119" s="227"/>
      <c r="ONN1119" s="227"/>
      <c r="ONO1119" s="227"/>
      <c r="ONP1119" s="227"/>
      <c r="ONQ1119" s="227"/>
      <c r="ONR1119" s="227"/>
      <c r="ONS1119" s="227"/>
      <c r="ONT1119" s="227"/>
      <c r="ONU1119" s="227"/>
      <c r="ONV1119" s="227"/>
      <c r="ONW1119" s="227"/>
      <c r="ONX1119" s="227"/>
      <c r="ONY1119" s="227"/>
      <c r="ONZ1119" s="227"/>
      <c r="OOA1119" s="227"/>
      <c r="OOB1119" s="227"/>
      <c r="OOC1119" s="227"/>
      <c r="OOD1119" s="227"/>
      <c r="OOE1119" s="227"/>
      <c r="OOF1119" s="227"/>
      <c r="OOG1119" s="227"/>
      <c r="OOH1119" s="227"/>
      <c r="OOI1119" s="227"/>
      <c r="OOJ1119" s="227"/>
      <c r="OOK1119" s="227"/>
      <c r="OOL1119" s="227"/>
      <c r="OOM1119" s="227"/>
      <c r="OON1119" s="227"/>
      <c r="OOO1119" s="227"/>
      <c r="OOP1119" s="227"/>
      <c r="OOQ1119" s="227"/>
      <c r="OOR1119" s="227"/>
      <c r="OOS1119" s="227"/>
      <c r="OOT1119" s="227"/>
      <c r="OOU1119" s="227"/>
      <c r="OOV1119" s="227"/>
      <c r="OOW1119" s="227"/>
      <c r="OOX1119" s="227"/>
      <c r="OOY1119" s="227"/>
      <c r="OOZ1119" s="227"/>
      <c r="OPA1119" s="227"/>
      <c r="OPB1119" s="227"/>
      <c r="OPC1119" s="227"/>
      <c r="OPD1119" s="227"/>
      <c r="OPE1119" s="227"/>
      <c r="OPF1119" s="227"/>
      <c r="OPG1119" s="227"/>
      <c r="OPH1119" s="227"/>
      <c r="OPI1119" s="227"/>
      <c r="OPJ1119" s="227"/>
      <c r="OPK1119" s="227"/>
      <c r="OPL1119" s="227"/>
      <c r="OPM1119" s="227"/>
      <c r="OPN1119" s="227"/>
      <c r="OPO1119" s="227"/>
      <c r="OPP1119" s="227"/>
      <c r="OPQ1119" s="227"/>
      <c r="OPR1119" s="227"/>
      <c r="OPS1119" s="227"/>
      <c r="OPT1119" s="227"/>
      <c r="OPU1119" s="227"/>
      <c r="OPV1119" s="227"/>
      <c r="OPW1119" s="227"/>
      <c r="OPX1119" s="227"/>
      <c r="OPY1119" s="227"/>
      <c r="OPZ1119" s="227"/>
      <c r="OQA1119" s="227"/>
      <c r="OQB1119" s="227"/>
      <c r="OQC1119" s="227"/>
      <c r="OQD1119" s="227"/>
      <c r="OQE1119" s="227"/>
      <c r="OQF1119" s="227"/>
      <c r="OQG1119" s="227"/>
      <c r="OQH1119" s="227"/>
      <c r="OQI1119" s="227"/>
      <c r="OQJ1119" s="227"/>
      <c r="OQK1119" s="227"/>
      <c r="OQL1119" s="227"/>
      <c r="OQM1119" s="227"/>
      <c r="OQN1119" s="227"/>
      <c r="OQO1119" s="227"/>
      <c r="OQP1119" s="227"/>
      <c r="OQQ1119" s="227"/>
      <c r="OQR1119" s="227"/>
      <c r="OQS1119" s="227"/>
      <c r="OQT1119" s="227"/>
      <c r="OQU1119" s="227"/>
      <c r="OQV1119" s="227"/>
      <c r="OQW1119" s="227"/>
      <c r="OQX1119" s="227"/>
      <c r="OQY1119" s="227"/>
      <c r="OQZ1119" s="227"/>
      <c r="ORA1119" s="227"/>
      <c r="ORB1119" s="227"/>
      <c r="ORC1119" s="227"/>
      <c r="ORD1119" s="227"/>
      <c r="ORE1119" s="227"/>
      <c r="ORF1119" s="227"/>
      <c r="ORG1119" s="227"/>
      <c r="ORH1119" s="227"/>
      <c r="ORI1119" s="227"/>
      <c r="ORJ1119" s="227"/>
      <c r="ORK1119" s="227"/>
      <c r="ORL1119" s="227"/>
      <c r="ORM1119" s="227"/>
      <c r="ORN1119" s="227"/>
      <c r="ORO1119" s="227"/>
      <c r="ORP1119" s="227"/>
      <c r="ORQ1119" s="227"/>
      <c r="ORR1119" s="227"/>
      <c r="ORS1119" s="227"/>
      <c r="ORT1119" s="227"/>
      <c r="ORU1119" s="227"/>
      <c r="ORV1119" s="227"/>
      <c r="ORW1119" s="227"/>
      <c r="ORX1119" s="227"/>
      <c r="ORY1119" s="227"/>
      <c r="ORZ1119" s="227"/>
      <c r="OSA1119" s="227"/>
      <c r="OSB1119" s="227"/>
      <c r="OSC1119" s="227"/>
      <c r="OSD1119" s="227"/>
      <c r="OSE1119" s="227"/>
      <c r="OSF1119" s="227"/>
      <c r="OSG1119" s="227"/>
      <c r="OSH1119" s="227"/>
      <c r="OSI1119" s="227"/>
      <c r="OSJ1119" s="227"/>
      <c r="OSK1119" s="227"/>
      <c r="OSL1119" s="227"/>
      <c r="OSM1119" s="227"/>
      <c r="OSN1119" s="227"/>
      <c r="OSO1119" s="227"/>
      <c r="OSP1119" s="227"/>
      <c r="OSQ1119" s="227"/>
      <c r="OSR1119" s="227"/>
      <c r="OSS1119" s="227"/>
      <c r="OST1119" s="227"/>
      <c r="OSU1119" s="227"/>
      <c r="OSV1119" s="227"/>
      <c r="OSW1119" s="227"/>
      <c r="OSX1119" s="227"/>
      <c r="OSY1119" s="227"/>
      <c r="OSZ1119" s="227"/>
      <c r="OTA1119" s="227"/>
      <c r="OTB1119" s="227"/>
      <c r="OTC1119" s="227"/>
      <c r="OTD1119" s="227"/>
      <c r="OTE1119" s="227"/>
      <c r="OTF1119" s="227"/>
      <c r="OTG1119" s="227"/>
      <c r="OTH1119" s="227"/>
      <c r="OTI1119" s="227"/>
      <c r="OTJ1119" s="227"/>
      <c r="OTK1119" s="227"/>
      <c r="OTL1119" s="227"/>
      <c r="OTM1119" s="227"/>
      <c r="OTN1119" s="227"/>
      <c r="OTO1119" s="227"/>
      <c r="OTP1119" s="227"/>
      <c r="OTQ1119" s="227"/>
      <c r="OTR1119" s="227"/>
      <c r="OTS1119" s="227"/>
      <c r="OTT1119" s="227"/>
      <c r="OTU1119" s="227"/>
      <c r="OTV1119" s="227"/>
      <c r="OTW1119" s="227"/>
      <c r="OTX1119" s="227"/>
      <c r="OTY1119" s="227"/>
      <c r="OTZ1119" s="227"/>
      <c r="OUA1119" s="227"/>
      <c r="OUB1119" s="227"/>
      <c r="OUC1119" s="227"/>
      <c r="OUD1119" s="227"/>
      <c r="OUE1119" s="227"/>
      <c r="OUF1119" s="227"/>
      <c r="OUG1119" s="227"/>
      <c r="OUH1119" s="227"/>
      <c r="OUI1119" s="227"/>
      <c r="OUJ1119" s="227"/>
      <c r="OUK1119" s="227"/>
      <c r="OUL1119" s="227"/>
      <c r="OUM1119" s="227"/>
      <c r="OUN1119" s="227"/>
      <c r="OUO1119" s="227"/>
      <c r="OUP1119" s="227"/>
      <c r="OUQ1119" s="227"/>
      <c r="OUR1119" s="227"/>
      <c r="OUS1119" s="227"/>
      <c r="OUT1119" s="227"/>
      <c r="OUU1119" s="227"/>
      <c r="OUV1119" s="227"/>
      <c r="OUW1119" s="227"/>
      <c r="OUX1119" s="227"/>
      <c r="OUY1119" s="227"/>
      <c r="OUZ1119" s="227"/>
      <c r="OVA1119" s="227"/>
      <c r="OVB1119" s="227"/>
      <c r="OVC1119" s="227"/>
      <c r="OVD1119" s="227"/>
      <c r="OVE1119" s="227"/>
      <c r="OVF1119" s="227"/>
      <c r="OVG1119" s="227"/>
      <c r="OVH1119" s="227"/>
      <c r="OVI1119" s="227"/>
      <c r="OVJ1119" s="227"/>
      <c r="OVK1119" s="227"/>
      <c r="OVL1119" s="227"/>
      <c r="OVM1119" s="227"/>
      <c r="OVN1119" s="227"/>
      <c r="OVO1119" s="227"/>
      <c r="OVP1119" s="227"/>
      <c r="OVQ1119" s="227"/>
      <c r="OVR1119" s="227"/>
      <c r="OVS1119" s="227"/>
      <c r="OVT1119" s="227"/>
      <c r="OVU1119" s="227"/>
      <c r="OVV1119" s="227"/>
      <c r="OVW1119" s="227"/>
      <c r="OVX1119" s="227"/>
      <c r="OVY1119" s="227"/>
      <c r="OVZ1119" s="227"/>
      <c r="OWA1119" s="227"/>
      <c r="OWB1119" s="227"/>
      <c r="OWC1119" s="227"/>
      <c r="OWD1119" s="227"/>
      <c r="OWE1119" s="227"/>
      <c r="OWF1119" s="227"/>
      <c r="OWG1119" s="227"/>
      <c r="OWH1119" s="227"/>
      <c r="OWI1119" s="227"/>
      <c r="OWJ1119" s="227"/>
      <c r="OWK1119" s="227"/>
      <c r="OWL1119" s="227"/>
      <c r="OWM1119" s="227"/>
      <c r="OWN1119" s="227"/>
      <c r="OWO1119" s="227"/>
      <c r="OWP1119" s="227"/>
      <c r="OWQ1119" s="227"/>
      <c r="OWR1119" s="227"/>
      <c r="OWS1119" s="227"/>
      <c r="OWT1119" s="227"/>
      <c r="OWU1119" s="227"/>
      <c r="OWV1119" s="227"/>
      <c r="OWW1119" s="227"/>
      <c r="OWX1119" s="227"/>
      <c r="OWY1119" s="227"/>
      <c r="OWZ1119" s="227"/>
      <c r="OXA1119" s="227"/>
      <c r="OXB1119" s="227"/>
      <c r="OXC1119" s="227"/>
      <c r="OXD1119" s="227"/>
      <c r="OXE1119" s="227"/>
      <c r="OXF1119" s="227"/>
      <c r="OXG1119" s="227"/>
      <c r="OXH1119" s="227"/>
      <c r="OXI1119" s="227"/>
      <c r="OXJ1119" s="227"/>
      <c r="OXK1119" s="227"/>
      <c r="OXL1119" s="227"/>
      <c r="OXM1119" s="227"/>
      <c r="OXN1119" s="227"/>
      <c r="OXO1119" s="227"/>
      <c r="OXP1119" s="227"/>
      <c r="OXQ1119" s="227"/>
      <c r="OXR1119" s="227"/>
      <c r="OXS1119" s="227"/>
      <c r="OXT1119" s="227"/>
      <c r="OXU1119" s="227"/>
      <c r="OXV1119" s="227"/>
      <c r="OXW1119" s="227"/>
      <c r="OXX1119" s="227"/>
      <c r="OXY1119" s="227"/>
      <c r="OXZ1119" s="227"/>
      <c r="OYA1119" s="227"/>
      <c r="OYB1119" s="227"/>
      <c r="OYC1119" s="227"/>
      <c r="OYD1119" s="227"/>
      <c r="OYE1119" s="227"/>
      <c r="OYF1119" s="227"/>
      <c r="OYG1119" s="227"/>
      <c r="OYH1119" s="227"/>
      <c r="OYI1119" s="227"/>
      <c r="OYJ1119" s="227"/>
      <c r="OYK1119" s="227"/>
      <c r="OYL1119" s="227"/>
      <c r="OYM1119" s="227"/>
      <c r="OYN1119" s="227"/>
      <c r="OYO1119" s="227"/>
      <c r="OYP1119" s="227"/>
      <c r="OYQ1119" s="227"/>
      <c r="OYR1119" s="227"/>
      <c r="OYS1119" s="227"/>
      <c r="OYT1119" s="227"/>
      <c r="OYU1119" s="227"/>
      <c r="OYV1119" s="227"/>
      <c r="OYW1119" s="227"/>
      <c r="OYX1119" s="227"/>
      <c r="OYY1119" s="227"/>
      <c r="OYZ1119" s="227"/>
      <c r="OZA1119" s="227"/>
      <c r="OZB1119" s="227"/>
      <c r="OZC1119" s="227"/>
      <c r="OZD1119" s="227"/>
      <c r="OZE1119" s="227"/>
      <c r="OZF1119" s="227"/>
      <c r="OZG1119" s="227"/>
      <c r="OZH1119" s="227"/>
      <c r="OZI1119" s="227"/>
      <c r="OZJ1119" s="227"/>
      <c r="OZK1119" s="227"/>
      <c r="OZL1119" s="227"/>
      <c r="OZM1119" s="227"/>
      <c r="OZN1119" s="227"/>
      <c r="OZO1119" s="227"/>
      <c r="OZP1119" s="227"/>
      <c r="OZQ1119" s="227"/>
      <c r="OZR1119" s="227"/>
      <c r="OZS1119" s="227"/>
      <c r="OZT1119" s="227"/>
      <c r="OZU1119" s="227"/>
      <c r="OZV1119" s="227"/>
      <c r="OZW1119" s="227"/>
      <c r="OZX1119" s="227"/>
      <c r="OZY1119" s="227"/>
      <c r="OZZ1119" s="227"/>
      <c r="PAA1119" s="227"/>
      <c r="PAB1119" s="227"/>
      <c r="PAC1119" s="227"/>
      <c r="PAD1119" s="227"/>
      <c r="PAE1119" s="227"/>
      <c r="PAF1119" s="227"/>
      <c r="PAG1119" s="227"/>
      <c r="PAH1119" s="227"/>
      <c r="PAI1119" s="227"/>
      <c r="PAJ1119" s="227"/>
      <c r="PAK1119" s="227"/>
      <c r="PAL1119" s="227"/>
      <c r="PAM1119" s="227"/>
      <c r="PAN1119" s="227"/>
      <c r="PAO1119" s="227"/>
      <c r="PAP1119" s="227"/>
      <c r="PAQ1119" s="227"/>
      <c r="PAR1119" s="227"/>
      <c r="PAS1119" s="227"/>
      <c r="PAT1119" s="227"/>
      <c r="PAU1119" s="227"/>
      <c r="PAV1119" s="227"/>
      <c r="PAW1119" s="227"/>
      <c r="PAX1119" s="227"/>
      <c r="PAY1119" s="227"/>
      <c r="PAZ1119" s="227"/>
      <c r="PBA1119" s="227"/>
      <c r="PBB1119" s="227"/>
      <c r="PBC1119" s="227"/>
      <c r="PBD1119" s="227"/>
      <c r="PBE1119" s="227"/>
      <c r="PBF1119" s="227"/>
      <c r="PBG1119" s="227"/>
      <c r="PBH1119" s="227"/>
      <c r="PBI1119" s="227"/>
      <c r="PBJ1119" s="227"/>
      <c r="PBK1119" s="227"/>
      <c r="PBL1119" s="227"/>
      <c r="PBM1119" s="227"/>
      <c r="PBN1119" s="227"/>
      <c r="PBO1119" s="227"/>
      <c r="PBP1119" s="227"/>
      <c r="PBQ1119" s="227"/>
      <c r="PBR1119" s="227"/>
      <c r="PBS1119" s="227"/>
      <c r="PBT1119" s="227"/>
      <c r="PBU1119" s="227"/>
      <c r="PBV1119" s="227"/>
      <c r="PBW1119" s="227"/>
      <c r="PBX1119" s="227"/>
      <c r="PBY1119" s="227"/>
      <c r="PBZ1119" s="227"/>
      <c r="PCA1119" s="227"/>
      <c r="PCB1119" s="227"/>
      <c r="PCC1119" s="227"/>
      <c r="PCD1119" s="227"/>
      <c r="PCE1119" s="227"/>
      <c r="PCF1119" s="227"/>
      <c r="PCG1119" s="227"/>
      <c r="PCH1119" s="227"/>
      <c r="PCI1119" s="227"/>
      <c r="PCJ1119" s="227"/>
      <c r="PCK1119" s="227"/>
      <c r="PCL1119" s="227"/>
      <c r="PCM1119" s="227"/>
      <c r="PCN1119" s="227"/>
      <c r="PCO1119" s="227"/>
      <c r="PCP1119" s="227"/>
      <c r="PCQ1119" s="227"/>
      <c r="PCR1119" s="227"/>
      <c r="PCS1119" s="227"/>
      <c r="PCT1119" s="227"/>
      <c r="PCU1119" s="227"/>
      <c r="PCV1119" s="227"/>
      <c r="PCW1119" s="227"/>
      <c r="PCX1119" s="227"/>
      <c r="PCY1119" s="227"/>
      <c r="PCZ1119" s="227"/>
      <c r="PDA1119" s="227"/>
      <c r="PDB1119" s="227"/>
      <c r="PDC1119" s="227"/>
      <c r="PDD1119" s="227"/>
      <c r="PDE1119" s="227"/>
      <c r="PDF1119" s="227"/>
      <c r="PDG1119" s="227"/>
      <c r="PDH1119" s="227"/>
      <c r="PDI1119" s="227"/>
      <c r="PDJ1119" s="227"/>
      <c r="PDK1119" s="227"/>
      <c r="PDL1119" s="227"/>
      <c r="PDM1119" s="227"/>
      <c r="PDN1119" s="227"/>
      <c r="PDO1119" s="227"/>
      <c r="PDP1119" s="227"/>
      <c r="PDQ1119" s="227"/>
      <c r="PDR1119" s="227"/>
      <c r="PDS1119" s="227"/>
      <c r="PDT1119" s="227"/>
      <c r="PDU1119" s="227"/>
      <c r="PDV1119" s="227"/>
      <c r="PDW1119" s="227"/>
      <c r="PDX1119" s="227"/>
      <c r="PDY1119" s="227"/>
      <c r="PDZ1119" s="227"/>
      <c r="PEA1119" s="227"/>
      <c r="PEB1119" s="227"/>
      <c r="PEC1119" s="227"/>
      <c r="PED1119" s="227"/>
      <c r="PEE1119" s="227"/>
      <c r="PEF1119" s="227"/>
      <c r="PEG1119" s="227"/>
      <c r="PEH1119" s="227"/>
      <c r="PEI1119" s="227"/>
      <c r="PEJ1119" s="227"/>
      <c r="PEK1119" s="227"/>
      <c r="PEL1119" s="227"/>
      <c r="PEM1119" s="227"/>
      <c r="PEN1119" s="227"/>
      <c r="PEO1119" s="227"/>
      <c r="PEP1119" s="227"/>
      <c r="PEQ1119" s="227"/>
      <c r="PER1119" s="227"/>
      <c r="PES1119" s="227"/>
      <c r="PET1119" s="227"/>
      <c r="PEU1119" s="227"/>
      <c r="PEV1119" s="227"/>
      <c r="PEW1119" s="227"/>
      <c r="PEX1119" s="227"/>
      <c r="PEY1119" s="227"/>
      <c r="PEZ1119" s="227"/>
      <c r="PFA1119" s="227"/>
      <c r="PFB1119" s="227"/>
      <c r="PFC1119" s="227"/>
      <c r="PFD1119" s="227"/>
      <c r="PFE1119" s="227"/>
      <c r="PFF1119" s="227"/>
      <c r="PFG1119" s="227"/>
      <c r="PFH1119" s="227"/>
      <c r="PFI1119" s="227"/>
      <c r="PFJ1119" s="227"/>
      <c r="PFK1119" s="227"/>
      <c r="PFL1119" s="227"/>
      <c r="PFM1119" s="227"/>
      <c r="PFN1119" s="227"/>
      <c r="PFO1119" s="227"/>
      <c r="PFP1119" s="227"/>
      <c r="PFQ1119" s="227"/>
      <c r="PFR1119" s="227"/>
      <c r="PFS1119" s="227"/>
      <c r="PFT1119" s="227"/>
      <c r="PFU1119" s="227"/>
      <c r="PFV1119" s="227"/>
      <c r="PFW1119" s="227"/>
      <c r="PFX1119" s="227"/>
      <c r="PFY1119" s="227"/>
      <c r="PFZ1119" s="227"/>
      <c r="PGA1119" s="227"/>
      <c r="PGB1119" s="227"/>
      <c r="PGC1119" s="227"/>
      <c r="PGD1119" s="227"/>
      <c r="PGE1119" s="227"/>
      <c r="PGF1119" s="227"/>
      <c r="PGG1119" s="227"/>
      <c r="PGH1119" s="227"/>
      <c r="PGI1119" s="227"/>
      <c r="PGJ1119" s="227"/>
      <c r="PGK1119" s="227"/>
      <c r="PGL1119" s="227"/>
      <c r="PGM1119" s="227"/>
      <c r="PGN1119" s="227"/>
      <c r="PGO1119" s="227"/>
      <c r="PGP1119" s="227"/>
      <c r="PGQ1119" s="227"/>
      <c r="PGR1119" s="227"/>
      <c r="PGS1119" s="227"/>
      <c r="PGT1119" s="227"/>
      <c r="PGU1119" s="227"/>
      <c r="PGV1119" s="227"/>
      <c r="PGW1119" s="227"/>
      <c r="PGX1119" s="227"/>
      <c r="PGY1119" s="227"/>
      <c r="PGZ1119" s="227"/>
      <c r="PHA1119" s="227"/>
      <c r="PHB1119" s="227"/>
      <c r="PHC1119" s="227"/>
      <c r="PHD1119" s="227"/>
      <c r="PHE1119" s="227"/>
      <c r="PHF1119" s="227"/>
      <c r="PHG1119" s="227"/>
      <c r="PHH1119" s="227"/>
      <c r="PHI1119" s="227"/>
      <c r="PHJ1119" s="227"/>
      <c r="PHK1119" s="227"/>
      <c r="PHL1119" s="227"/>
      <c r="PHM1119" s="227"/>
      <c r="PHN1119" s="227"/>
      <c r="PHO1119" s="227"/>
      <c r="PHP1119" s="227"/>
      <c r="PHQ1119" s="227"/>
      <c r="PHR1119" s="227"/>
      <c r="PHS1119" s="227"/>
      <c r="PHT1119" s="227"/>
      <c r="PHU1119" s="227"/>
      <c r="PHV1119" s="227"/>
      <c r="PHW1119" s="227"/>
      <c r="PHX1119" s="227"/>
      <c r="PHY1119" s="227"/>
      <c r="PHZ1119" s="227"/>
      <c r="PIA1119" s="227"/>
      <c r="PIB1119" s="227"/>
      <c r="PIC1119" s="227"/>
      <c r="PID1119" s="227"/>
      <c r="PIE1119" s="227"/>
      <c r="PIF1119" s="227"/>
      <c r="PIG1119" s="227"/>
      <c r="PIH1119" s="227"/>
      <c r="PII1119" s="227"/>
      <c r="PIJ1119" s="227"/>
      <c r="PIK1119" s="227"/>
      <c r="PIL1119" s="227"/>
      <c r="PIM1119" s="227"/>
      <c r="PIN1119" s="227"/>
      <c r="PIO1119" s="227"/>
      <c r="PIP1119" s="227"/>
      <c r="PIQ1119" s="227"/>
      <c r="PIR1119" s="227"/>
      <c r="PIS1119" s="227"/>
      <c r="PIT1119" s="227"/>
      <c r="PIU1119" s="227"/>
      <c r="PIV1119" s="227"/>
      <c r="PIW1119" s="227"/>
      <c r="PIX1119" s="227"/>
      <c r="PIY1119" s="227"/>
      <c r="PIZ1119" s="227"/>
      <c r="PJA1119" s="227"/>
      <c r="PJB1119" s="227"/>
      <c r="PJC1119" s="227"/>
      <c r="PJD1119" s="227"/>
      <c r="PJE1119" s="227"/>
      <c r="PJF1119" s="227"/>
      <c r="PJG1119" s="227"/>
      <c r="PJH1119" s="227"/>
      <c r="PJI1119" s="227"/>
      <c r="PJJ1119" s="227"/>
      <c r="PJK1119" s="227"/>
      <c r="PJL1119" s="227"/>
      <c r="PJM1119" s="227"/>
      <c r="PJN1119" s="227"/>
      <c r="PJO1119" s="227"/>
      <c r="PJP1119" s="227"/>
      <c r="PJQ1119" s="227"/>
      <c r="PJR1119" s="227"/>
      <c r="PJS1119" s="227"/>
      <c r="PJT1119" s="227"/>
      <c r="PJU1119" s="227"/>
      <c r="PJV1119" s="227"/>
      <c r="PJW1119" s="227"/>
      <c r="PJX1119" s="227"/>
      <c r="PJY1119" s="227"/>
      <c r="PJZ1119" s="227"/>
      <c r="PKA1119" s="227"/>
      <c r="PKB1119" s="227"/>
      <c r="PKC1119" s="227"/>
      <c r="PKD1119" s="227"/>
      <c r="PKE1119" s="227"/>
      <c r="PKF1119" s="227"/>
      <c r="PKG1119" s="227"/>
      <c r="PKH1119" s="227"/>
      <c r="PKI1119" s="227"/>
      <c r="PKJ1119" s="227"/>
      <c r="PKK1119" s="227"/>
      <c r="PKL1119" s="227"/>
      <c r="PKM1119" s="227"/>
      <c r="PKN1119" s="227"/>
      <c r="PKO1119" s="227"/>
      <c r="PKP1119" s="227"/>
      <c r="PKQ1119" s="227"/>
      <c r="PKR1119" s="227"/>
      <c r="PKS1119" s="227"/>
      <c r="PKT1119" s="227"/>
      <c r="PKU1119" s="227"/>
      <c r="PKV1119" s="227"/>
      <c r="PKW1119" s="227"/>
      <c r="PKX1119" s="227"/>
      <c r="PKY1119" s="227"/>
      <c r="PKZ1119" s="227"/>
      <c r="PLA1119" s="227"/>
      <c r="PLB1119" s="227"/>
      <c r="PLC1119" s="227"/>
      <c r="PLD1119" s="227"/>
      <c r="PLE1119" s="227"/>
      <c r="PLF1119" s="227"/>
      <c r="PLG1119" s="227"/>
      <c r="PLH1119" s="227"/>
      <c r="PLI1119" s="227"/>
      <c r="PLJ1119" s="227"/>
      <c r="PLK1119" s="227"/>
      <c r="PLL1119" s="227"/>
      <c r="PLM1119" s="227"/>
      <c r="PLN1119" s="227"/>
      <c r="PLO1119" s="227"/>
      <c r="PLP1119" s="227"/>
      <c r="PLQ1119" s="227"/>
      <c r="PLR1119" s="227"/>
      <c r="PLS1119" s="227"/>
      <c r="PLT1119" s="227"/>
      <c r="PLU1119" s="227"/>
      <c r="PLV1119" s="227"/>
      <c r="PLW1119" s="227"/>
      <c r="PLX1119" s="227"/>
      <c r="PLY1119" s="227"/>
      <c r="PLZ1119" s="227"/>
      <c r="PMA1119" s="227"/>
      <c r="PMB1119" s="227"/>
      <c r="PMC1119" s="227"/>
      <c r="PMD1119" s="227"/>
      <c r="PME1119" s="227"/>
      <c r="PMF1119" s="227"/>
      <c r="PMG1119" s="227"/>
      <c r="PMH1119" s="227"/>
      <c r="PMI1119" s="227"/>
      <c r="PMJ1119" s="227"/>
      <c r="PMK1119" s="227"/>
      <c r="PML1119" s="227"/>
      <c r="PMM1119" s="227"/>
      <c r="PMN1119" s="227"/>
      <c r="PMO1119" s="227"/>
      <c r="PMP1119" s="227"/>
      <c r="PMQ1119" s="227"/>
      <c r="PMR1119" s="227"/>
      <c r="PMS1119" s="227"/>
      <c r="PMT1119" s="227"/>
      <c r="PMU1119" s="227"/>
      <c r="PMV1119" s="227"/>
      <c r="PMW1119" s="227"/>
      <c r="PMX1119" s="227"/>
      <c r="PMY1119" s="227"/>
      <c r="PMZ1119" s="227"/>
      <c r="PNA1119" s="227"/>
      <c r="PNB1119" s="227"/>
      <c r="PNC1119" s="227"/>
      <c r="PND1119" s="227"/>
      <c r="PNE1119" s="227"/>
      <c r="PNF1119" s="227"/>
      <c r="PNG1119" s="227"/>
      <c r="PNH1119" s="227"/>
      <c r="PNI1119" s="227"/>
      <c r="PNJ1119" s="227"/>
      <c r="PNK1119" s="227"/>
      <c r="PNL1119" s="227"/>
      <c r="PNM1119" s="227"/>
      <c r="PNN1119" s="227"/>
      <c r="PNO1119" s="227"/>
      <c r="PNP1119" s="227"/>
      <c r="PNQ1119" s="227"/>
      <c r="PNR1119" s="227"/>
      <c r="PNS1119" s="227"/>
      <c r="PNT1119" s="227"/>
      <c r="PNU1119" s="227"/>
      <c r="PNV1119" s="227"/>
      <c r="PNW1119" s="227"/>
      <c r="PNX1119" s="227"/>
      <c r="PNY1119" s="227"/>
      <c r="PNZ1119" s="227"/>
      <c r="POA1119" s="227"/>
      <c r="POB1119" s="227"/>
      <c r="POC1119" s="227"/>
      <c r="POD1119" s="227"/>
      <c r="POE1119" s="227"/>
      <c r="POF1119" s="227"/>
      <c r="POG1119" s="227"/>
      <c r="POH1119" s="227"/>
      <c r="POI1119" s="227"/>
      <c r="POJ1119" s="227"/>
      <c r="POK1119" s="227"/>
      <c r="POL1119" s="227"/>
      <c r="POM1119" s="227"/>
      <c r="PON1119" s="227"/>
      <c r="POO1119" s="227"/>
      <c r="POP1119" s="227"/>
      <c r="POQ1119" s="227"/>
      <c r="POR1119" s="227"/>
      <c r="POS1119" s="227"/>
      <c r="POT1119" s="227"/>
      <c r="POU1119" s="227"/>
      <c r="POV1119" s="227"/>
      <c r="POW1119" s="227"/>
      <c r="POX1119" s="227"/>
      <c r="POY1119" s="227"/>
      <c r="POZ1119" s="227"/>
      <c r="PPA1119" s="227"/>
      <c r="PPB1119" s="227"/>
      <c r="PPC1119" s="227"/>
      <c r="PPD1119" s="227"/>
      <c r="PPE1119" s="227"/>
      <c r="PPF1119" s="227"/>
      <c r="PPG1119" s="227"/>
      <c r="PPH1119" s="227"/>
      <c r="PPI1119" s="227"/>
      <c r="PPJ1119" s="227"/>
      <c r="PPK1119" s="227"/>
      <c r="PPL1119" s="227"/>
      <c r="PPM1119" s="227"/>
      <c r="PPN1119" s="227"/>
      <c r="PPO1119" s="227"/>
      <c r="PPP1119" s="227"/>
      <c r="PPQ1119" s="227"/>
      <c r="PPR1119" s="227"/>
      <c r="PPS1119" s="227"/>
      <c r="PPT1119" s="227"/>
      <c r="PPU1119" s="227"/>
      <c r="PPV1119" s="227"/>
      <c r="PPW1119" s="227"/>
      <c r="PPX1119" s="227"/>
      <c r="PPY1119" s="227"/>
      <c r="PPZ1119" s="227"/>
      <c r="PQA1119" s="227"/>
      <c r="PQB1119" s="227"/>
      <c r="PQC1119" s="227"/>
      <c r="PQD1119" s="227"/>
      <c r="PQE1119" s="227"/>
      <c r="PQF1119" s="227"/>
      <c r="PQG1119" s="227"/>
      <c r="PQH1119" s="227"/>
      <c r="PQI1119" s="227"/>
      <c r="PQJ1119" s="227"/>
      <c r="PQK1119" s="227"/>
      <c r="PQL1119" s="227"/>
      <c r="PQM1119" s="227"/>
      <c r="PQN1119" s="227"/>
      <c r="PQO1119" s="227"/>
      <c r="PQP1119" s="227"/>
      <c r="PQQ1119" s="227"/>
      <c r="PQR1119" s="227"/>
      <c r="PQS1119" s="227"/>
      <c r="PQT1119" s="227"/>
      <c r="PQU1119" s="227"/>
      <c r="PQV1119" s="227"/>
      <c r="PQW1119" s="227"/>
      <c r="PQX1119" s="227"/>
      <c r="PQY1119" s="227"/>
      <c r="PQZ1119" s="227"/>
      <c r="PRA1119" s="227"/>
      <c r="PRB1119" s="227"/>
      <c r="PRC1119" s="227"/>
      <c r="PRD1119" s="227"/>
      <c r="PRE1119" s="227"/>
      <c r="PRF1119" s="227"/>
      <c r="PRG1119" s="227"/>
      <c r="PRH1119" s="227"/>
      <c r="PRI1119" s="227"/>
      <c r="PRJ1119" s="227"/>
      <c r="PRK1119" s="227"/>
      <c r="PRL1119" s="227"/>
      <c r="PRM1119" s="227"/>
      <c r="PRN1119" s="227"/>
      <c r="PRO1119" s="227"/>
      <c r="PRP1119" s="227"/>
      <c r="PRQ1119" s="227"/>
      <c r="PRR1119" s="227"/>
      <c r="PRS1119" s="227"/>
      <c r="PRT1119" s="227"/>
      <c r="PRU1119" s="227"/>
      <c r="PRV1119" s="227"/>
      <c r="PRW1119" s="227"/>
      <c r="PRX1119" s="227"/>
      <c r="PRY1119" s="227"/>
      <c r="PRZ1119" s="227"/>
      <c r="PSA1119" s="227"/>
      <c r="PSB1119" s="227"/>
      <c r="PSC1119" s="227"/>
      <c r="PSD1119" s="227"/>
      <c r="PSE1119" s="227"/>
      <c r="PSF1119" s="227"/>
      <c r="PSG1119" s="227"/>
      <c r="PSH1119" s="227"/>
      <c r="PSI1119" s="227"/>
      <c r="PSJ1119" s="227"/>
      <c r="PSK1119" s="227"/>
      <c r="PSL1119" s="227"/>
      <c r="PSM1119" s="227"/>
      <c r="PSN1119" s="227"/>
      <c r="PSO1119" s="227"/>
      <c r="PSP1119" s="227"/>
      <c r="PSQ1119" s="227"/>
      <c r="PSR1119" s="227"/>
      <c r="PSS1119" s="227"/>
      <c r="PST1119" s="227"/>
      <c r="PSU1119" s="227"/>
      <c r="PSV1119" s="227"/>
      <c r="PSW1119" s="227"/>
      <c r="PSX1119" s="227"/>
      <c r="PSY1119" s="227"/>
      <c r="PSZ1119" s="227"/>
      <c r="PTA1119" s="227"/>
      <c r="PTB1119" s="227"/>
      <c r="PTC1119" s="227"/>
      <c r="PTD1119" s="227"/>
      <c r="PTE1119" s="227"/>
      <c r="PTF1119" s="227"/>
      <c r="PTG1119" s="227"/>
      <c r="PTH1119" s="227"/>
      <c r="PTI1119" s="227"/>
      <c r="PTJ1119" s="227"/>
      <c r="PTK1119" s="227"/>
      <c r="PTL1119" s="227"/>
      <c r="PTM1119" s="227"/>
      <c r="PTN1119" s="227"/>
      <c r="PTO1119" s="227"/>
      <c r="PTP1119" s="227"/>
      <c r="PTQ1119" s="227"/>
      <c r="PTR1119" s="227"/>
      <c r="PTS1119" s="227"/>
      <c r="PTT1119" s="227"/>
      <c r="PTU1119" s="227"/>
      <c r="PTV1119" s="227"/>
      <c r="PTW1119" s="227"/>
      <c r="PTX1119" s="227"/>
      <c r="PTY1119" s="227"/>
      <c r="PTZ1119" s="227"/>
      <c r="PUA1119" s="227"/>
      <c r="PUB1119" s="227"/>
      <c r="PUC1119" s="227"/>
      <c r="PUD1119" s="227"/>
      <c r="PUE1119" s="227"/>
      <c r="PUF1119" s="227"/>
      <c r="PUG1119" s="227"/>
      <c r="PUH1119" s="227"/>
      <c r="PUI1119" s="227"/>
      <c r="PUJ1119" s="227"/>
      <c r="PUK1119" s="227"/>
      <c r="PUL1119" s="227"/>
      <c r="PUM1119" s="227"/>
      <c r="PUN1119" s="227"/>
      <c r="PUO1119" s="227"/>
      <c r="PUP1119" s="227"/>
      <c r="PUQ1119" s="227"/>
      <c r="PUR1119" s="227"/>
      <c r="PUS1119" s="227"/>
      <c r="PUT1119" s="227"/>
      <c r="PUU1119" s="227"/>
      <c r="PUV1119" s="227"/>
      <c r="PUW1119" s="227"/>
      <c r="PUX1119" s="227"/>
      <c r="PUY1119" s="227"/>
      <c r="PUZ1119" s="227"/>
      <c r="PVA1119" s="227"/>
      <c r="PVB1119" s="227"/>
      <c r="PVC1119" s="227"/>
      <c r="PVD1119" s="227"/>
      <c r="PVE1119" s="227"/>
      <c r="PVF1119" s="227"/>
      <c r="PVG1119" s="227"/>
      <c r="PVH1119" s="227"/>
      <c r="PVI1119" s="227"/>
      <c r="PVJ1119" s="227"/>
      <c r="PVK1119" s="227"/>
      <c r="PVL1119" s="227"/>
      <c r="PVM1119" s="227"/>
      <c r="PVN1119" s="227"/>
      <c r="PVO1119" s="227"/>
      <c r="PVP1119" s="227"/>
      <c r="PVQ1119" s="227"/>
      <c r="PVR1119" s="227"/>
      <c r="PVS1119" s="227"/>
      <c r="PVT1119" s="227"/>
      <c r="PVU1119" s="227"/>
      <c r="PVV1119" s="227"/>
      <c r="PVW1119" s="227"/>
      <c r="PVX1119" s="227"/>
      <c r="PVY1119" s="227"/>
      <c r="PVZ1119" s="227"/>
      <c r="PWA1119" s="227"/>
      <c r="PWB1119" s="227"/>
      <c r="PWC1119" s="227"/>
      <c r="PWD1119" s="227"/>
      <c r="PWE1119" s="227"/>
      <c r="PWF1119" s="227"/>
      <c r="PWG1119" s="227"/>
      <c r="PWH1119" s="227"/>
      <c r="PWI1119" s="227"/>
      <c r="PWJ1119" s="227"/>
      <c r="PWK1119" s="227"/>
      <c r="PWL1119" s="227"/>
      <c r="PWM1119" s="227"/>
      <c r="PWN1119" s="227"/>
      <c r="PWO1119" s="227"/>
      <c r="PWP1119" s="227"/>
      <c r="PWQ1119" s="227"/>
      <c r="PWR1119" s="227"/>
      <c r="PWS1119" s="227"/>
      <c r="PWT1119" s="227"/>
      <c r="PWU1119" s="227"/>
      <c r="PWV1119" s="227"/>
      <c r="PWW1119" s="227"/>
      <c r="PWX1119" s="227"/>
      <c r="PWY1119" s="227"/>
      <c r="PWZ1119" s="227"/>
      <c r="PXA1119" s="227"/>
      <c r="PXB1119" s="227"/>
      <c r="PXC1119" s="227"/>
      <c r="PXD1119" s="227"/>
      <c r="PXE1119" s="227"/>
      <c r="PXF1119" s="227"/>
      <c r="PXG1119" s="227"/>
      <c r="PXH1119" s="227"/>
      <c r="PXI1119" s="227"/>
      <c r="PXJ1119" s="227"/>
      <c r="PXK1119" s="227"/>
      <c r="PXL1119" s="227"/>
      <c r="PXM1119" s="227"/>
      <c r="PXN1119" s="227"/>
      <c r="PXO1119" s="227"/>
      <c r="PXP1119" s="227"/>
      <c r="PXQ1119" s="227"/>
      <c r="PXR1119" s="227"/>
      <c r="PXS1119" s="227"/>
      <c r="PXT1119" s="227"/>
      <c r="PXU1119" s="227"/>
      <c r="PXV1119" s="227"/>
      <c r="PXW1119" s="227"/>
      <c r="PXX1119" s="227"/>
      <c r="PXY1119" s="227"/>
      <c r="PXZ1119" s="227"/>
      <c r="PYA1119" s="227"/>
      <c r="PYB1119" s="227"/>
      <c r="PYC1119" s="227"/>
      <c r="PYD1119" s="227"/>
      <c r="PYE1119" s="227"/>
      <c r="PYF1119" s="227"/>
      <c r="PYG1119" s="227"/>
      <c r="PYH1119" s="227"/>
      <c r="PYI1119" s="227"/>
      <c r="PYJ1119" s="227"/>
      <c r="PYK1119" s="227"/>
      <c r="PYL1119" s="227"/>
      <c r="PYM1119" s="227"/>
      <c r="PYN1119" s="227"/>
      <c r="PYO1119" s="227"/>
      <c r="PYP1119" s="227"/>
      <c r="PYQ1119" s="227"/>
      <c r="PYR1119" s="227"/>
      <c r="PYS1119" s="227"/>
      <c r="PYT1119" s="227"/>
      <c r="PYU1119" s="227"/>
      <c r="PYV1119" s="227"/>
      <c r="PYW1119" s="227"/>
      <c r="PYX1119" s="227"/>
      <c r="PYY1119" s="227"/>
      <c r="PYZ1119" s="227"/>
      <c r="PZA1119" s="227"/>
      <c r="PZB1119" s="227"/>
      <c r="PZC1119" s="227"/>
      <c r="PZD1119" s="227"/>
      <c r="PZE1119" s="227"/>
      <c r="PZF1119" s="227"/>
      <c r="PZG1119" s="227"/>
      <c r="PZH1119" s="227"/>
      <c r="PZI1119" s="227"/>
      <c r="PZJ1119" s="227"/>
      <c r="PZK1119" s="227"/>
      <c r="PZL1119" s="227"/>
      <c r="PZM1119" s="227"/>
      <c r="PZN1119" s="227"/>
      <c r="PZO1119" s="227"/>
      <c r="PZP1119" s="227"/>
      <c r="PZQ1119" s="227"/>
      <c r="PZR1119" s="227"/>
      <c r="PZS1119" s="227"/>
      <c r="PZT1119" s="227"/>
      <c r="PZU1119" s="227"/>
      <c r="PZV1119" s="227"/>
      <c r="PZW1119" s="227"/>
      <c r="PZX1119" s="227"/>
      <c r="PZY1119" s="227"/>
      <c r="PZZ1119" s="227"/>
      <c r="QAA1119" s="227"/>
      <c r="QAB1119" s="227"/>
      <c r="QAC1119" s="227"/>
      <c r="QAD1119" s="227"/>
      <c r="QAE1119" s="227"/>
      <c r="QAF1119" s="227"/>
      <c r="QAG1119" s="227"/>
      <c r="QAH1119" s="227"/>
      <c r="QAI1119" s="227"/>
      <c r="QAJ1119" s="227"/>
      <c r="QAK1119" s="227"/>
      <c r="QAL1119" s="227"/>
      <c r="QAM1119" s="227"/>
      <c r="QAN1119" s="227"/>
      <c r="QAO1119" s="227"/>
      <c r="QAP1119" s="227"/>
      <c r="QAQ1119" s="227"/>
      <c r="QAR1119" s="227"/>
      <c r="QAS1119" s="227"/>
      <c r="QAT1119" s="227"/>
      <c r="QAU1119" s="227"/>
      <c r="QAV1119" s="227"/>
      <c r="QAW1119" s="227"/>
      <c r="QAX1119" s="227"/>
      <c r="QAY1119" s="227"/>
      <c r="QAZ1119" s="227"/>
      <c r="QBA1119" s="227"/>
      <c r="QBB1119" s="227"/>
      <c r="QBC1119" s="227"/>
      <c r="QBD1119" s="227"/>
      <c r="QBE1119" s="227"/>
      <c r="QBF1119" s="227"/>
      <c r="QBG1119" s="227"/>
      <c r="QBH1119" s="227"/>
      <c r="QBI1119" s="227"/>
      <c r="QBJ1119" s="227"/>
      <c r="QBK1119" s="227"/>
      <c r="QBL1119" s="227"/>
      <c r="QBM1119" s="227"/>
      <c r="QBN1119" s="227"/>
      <c r="QBO1119" s="227"/>
      <c r="QBP1119" s="227"/>
      <c r="QBQ1119" s="227"/>
      <c r="QBR1119" s="227"/>
      <c r="QBS1119" s="227"/>
      <c r="QBT1119" s="227"/>
      <c r="QBU1119" s="227"/>
      <c r="QBV1119" s="227"/>
      <c r="QBW1119" s="227"/>
      <c r="QBX1119" s="227"/>
      <c r="QBY1119" s="227"/>
      <c r="QBZ1119" s="227"/>
      <c r="QCA1119" s="227"/>
      <c r="QCB1119" s="227"/>
      <c r="QCC1119" s="227"/>
      <c r="QCD1119" s="227"/>
      <c r="QCE1119" s="227"/>
      <c r="QCF1119" s="227"/>
      <c r="QCG1119" s="227"/>
      <c r="QCH1119" s="227"/>
      <c r="QCI1119" s="227"/>
      <c r="QCJ1119" s="227"/>
      <c r="QCK1119" s="227"/>
      <c r="QCL1119" s="227"/>
      <c r="QCM1119" s="227"/>
      <c r="QCN1119" s="227"/>
      <c r="QCO1119" s="227"/>
      <c r="QCP1119" s="227"/>
      <c r="QCQ1119" s="227"/>
      <c r="QCR1119" s="227"/>
      <c r="QCS1119" s="227"/>
      <c r="QCT1119" s="227"/>
      <c r="QCU1119" s="227"/>
      <c r="QCV1119" s="227"/>
      <c r="QCW1119" s="227"/>
      <c r="QCX1119" s="227"/>
      <c r="QCY1119" s="227"/>
      <c r="QCZ1119" s="227"/>
      <c r="QDA1119" s="227"/>
      <c r="QDB1119" s="227"/>
      <c r="QDC1119" s="227"/>
      <c r="QDD1119" s="227"/>
      <c r="QDE1119" s="227"/>
      <c r="QDF1119" s="227"/>
      <c r="QDG1119" s="227"/>
      <c r="QDH1119" s="227"/>
      <c r="QDI1119" s="227"/>
      <c r="QDJ1119" s="227"/>
      <c r="QDK1119" s="227"/>
      <c r="QDL1119" s="227"/>
      <c r="QDM1119" s="227"/>
      <c r="QDN1119" s="227"/>
      <c r="QDO1119" s="227"/>
      <c r="QDP1119" s="227"/>
      <c r="QDQ1119" s="227"/>
      <c r="QDR1119" s="227"/>
      <c r="QDS1119" s="227"/>
      <c r="QDT1119" s="227"/>
      <c r="QDU1119" s="227"/>
      <c r="QDV1119" s="227"/>
      <c r="QDW1119" s="227"/>
      <c r="QDX1119" s="227"/>
      <c r="QDY1119" s="227"/>
      <c r="QDZ1119" s="227"/>
      <c r="QEA1119" s="227"/>
      <c r="QEB1119" s="227"/>
      <c r="QEC1119" s="227"/>
      <c r="QED1119" s="227"/>
      <c r="QEE1119" s="227"/>
      <c r="QEF1119" s="227"/>
      <c r="QEG1119" s="227"/>
      <c r="QEH1119" s="227"/>
      <c r="QEI1119" s="227"/>
      <c r="QEJ1119" s="227"/>
      <c r="QEK1119" s="227"/>
      <c r="QEL1119" s="227"/>
      <c r="QEM1119" s="227"/>
      <c r="QEN1119" s="227"/>
      <c r="QEO1119" s="227"/>
      <c r="QEP1119" s="227"/>
      <c r="QEQ1119" s="227"/>
      <c r="QER1119" s="227"/>
      <c r="QES1119" s="227"/>
      <c r="QET1119" s="227"/>
      <c r="QEU1119" s="227"/>
      <c r="QEV1119" s="227"/>
      <c r="QEW1119" s="227"/>
      <c r="QEX1119" s="227"/>
      <c r="QEY1119" s="227"/>
      <c r="QEZ1119" s="227"/>
      <c r="QFA1119" s="227"/>
      <c r="QFB1119" s="227"/>
      <c r="QFC1119" s="227"/>
      <c r="QFD1119" s="227"/>
      <c r="QFE1119" s="227"/>
      <c r="QFF1119" s="227"/>
      <c r="QFG1119" s="227"/>
      <c r="QFH1119" s="227"/>
      <c r="QFI1119" s="227"/>
      <c r="QFJ1119" s="227"/>
      <c r="QFK1119" s="227"/>
      <c r="QFL1119" s="227"/>
      <c r="QFM1119" s="227"/>
      <c r="QFN1119" s="227"/>
      <c r="QFO1119" s="227"/>
      <c r="QFP1119" s="227"/>
      <c r="QFQ1119" s="227"/>
      <c r="QFR1119" s="227"/>
      <c r="QFS1119" s="227"/>
      <c r="QFT1119" s="227"/>
      <c r="QFU1119" s="227"/>
      <c r="QFV1119" s="227"/>
      <c r="QFW1119" s="227"/>
      <c r="QFX1119" s="227"/>
      <c r="QFY1119" s="227"/>
      <c r="QFZ1119" s="227"/>
      <c r="QGA1119" s="227"/>
      <c r="QGB1119" s="227"/>
      <c r="QGC1119" s="227"/>
      <c r="QGD1119" s="227"/>
      <c r="QGE1119" s="227"/>
      <c r="QGF1119" s="227"/>
      <c r="QGG1119" s="227"/>
      <c r="QGH1119" s="227"/>
      <c r="QGI1119" s="227"/>
      <c r="QGJ1119" s="227"/>
      <c r="QGK1119" s="227"/>
      <c r="QGL1119" s="227"/>
      <c r="QGM1119" s="227"/>
      <c r="QGN1119" s="227"/>
      <c r="QGO1119" s="227"/>
      <c r="QGP1119" s="227"/>
      <c r="QGQ1119" s="227"/>
      <c r="QGR1119" s="227"/>
      <c r="QGS1119" s="227"/>
      <c r="QGT1119" s="227"/>
      <c r="QGU1119" s="227"/>
      <c r="QGV1119" s="227"/>
      <c r="QGW1119" s="227"/>
      <c r="QGX1119" s="227"/>
      <c r="QGY1119" s="227"/>
      <c r="QGZ1119" s="227"/>
      <c r="QHA1119" s="227"/>
      <c r="QHB1119" s="227"/>
      <c r="QHC1119" s="227"/>
      <c r="QHD1119" s="227"/>
      <c r="QHE1119" s="227"/>
      <c r="QHF1119" s="227"/>
      <c r="QHG1119" s="227"/>
      <c r="QHH1119" s="227"/>
      <c r="QHI1119" s="227"/>
      <c r="QHJ1119" s="227"/>
      <c r="QHK1119" s="227"/>
      <c r="QHL1119" s="227"/>
      <c r="QHM1119" s="227"/>
      <c r="QHN1119" s="227"/>
      <c r="QHO1119" s="227"/>
      <c r="QHP1119" s="227"/>
      <c r="QHQ1119" s="227"/>
      <c r="QHR1119" s="227"/>
      <c r="QHS1119" s="227"/>
      <c r="QHT1119" s="227"/>
      <c r="QHU1119" s="227"/>
      <c r="QHV1119" s="227"/>
      <c r="QHW1119" s="227"/>
      <c r="QHX1119" s="227"/>
      <c r="QHY1119" s="227"/>
      <c r="QHZ1119" s="227"/>
      <c r="QIA1119" s="227"/>
      <c r="QIB1119" s="227"/>
      <c r="QIC1119" s="227"/>
      <c r="QID1119" s="227"/>
      <c r="QIE1119" s="227"/>
      <c r="QIF1119" s="227"/>
      <c r="QIG1119" s="227"/>
      <c r="QIH1119" s="227"/>
      <c r="QII1119" s="227"/>
      <c r="QIJ1119" s="227"/>
      <c r="QIK1119" s="227"/>
      <c r="QIL1119" s="227"/>
      <c r="QIM1119" s="227"/>
      <c r="QIN1119" s="227"/>
      <c r="QIO1119" s="227"/>
      <c r="QIP1119" s="227"/>
      <c r="QIQ1119" s="227"/>
      <c r="QIR1119" s="227"/>
      <c r="QIS1119" s="227"/>
      <c r="QIT1119" s="227"/>
      <c r="QIU1119" s="227"/>
      <c r="QIV1119" s="227"/>
      <c r="QIW1119" s="227"/>
      <c r="QIX1119" s="227"/>
      <c r="QIY1119" s="227"/>
      <c r="QIZ1119" s="227"/>
      <c r="QJA1119" s="227"/>
      <c r="QJB1119" s="227"/>
      <c r="QJC1119" s="227"/>
      <c r="QJD1119" s="227"/>
      <c r="QJE1119" s="227"/>
      <c r="QJF1119" s="227"/>
      <c r="QJG1119" s="227"/>
      <c r="QJH1119" s="227"/>
      <c r="QJI1119" s="227"/>
      <c r="QJJ1119" s="227"/>
      <c r="QJK1119" s="227"/>
      <c r="QJL1119" s="227"/>
      <c r="QJM1119" s="227"/>
      <c r="QJN1119" s="227"/>
      <c r="QJO1119" s="227"/>
      <c r="QJP1119" s="227"/>
      <c r="QJQ1119" s="227"/>
      <c r="QJR1119" s="227"/>
      <c r="QJS1119" s="227"/>
      <c r="QJT1119" s="227"/>
      <c r="QJU1119" s="227"/>
      <c r="QJV1119" s="227"/>
      <c r="QJW1119" s="227"/>
      <c r="QJX1119" s="227"/>
      <c r="QJY1119" s="227"/>
      <c r="QJZ1119" s="227"/>
      <c r="QKA1119" s="227"/>
      <c r="QKB1119" s="227"/>
      <c r="QKC1119" s="227"/>
      <c r="QKD1119" s="227"/>
      <c r="QKE1119" s="227"/>
      <c r="QKF1119" s="227"/>
      <c r="QKG1119" s="227"/>
      <c r="QKH1119" s="227"/>
      <c r="QKI1119" s="227"/>
      <c r="QKJ1119" s="227"/>
      <c r="QKK1119" s="227"/>
      <c r="QKL1119" s="227"/>
      <c r="QKM1119" s="227"/>
      <c r="QKN1119" s="227"/>
      <c r="QKO1119" s="227"/>
      <c r="QKP1119" s="227"/>
      <c r="QKQ1119" s="227"/>
      <c r="QKR1119" s="227"/>
      <c r="QKS1119" s="227"/>
      <c r="QKT1119" s="227"/>
      <c r="QKU1119" s="227"/>
      <c r="QKV1119" s="227"/>
      <c r="QKW1119" s="227"/>
      <c r="QKX1119" s="227"/>
      <c r="QKY1119" s="227"/>
      <c r="QKZ1119" s="227"/>
      <c r="QLA1119" s="227"/>
      <c r="QLB1119" s="227"/>
      <c r="QLC1119" s="227"/>
      <c r="QLD1119" s="227"/>
      <c r="QLE1119" s="227"/>
      <c r="QLF1119" s="227"/>
      <c r="QLG1119" s="227"/>
      <c r="QLH1119" s="227"/>
      <c r="QLI1119" s="227"/>
      <c r="QLJ1119" s="227"/>
      <c r="QLK1119" s="227"/>
      <c r="QLL1119" s="227"/>
      <c r="QLM1119" s="227"/>
      <c r="QLN1119" s="227"/>
      <c r="QLO1119" s="227"/>
      <c r="QLP1119" s="227"/>
      <c r="QLQ1119" s="227"/>
      <c r="QLR1119" s="227"/>
      <c r="QLS1119" s="227"/>
      <c r="QLT1119" s="227"/>
      <c r="QLU1119" s="227"/>
      <c r="QLV1119" s="227"/>
      <c r="QLW1119" s="227"/>
      <c r="QLX1119" s="227"/>
      <c r="QLY1119" s="227"/>
      <c r="QLZ1119" s="227"/>
      <c r="QMA1119" s="227"/>
      <c r="QMB1119" s="227"/>
      <c r="QMC1119" s="227"/>
      <c r="QMD1119" s="227"/>
      <c r="QME1119" s="227"/>
      <c r="QMF1119" s="227"/>
      <c r="QMG1119" s="227"/>
      <c r="QMH1119" s="227"/>
      <c r="QMI1119" s="227"/>
      <c r="QMJ1119" s="227"/>
      <c r="QMK1119" s="227"/>
      <c r="QML1119" s="227"/>
      <c r="QMM1119" s="227"/>
      <c r="QMN1119" s="227"/>
      <c r="QMO1119" s="227"/>
      <c r="QMP1119" s="227"/>
      <c r="QMQ1119" s="227"/>
      <c r="QMR1119" s="227"/>
      <c r="QMS1119" s="227"/>
      <c r="QMT1119" s="227"/>
      <c r="QMU1119" s="227"/>
      <c r="QMV1119" s="227"/>
      <c r="QMW1119" s="227"/>
      <c r="QMX1119" s="227"/>
      <c r="QMY1119" s="227"/>
      <c r="QMZ1119" s="227"/>
      <c r="QNA1119" s="227"/>
      <c r="QNB1119" s="227"/>
      <c r="QNC1119" s="227"/>
      <c r="QND1119" s="227"/>
      <c r="QNE1119" s="227"/>
      <c r="QNF1119" s="227"/>
      <c r="QNG1119" s="227"/>
      <c r="QNH1119" s="227"/>
      <c r="QNI1119" s="227"/>
      <c r="QNJ1119" s="227"/>
      <c r="QNK1119" s="227"/>
      <c r="QNL1119" s="227"/>
      <c r="QNM1119" s="227"/>
      <c r="QNN1119" s="227"/>
      <c r="QNO1119" s="227"/>
      <c r="QNP1119" s="227"/>
      <c r="QNQ1119" s="227"/>
      <c r="QNR1119" s="227"/>
      <c r="QNS1119" s="227"/>
      <c r="QNT1119" s="227"/>
      <c r="QNU1119" s="227"/>
      <c r="QNV1119" s="227"/>
      <c r="QNW1119" s="227"/>
      <c r="QNX1119" s="227"/>
      <c r="QNY1119" s="227"/>
      <c r="QNZ1119" s="227"/>
      <c r="QOA1119" s="227"/>
      <c r="QOB1119" s="227"/>
      <c r="QOC1119" s="227"/>
      <c r="QOD1119" s="227"/>
      <c r="QOE1119" s="227"/>
      <c r="QOF1119" s="227"/>
      <c r="QOG1119" s="227"/>
      <c r="QOH1119" s="227"/>
      <c r="QOI1119" s="227"/>
      <c r="QOJ1119" s="227"/>
      <c r="QOK1119" s="227"/>
      <c r="QOL1119" s="227"/>
      <c r="QOM1119" s="227"/>
      <c r="QON1119" s="227"/>
      <c r="QOO1119" s="227"/>
      <c r="QOP1119" s="227"/>
      <c r="QOQ1119" s="227"/>
      <c r="QOR1119" s="227"/>
      <c r="QOS1119" s="227"/>
      <c r="QOT1119" s="227"/>
      <c r="QOU1119" s="227"/>
      <c r="QOV1119" s="227"/>
      <c r="QOW1119" s="227"/>
      <c r="QOX1119" s="227"/>
      <c r="QOY1119" s="227"/>
      <c r="QOZ1119" s="227"/>
      <c r="QPA1119" s="227"/>
      <c r="QPB1119" s="227"/>
      <c r="QPC1119" s="227"/>
      <c r="QPD1119" s="227"/>
      <c r="QPE1119" s="227"/>
      <c r="QPF1119" s="227"/>
      <c r="QPG1119" s="227"/>
      <c r="QPH1119" s="227"/>
      <c r="QPI1119" s="227"/>
      <c r="QPJ1119" s="227"/>
      <c r="QPK1119" s="227"/>
      <c r="QPL1119" s="227"/>
      <c r="QPM1119" s="227"/>
      <c r="QPN1119" s="227"/>
      <c r="QPO1119" s="227"/>
      <c r="QPP1119" s="227"/>
      <c r="QPQ1119" s="227"/>
      <c r="QPR1119" s="227"/>
      <c r="QPS1119" s="227"/>
      <c r="QPT1119" s="227"/>
      <c r="QPU1119" s="227"/>
      <c r="QPV1119" s="227"/>
      <c r="QPW1119" s="227"/>
      <c r="QPX1119" s="227"/>
      <c r="QPY1119" s="227"/>
      <c r="QPZ1119" s="227"/>
      <c r="QQA1119" s="227"/>
      <c r="QQB1119" s="227"/>
      <c r="QQC1119" s="227"/>
      <c r="QQD1119" s="227"/>
      <c r="QQE1119" s="227"/>
      <c r="QQF1119" s="227"/>
      <c r="QQG1119" s="227"/>
      <c r="QQH1119" s="227"/>
      <c r="QQI1119" s="227"/>
      <c r="QQJ1119" s="227"/>
      <c r="QQK1119" s="227"/>
      <c r="QQL1119" s="227"/>
      <c r="QQM1119" s="227"/>
      <c r="QQN1119" s="227"/>
      <c r="QQO1119" s="227"/>
      <c r="QQP1119" s="227"/>
      <c r="QQQ1119" s="227"/>
      <c r="QQR1119" s="227"/>
      <c r="QQS1119" s="227"/>
      <c r="QQT1119" s="227"/>
      <c r="QQU1119" s="227"/>
      <c r="QQV1119" s="227"/>
      <c r="QQW1119" s="227"/>
      <c r="QQX1119" s="227"/>
      <c r="QQY1119" s="227"/>
      <c r="QQZ1119" s="227"/>
      <c r="QRA1119" s="227"/>
      <c r="QRB1119" s="227"/>
      <c r="QRC1119" s="227"/>
      <c r="QRD1119" s="227"/>
      <c r="QRE1119" s="227"/>
      <c r="QRF1119" s="227"/>
      <c r="QRG1119" s="227"/>
      <c r="QRH1119" s="227"/>
      <c r="QRI1119" s="227"/>
      <c r="QRJ1119" s="227"/>
      <c r="QRK1119" s="227"/>
      <c r="QRL1119" s="227"/>
      <c r="QRM1119" s="227"/>
      <c r="QRN1119" s="227"/>
      <c r="QRO1119" s="227"/>
      <c r="QRP1119" s="227"/>
      <c r="QRQ1119" s="227"/>
      <c r="QRR1119" s="227"/>
      <c r="QRS1119" s="227"/>
      <c r="QRT1119" s="227"/>
      <c r="QRU1119" s="227"/>
      <c r="QRV1119" s="227"/>
      <c r="QRW1119" s="227"/>
      <c r="QRX1119" s="227"/>
      <c r="QRY1119" s="227"/>
      <c r="QRZ1119" s="227"/>
      <c r="QSA1119" s="227"/>
      <c r="QSB1119" s="227"/>
      <c r="QSC1119" s="227"/>
      <c r="QSD1119" s="227"/>
      <c r="QSE1119" s="227"/>
      <c r="QSF1119" s="227"/>
      <c r="QSG1119" s="227"/>
      <c r="QSH1119" s="227"/>
      <c r="QSI1119" s="227"/>
      <c r="QSJ1119" s="227"/>
      <c r="QSK1119" s="227"/>
      <c r="QSL1119" s="227"/>
      <c r="QSM1119" s="227"/>
      <c r="QSN1119" s="227"/>
      <c r="QSO1119" s="227"/>
      <c r="QSP1119" s="227"/>
      <c r="QSQ1119" s="227"/>
      <c r="QSR1119" s="227"/>
      <c r="QSS1119" s="227"/>
      <c r="QST1119" s="227"/>
      <c r="QSU1119" s="227"/>
      <c r="QSV1119" s="227"/>
      <c r="QSW1119" s="227"/>
      <c r="QSX1119" s="227"/>
      <c r="QSY1119" s="227"/>
      <c r="QSZ1119" s="227"/>
      <c r="QTA1119" s="227"/>
      <c r="QTB1119" s="227"/>
      <c r="QTC1119" s="227"/>
      <c r="QTD1119" s="227"/>
      <c r="QTE1119" s="227"/>
      <c r="QTF1119" s="227"/>
      <c r="QTG1119" s="227"/>
      <c r="QTH1119" s="227"/>
      <c r="QTI1119" s="227"/>
      <c r="QTJ1119" s="227"/>
      <c r="QTK1119" s="227"/>
      <c r="QTL1119" s="227"/>
      <c r="QTM1119" s="227"/>
      <c r="QTN1119" s="227"/>
      <c r="QTO1119" s="227"/>
      <c r="QTP1119" s="227"/>
      <c r="QTQ1119" s="227"/>
      <c r="QTR1119" s="227"/>
      <c r="QTS1119" s="227"/>
      <c r="QTT1119" s="227"/>
      <c r="QTU1119" s="227"/>
      <c r="QTV1119" s="227"/>
      <c r="QTW1119" s="227"/>
      <c r="QTX1119" s="227"/>
      <c r="QTY1119" s="227"/>
      <c r="QTZ1119" s="227"/>
      <c r="QUA1119" s="227"/>
      <c r="QUB1119" s="227"/>
      <c r="QUC1119" s="227"/>
      <c r="QUD1119" s="227"/>
      <c r="QUE1119" s="227"/>
      <c r="QUF1119" s="227"/>
      <c r="QUG1119" s="227"/>
      <c r="QUH1119" s="227"/>
      <c r="QUI1119" s="227"/>
      <c r="QUJ1119" s="227"/>
      <c r="QUK1119" s="227"/>
      <c r="QUL1119" s="227"/>
      <c r="QUM1119" s="227"/>
      <c r="QUN1119" s="227"/>
      <c r="QUO1119" s="227"/>
      <c r="QUP1119" s="227"/>
      <c r="QUQ1119" s="227"/>
      <c r="QUR1119" s="227"/>
      <c r="QUS1119" s="227"/>
      <c r="QUT1119" s="227"/>
      <c r="QUU1119" s="227"/>
      <c r="QUV1119" s="227"/>
      <c r="QUW1119" s="227"/>
      <c r="QUX1119" s="227"/>
      <c r="QUY1119" s="227"/>
      <c r="QUZ1119" s="227"/>
      <c r="QVA1119" s="227"/>
      <c r="QVB1119" s="227"/>
      <c r="QVC1119" s="227"/>
      <c r="QVD1119" s="227"/>
      <c r="QVE1119" s="227"/>
      <c r="QVF1119" s="227"/>
      <c r="QVG1119" s="227"/>
      <c r="QVH1119" s="227"/>
      <c r="QVI1119" s="227"/>
      <c r="QVJ1119" s="227"/>
      <c r="QVK1119" s="227"/>
      <c r="QVL1119" s="227"/>
      <c r="QVM1119" s="227"/>
      <c r="QVN1119" s="227"/>
      <c r="QVO1119" s="227"/>
      <c r="QVP1119" s="227"/>
      <c r="QVQ1119" s="227"/>
      <c r="QVR1119" s="227"/>
      <c r="QVS1119" s="227"/>
      <c r="QVT1119" s="227"/>
      <c r="QVU1119" s="227"/>
      <c r="QVV1119" s="227"/>
      <c r="QVW1119" s="227"/>
      <c r="QVX1119" s="227"/>
      <c r="QVY1119" s="227"/>
      <c r="QVZ1119" s="227"/>
      <c r="QWA1119" s="227"/>
      <c r="QWB1119" s="227"/>
      <c r="QWC1119" s="227"/>
      <c r="QWD1119" s="227"/>
      <c r="QWE1119" s="227"/>
      <c r="QWF1119" s="227"/>
      <c r="QWG1119" s="227"/>
      <c r="QWH1119" s="227"/>
      <c r="QWI1119" s="227"/>
      <c r="QWJ1119" s="227"/>
      <c r="QWK1119" s="227"/>
      <c r="QWL1119" s="227"/>
      <c r="QWM1119" s="227"/>
      <c r="QWN1119" s="227"/>
      <c r="QWO1119" s="227"/>
      <c r="QWP1119" s="227"/>
      <c r="QWQ1119" s="227"/>
      <c r="QWR1119" s="227"/>
      <c r="QWS1119" s="227"/>
      <c r="QWT1119" s="227"/>
      <c r="QWU1119" s="227"/>
      <c r="QWV1119" s="227"/>
      <c r="QWW1119" s="227"/>
      <c r="QWX1119" s="227"/>
      <c r="QWY1119" s="227"/>
      <c r="QWZ1119" s="227"/>
      <c r="QXA1119" s="227"/>
      <c r="QXB1119" s="227"/>
      <c r="QXC1119" s="227"/>
      <c r="QXD1119" s="227"/>
      <c r="QXE1119" s="227"/>
      <c r="QXF1119" s="227"/>
      <c r="QXG1119" s="227"/>
      <c r="QXH1119" s="227"/>
      <c r="QXI1119" s="227"/>
      <c r="QXJ1119" s="227"/>
      <c r="QXK1119" s="227"/>
      <c r="QXL1119" s="227"/>
      <c r="QXM1119" s="227"/>
      <c r="QXN1119" s="227"/>
      <c r="QXO1119" s="227"/>
      <c r="QXP1119" s="227"/>
      <c r="QXQ1119" s="227"/>
      <c r="QXR1119" s="227"/>
      <c r="QXS1119" s="227"/>
      <c r="QXT1119" s="227"/>
      <c r="QXU1119" s="227"/>
      <c r="QXV1119" s="227"/>
      <c r="QXW1119" s="227"/>
      <c r="QXX1119" s="227"/>
      <c r="QXY1119" s="227"/>
      <c r="QXZ1119" s="227"/>
      <c r="QYA1119" s="227"/>
      <c r="QYB1119" s="227"/>
      <c r="QYC1119" s="227"/>
      <c r="QYD1119" s="227"/>
      <c r="QYE1119" s="227"/>
      <c r="QYF1119" s="227"/>
      <c r="QYG1119" s="227"/>
      <c r="QYH1119" s="227"/>
      <c r="QYI1119" s="227"/>
      <c r="QYJ1119" s="227"/>
      <c r="QYK1119" s="227"/>
      <c r="QYL1119" s="227"/>
      <c r="QYM1119" s="227"/>
      <c r="QYN1119" s="227"/>
      <c r="QYO1119" s="227"/>
      <c r="QYP1119" s="227"/>
      <c r="QYQ1119" s="227"/>
      <c r="QYR1119" s="227"/>
      <c r="QYS1119" s="227"/>
      <c r="QYT1119" s="227"/>
      <c r="QYU1119" s="227"/>
      <c r="QYV1119" s="227"/>
      <c r="QYW1119" s="227"/>
      <c r="QYX1119" s="227"/>
      <c r="QYY1119" s="227"/>
      <c r="QYZ1119" s="227"/>
      <c r="QZA1119" s="227"/>
      <c r="QZB1119" s="227"/>
      <c r="QZC1119" s="227"/>
      <c r="QZD1119" s="227"/>
      <c r="QZE1119" s="227"/>
      <c r="QZF1119" s="227"/>
      <c r="QZG1119" s="227"/>
      <c r="QZH1119" s="227"/>
      <c r="QZI1119" s="227"/>
      <c r="QZJ1119" s="227"/>
      <c r="QZK1119" s="227"/>
      <c r="QZL1119" s="227"/>
      <c r="QZM1119" s="227"/>
      <c r="QZN1119" s="227"/>
      <c r="QZO1119" s="227"/>
      <c r="QZP1119" s="227"/>
      <c r="QZQ1119" s="227"/>
      <c r="QZR1119" s="227"/>
      <c r="QZS1119" s="227"/>
      <c r="QZT1119" s="227"/>
      <c r="QZU1119" s="227"/>
      <c r="QZV1119" s="227"/>
      <c r="QZW1119" s="227"/>
      <c r="QZX1119" s="227"/>
      <c r="QZY1119" s="227"/>
      <c r="QZZ1119" s="227"/>
      <c r="RAA1119" s="227"/>
      <c r="RAB1119" s="227"/>
      <c r="RAC1119" s="227"/>
      <c r="RAD1119" s="227"/>
      <c r="RAE1119" s="227"/>
      <c r="RAF1119" s="227"/>
      <c r="RAG1119" s="227"/>
      <c r="RAH1119" s="227"/>
      <c r="RAI1119" s="227"/>
      <c r="RAJ1119" s="227"/>
      <c r="RAK1119" s="227"/>
      <c r="RAL1119" s="227"/>
      <c r="RAM1119" s="227"/>
      <c r="RAN1119" s="227"/>
      <c r="RAO1119" s="227"/>
      <c r="RAP1119" s="227"/>
      <c r="RAQ1119" s="227"/>
      <c r="RAR1119" s="227"/>
      <c r="RAS1119" s="227"/>
      <c r="RAT1119" s="227"/>
      <c r="RAU1119" s="227"/>
      <c r="RAV1119" s="227"/>
      <c r="RAW1119" s="227"/>
      <c r="RAX1119" s="227"/>
      <c r="RAY1119" s="227"/>
      <c r="RAZ1119" s="227"/>
      <c r="RBA1119" s="227"/>
      <c r="RBB1119" s="227"/>
      <c r="RBC1119" s="227"/>
      <c r="RBD1119" s="227"/>
      <c r="RBE1119" s="227"/>
      <c r="RBF1119" s="227"/>
      <c r="RBG1119" s="227"/>
      <c r="RBH1119" s="227"/>
      <c r="RBI1119" s="227"/>
      <c r="RBJ1119" s="227"/>
      <c r="RBK1119" s="227"/>
      <c r="RBL1119" s="227"/>
      <c r="RBM1119" s="227"/>
      <c r="RBN1119" s="227"/>
      <c r="RBO1119" s="227"/>
      <c r="RBP1119" s="227"/>
      <c r="RBQ1119" s="227"/>
      <c r="RBR1119" s="227"/>
      <c r="RBS1119" s="227"/>
      <c r="RBT1119" s="227"/>
      <c r="RBU1119" s="227"/>
      <c r="RBV1119" s="227"/>
      <c r="RBW1119" s="227"/>
      <c r="RBX1119" s="227"/>
      <c r="RBY1119" s="227"/>
      <c r="RBZ1119" s="227"/>
      <c r="RCA1119" s="227"/>
      <c r="RCB1119" s="227"/>
      <c r="RCC1119" s="227"/>
      <c r="RCD1119" s="227"/>
      <c r="RCE1119" s="227"/>
      <c r="RCF1119" s="227"/>
      <c r="RCG1119" s="227"/>
      <c r="RCH1119" s="227"/>
      <c r="RCI1119" s="227"/>
      <c r="RCJ1119" s="227"/>
      <c r="RCK1119" s="227"/>
      <c r="RCL1119" s="227"/>
      <c r="RCM1119" s="227"/>
      <c r="RCN1119" s="227"/>
      <c r="RCO1119" s="227"/>
      <c r="RCP1119" s="227"/>
      <c r="RCQ1119" s="227"/>
      <c r="RCR1119" s="227"/>
      <c r="RCS1119" s="227"/>
      <c r="RCT1119" s="227"/>
      <c r="RCU1119" s="227"/>
      <c r="RCV1119" s="227"/>
      <c r="RCW1119" s="227"/>
      <c r="RCX1119" s="227"/>
      <c r="RCY1119" s="227"/>
      <c r="RCZ1119" s="227"/>
      <c r="RDA1119" s="227"/>
      <c r="RDB1119" s="227"/>
      <c r="RDC1119" s="227"/>
      <c r="RDD1119" s="227"/>
      <c r="RDE1119" s="227"/>
      <c r="RDF1119" s="227"/>
      <c r="RDG1119" s="227"/>
      <c r="RDH1119" s="227"/>
      <c r="RDI1119" s="227"/>
      <c r="RDJ1119" s="227"/>
      <c r="RDK1119" s="227"/>
      <c r="RDL1119" s="227"/>
      <c r="RDM1119" s="227"/>
      <c r="RDN1119" s="227"/>
      <c r="RDO1119" s="227"/>
      <c r="RDP1119" s="227"/>
      <c r="RDQ1119" s="227"/>
      <c r="RDR1119" s="227"/>
      <c r="RDS1119" s="227"/>
      <c r="RDT1119" s="227"/>
      <c r="RDU1119" s="227"/>
      <c r="RDV1119" s="227"/>
      <c r="RDW1119" s="227"/>
      <c r="RDX1119" s="227"/>
      <c r="RDY1119" s="227"/>
      <c r="RDZ1119" s="227"/>
      <c r="REA1119" s="227"/>
      <c r="REB1119" s="227"/>
      <c r="REC1119" s="227"/>
      <c r="RED1119" s="227"/>
      <c r="REE1119" s="227"/>
      <c r="REF1119" s="227"/>
      <c r="REG1119" s="227"/>
      <c r="REH1119" s="227"/>
      <c r="REI1119" s="227"/>
      <c r="REJ1119" s="227"/>
      <c r="REK1119" s="227"/>
      <c r="REL1119" s="227"/>
      <c r="REM1119" s="227"/>
      <c r="REN1119" s="227"/>
      <c r="REO1119" s="227"/>
      <c r="REP1119" s="227"/>
      <c r="REQ1119" s="227"/>
      <c r="RER1119" s="227"/>
      <c r="RES1119" s="227"/>
      <c r="RET1119" s="227"/>
      <c r="REU1119" s="227"/>
      <c r="REV1119" s="227"/>
      <c r="REW1119" s="227"/>
      <c r="REX1119" s="227"/>
      <c r="REY1119" s="227"/>
      <c r="REZ1119" s="227"/>
      <c r="RFA1119" s="227"/>
      <c r="RFB1119" s="227"/>
      <c r="RFC1119" s="227"/>
      <c r="RFD1119" s="227"/>
      <c r="RFE1119" s="227"/>
      <c r="RFF1119" s="227"/>
      <c r="RFG1119" s="227"/>
      <c r="RFH1119" s="227"/>
      <c r="RFI1119" s="227"/>
      <c r="RFJ1119" s="227"/>
      <c r="RFK1119" s="227"/>
      <c r="RFL1119" s="227"/>
      <c r="RFM1119" s="227"/>
      <c r="RFN1119" s="227"/>
      <c r="RFO1119" s="227"/>
      <c r="RFP1119" s="227"/>
      <c r="RFQ1119" s="227"/>
      <c r="RFR1119" s="227"/>
      <c r="RFS1119" s="227"/>
      <c r="RFT1119" s="227"/>
      <c r="RFU1119" s="227"/>
      <c r="RFV1119" s="227"/>
      <c r="RFW1119" s="227"/>
      <c r="RFX1119" s="227"/>
      <c r="RFY1119" s="227"/>
      <c r="RFZ1119" s="227"/>
      <c r="RGA1119" s="227"/>
      <c r="RGB1119" s="227"/>
      <c r="RGC1119" s="227"/>
      <c r="RGD1119" s="227"/>
      <c r="RGE1119" s="227"/>
      <c r="RGF1119" s="227"/>
      <c r="RGG1119" s="227"/>
      <c r="RGH1119" s="227"/>
      <c r="RGI1119" s="227"/>
      <c r="RGJ1119" s="227"/>
      <c r="RGK1119" s="227"/>
      <c r="RGL1119" s="227"/>
      <c r="RGM1119" s="227"/>
      <c r="RGN1119" s="227"/>
      <c r="RGO1119" s="227"/>
      <c r="RGP1119" s="227"/>
      <c r="RGQ1119" s="227"/>
      <c r="RGR1119" s="227"/>
      <c r="RGS1119" s="227"/>
      <c r="RGT1119" s="227"/>
      <c r="RGU1119" s="227"/>
      <c r="RGV1119" s="227"/>
      <c r="RGW1119" s="227"/>
      <c r="RGX1119" s="227"/>
      <c r="RGY1119" s="227"/>
      <c r="RGZ1119" s="227"/>
      <c r="RHA1119" s="227"/>
      <c r="RHB1119" s="227"/>
      <c r="RHC1119" s="227"/>
      <c r="RHD1119" s="227"/>
      <c r="RHE1119" s="227"/>
      <c r="RHF1119" s="227"/>
      <c r="RHG1119" s="227"/>
      <c r="RHH1119" s="227"/>
      <c r="RHI1119" s="227"/>
      <c r="RHJ1119" s="227"/>
      <c r="RHK1119" s="227"/>
      <c r="RHL1119" s="227"/>
      <c r="RHM1119" s="227"/>
      <c r="RHN1119" s="227"/>
      <c r="RHO1119" s="227"/>
      <c r="RHP1119" s="227"/>
      <c r="RHQ1119" s="227"/>
      <c r="RHR1119" s="227"/>
      <c r="RHS1119" s="227"/>
      <c r="RHT1119" s="227"/>
      <c r="RHU1119" s="227"/>
      <c r="RHV1119" s="227"/>
      <c r="RHW1119" s="227"/>
      <c r="RHX1119" s="227"/>
      <c r="RHY1119" s="227"/>
      <c r="RHZ1119" s="227"/>
      <c r="RIA1119" s="227"/>
      <c r="RIB1119" s="227"/>
      <c r="RIC1119" s="227"/>
      <c r="RID1119" s="227"/>
      <c r="RIE1119" s="227"/>
      <c r="RIF1119" s="227"/>
      <c r="RIG1119" s="227"/>
      <c r="RIH1119" s="227"/>
      <c r="RII1119" s="227"/>
      <c r="RIJ1119" s="227"/>
      <c r="RIK1119" s="227"/>
      <c r="RIL1119" s="227"/>
      <c r="RIM1119" s="227"/>
      <c r="RIN1119" s="227"/>
      <c r="RIO1119" s="227"/>
      <c r="RIP1119" s="227"/>
      <c r="RIQ1119" s="227"/>
      <c r="RIR1119" s="227"/>
      <c r="RIS1119" s="227"/>
      <c r="RIT1119" s="227"/>
      <c r="RIU1119" s="227"/>
      <c r="RIV1119" s="227"/>
      <c r="RIW1119" s="227"/>
      <c r="RIX1119" s="227"/>
      <c r="RIY1119" s="227"/>
      <c r="RIZ1119" s="227"/>
      <c r="RJA1119" s="227"/>
      <c r="RJB1119" s="227"/>
      <c r="RJC1119" s="227"/>
      <c r="RJD1119" s="227"/>
      <c r="RJE1119" s="227"/>
      <c r="RJF1119" s="227"/>
      <c r="RJG1119" s="227"/>
      <c r="RJH1119" s="227"/>
      <c r="RJI1119" s="227"/>
      <c r="RJJ1119" s="227"/>
      <c r="RJK1119" s="227"/>
      <c r="RJL1119" s="227"/>
      <c r="RJM1119" s="227"/>
      <c r="RJN1119" s="227"/>
      <c r="RJO1119" s="227"/>
      <c r="RJP1119" s="227"/>
      <c r="RJQ1119" s="227"/>
      <c r="RJR1119" s="227"/>
      <c r="RJS1119" s="227"/>
      <c r="RJT1119" s="227"/>
      <c r="RJU1119" s="227"/>
      <c r="RJV1119" s="227"/>
      <c r="RJW1119" s="227"/>
      <c r="RJX1119" s="227"/>
      <c r="RJY1119" s="227"/>
      <c r="RJZ1119" s="227"/>
      <c r="RKA1119" s="227"/>
      <c r="RKB1119" s="227"/>
      <c r="RKC1119" s="227"/>
      <c r="RKD1119" s="227"/>
      <c r="RKE1119" s="227"/>
      <c r="RKF1119" s="227"/>
      <c r="RKG1119" s="227"/>
      <c r="RKH1119" s="227"/>
      <c r="RKI1119" s="227"/>
      <c r="RKJ1119" s="227"/>
      <c r="RKK1119" s="227"/>
      <c r="RKL1119" s="227"/>
      <c r="RKM1119" s="227"/>
      <c r="RKN1119" s="227"/>
      <c r="RKO1119" s="227"/>
      <c r="RKP1119" s="227"/>
      <c r="RKQ1119" s="227"/>
      <c r="RKR1119" s="227"/>
      <c r="RKS1119" s="227"/>
      <c r="RKT1119" s="227"/>
      <c r="RKU1119" s="227"/>
      <c r="RKV1119" s="227"/>
      <c r="RKW1119" s="227"/>
      <c r="RKX1119" s="227"/>
      <c r="RKY1119" s="227"/>
      <c r="RKZ1119" s="227"/>
      <c r="RLA1119" s="227"/>
      <c r="RLB1119" s="227"/>
      <c r="RLC1119" s="227"/>
      <c r="RLD1119" s="227"/>
      <c r="RLE1119" s="227"/>
      <c r="RLF1119" s="227"/>
      <c r="RLG1119" s="227"/>
      <c r="RLH1119" s="227"/>
      <c r="RLI1119" s="227"/>
      <c r="RLJ1119" s="227"/>
      <c r="RLK1119" s="227"/>
      <c r="RLL1119" s="227"/>
      <c r="RLM1119" s="227"/>
      <c r="RLN1119" s="227"/>
      <c r="RLO1119" s="227"/>
      <c r="RLP1119" s="227"/>
      <c r="RLQ1119" s="227"/>
      <c r="RLR1119" s="227"/>
      <c r="RLS1119" s="227"/>
      <c r="RLT1119" s="227"/>
      <c r="RLU1119" s="227"/>
      <c r="RLV1119" s="227"/>
      <c r="RLW1119" s="227"/>
      <c r="RLX1119" s="227"/>
      <c r="RLY1119" s="227"/>
      <c r="RLZ1119" s="227"/>
      <c r="RMA1119" s="227"/>
      <c r="RMB1119" s="227"/>
      <c r="RMC1119" s="227"/>
      <c r="RMD1119" s="227"/>
      <c r="RME1119" s="227"/>
      <c r="RMF1119" s="227"/>
      <c r="RMG1119" s="227"/>
      <c r="RMH1119" s="227"/>
      <c r="RMI1119" s="227"/>
      <c r="RMJ1119" s="227"/>
      <c r="RMK1119" s="227"/>
      <c r="RML1119" s="227"/>
      <c r="RMM1119" s="227"/>
      <c r="RMN1119" s="227"/>
      <c r="RMO1119" s="227"/>
      <c r="RMP1119" s="227"/>
      <c r="RMQ1119" s="227"/>
      <c r="RMR1119" s="227"/>
      <c r="RMS1119" s="227"/>
      <c r="RMT1119" s="227"/>
      <c r="RMU1119" s="227"/>
      <c r="RMV1119" s="227"/>
      <c r="RMW1119" s="227"/>
      <c r="RMX1119" s="227"/>
      <c r="RMY1119" s="227"/>
      <c r="RMZ1119" s="227"/>
      <c r="RNA1119" s="227"/>
      <c r="RNB1119" s="227"/>
      <c r="RNC1119" s="227"/>
      <c r="RND1119" s="227"/>
      <c r="RNE1119" s="227"/>
      <c r="RNF1119" s="227"/>
      <c r="RNG1119" s="227"/>
      <c r="RNH1119" s="227"/>
      <c r="RNI1119" s="227"/>
      <c r="RNJ1119" s="227"/>
      <c r="RNK1119" s="227"/>
      <c r="RNL1119" s="227"/>
      <c r="RNM1119" s="227"/>
      <c r="RNN1119" s="227"/>
      <c r="RNO1119" s="227"/>
      <c r="RNP1119" s="227"/>
      <c r="RNQ1119" s="227"/>
      <c r="RNR1119" s="227"/>
      <c r="RNS1119" s="227"/>
      <c r="RNT1119" s="227"/>
      <c r="RNU1119" s="227"/>
      <c r="RNV1119" s="227"/>
      <c r="RNW1119" s="227"/>
      <c r="RNX1119" s="227"/>
      <c r="RNY1119" s="227"/>
      <c r="RNZ1119" s="227"/>
      <c r="ROA1119" s="227"/>
      <c r="ROB1119" s="227"/>
      <c r="ROC1119" s="227"/>
      <c r="ROD1119" s="227"/>
      <c r="ROE1119" s="227"/>
      <c r="ROF1119" s="227"/>
      <c r="ROG1119" s="227"/>
      <c r="ROH1119" s="227"/>
      <c r="ROI1119" s="227"/>
      <c r="ROJ1119" s="227"/>
      <c r="ROK1119" s="227"/>
      <c r="ROL1119" s="227"/>
      <c r="ROM1119" s="227"/>
      <c r="RON1119" s="227"/>
      <c r="ROO1119" s="227"/>
      <c r="ROP1119" s="227"/>
      <c r="ROQ1119" s="227"/>
      <c r="ROR1119" s="227"/>
      <c r="ROS1119" s="227"/>
      <c r="ROT1119" s="227"/>
      <c r="ROU1119" s="227"/>
      <c r="ROV1119" s="227"/>
      <c r="ROW1119" s="227"/>
      <c r="ROX1119" s="227"/>
      <c r="ROY1119" s="227"/>
      <c r="ROZ1119" s="227"/>
      <c r="RPA1119" s="227"/>
      <c r="RPB1119" s="227"/>
      <c r="RPC1119" s="227"/>
      <c r="RPD1119" s="227"/>
      <c r="RPE1119" s="227"/>
      <c r="RPF1119" s="227"/>
      <c r="RPG1119" s="227"/>
      <c r="RPH1119" s="227"/>
      <c r="RPI1119" s="227"/>
      <c r="RPJ1119" s="227"/>
      <c r="RPK1119" s="227"/>
      <c r="RPL1119" s="227"/>
      <c r="RPM1119" s="227"/>
      <c r="RPN1119" s="227"/>
      <c r="RPO1119" s="227"/>
      <c r="RPP1119" s="227"/>
      <c r="RPQ1119" s="227"/>
      <c r="RPR1119" s="227"/>
      <c r="RPS1119" s="227"/>
      <c r="RPT1119" s="227"/>
      <c r="RPU1119" s="227"/>
      <c r="RPV1119" s="227"/>
      <c r="RPW1119" s="227"/>
      <c r="RPX1119" s="227"/>
      <c r="RPY1119" s="227"/>
      <c r="RPZ1119" s="227"/>
      <c r="RQA1119" s="227"/>
      <c r="RQB1119" s="227"/>
      <c r="RQC1119" s="227"/>
      <c r="RQD1119" s="227"/>
      <c r="RQE1119" s="227"/>
      <c r="RQF1119" s="227"/>
      <c r="RQG1119" s="227"/>
      <c r="RQH1119" s="227"/>
      <c r="RQI1119" s="227"/>
      <c r="RQJ1119" s="227"/>
      <c r="RQK1119" s="227"/>
      <c r="RQL1119" s="227"/>
      <c r="RQM1119" s="227"/>
      <c r="RQN1119" s="227"/>
      <c r="RQO1119" s="227"/>
      <c r="RQP1119" s="227"/>
      <c r="RQQ1119" s="227"/>
      <c r="RQR1119" s="227"/>
      <c r="RQS1119" s="227"/>
      <c r="RQT1119" s="227"/>
      <c r="RQU1119" s="227"/>
      <c r="RQV1119" s="227"/>
      <c r="RQW1119" s="227"/>
      <c r="RQX1119" s="227"/>
      <c r="RQY1119" s="227"/>
      <c r="RQZ1119" s="227"/>
      <c r="RRA1119" s="227"/>
      <c r="RRB1119" s="227"/>
      <c r="RRC1119" s="227"/>
      <c r="RRD1119" s="227"/>
      <c r="RRE1119" s="227"/>
      <c r="RRF1119" s="227"/>
      <c r="RRG1119" s="227"/>
      <c r="RRH1119" s="227"/>
      <c r="RRI1119" s="227"/>
      <c r="RRJ1119" s="227"/>
      <c r="RRK1119" s="227"/>
      <c r="RRL1119" s="227"/>
      <c r="RRM1119" s="227"/>
      <c r="RRN1119" s="227"/>
      <c r="RRO1119" s="227"/>
      <c r="RRP1119" s="227"/>
      <c r="RRQ1119" s="227"/>
      <c r="RRR1119" s="227"/>
      <c r="RRS1119" s="227"/>
      <c r="RRT1119" s="227"/>
      <c r="RRU1119" s="227"/>
      <c r="RRV1119" s="227"/>
      <c r="RRW1119" s="227"/>
      <c r="RRX1119" s="227"/>
      <c r="RRY1119" s="227"/>
      <c r="RRZ1119" s="227"/>
      <c r="RSA1119" s="227"/>
      <c r="RSB1119" s="227"/>
      <c r="RSC1119" s="227"/>
      <c r="RSD1119" s="227"/>
      <c r="RSE1119" s="227"/>
      <c r="RSF1119" s="227"/>
      <c r="RSG1119" s="227"/>
      <c r="RSH1119" s="227"/>
      <c r="RSI1119" s="227"/>
      <c r="RSJ1119" s="227"/>
      <c r="RSK1119" s="227"/>
      <c r="RSL1119" s="227"/>
      <c r="RSM1119" s="227"/>
      <c r="RSN1119" s="227"/>
      <c r="RSO1119" s="227"/>
      <c r="RSP1119" s="227"/>
      <c r="RSQ1119" s="227"/>
      <c r="RSR1119" s="227"/>
      <c r="RSS1119" s="227"/>
      <c r="RST1119" s="227"/>
      <c r="RSU1119" s="227"/>
      <c r="RSV1119" s="227"/>
      <c r="RSW1119" s="227"/>
      <c r="RSX1119" s="227"/>
      <c r="RSY1119" s="227"/>
      <c r="RSZ1119" s="227"/>
      <c r="RTA1119" s="227"/>
      <c r="RTB1119" s="227"/>
      <c r="RTC1119" s="227"/>
      <c r="RTD1119" s="227"/>
      <c r="RTE1119" s="227"/>
      <c r="RTF1119" s="227"/>
      <c r="RTG1119" s="227"/>
      <c r="RTH1119" s="227"/>
      <c r="RTI1119" s="227"/>
      <c r="RTJ1119" s="227"/>
      <c r="RTK1119" s="227"/>
      <c r="RTL1119" s="227"/>
      <c r="RTM1119" s="227"/>
      <c r="RTN1119" s="227"/>
      <c r="RTO1119" s="227"/>
      <c r="RTP1119" s="227"/>
      <c r="RTQ1119" s="227"/>
      <c r="RTR1119" s="227"/>
      <c r="RTS1119" s="227"/>
      <c r="RTT1119" s="227"/>
      <c r="RTU1119" s="227"/>
      <c r="RTV1119" s="227"/>
      <c r="RTW1119" s="227"/>
      <c r="RTX1119" s="227"/>
      <c r="RTY1119" s="227"/>
      <c r="RTZ1119" s="227"/>
      <c r="RUA1119" s="227"/>
      <c r="RUB1119" s="227"/>
      <c r="RUC1119" s="227"/>
      <c r="RUD1119" s="227"/>
      <c r="RUE1119" s="227"/>
      <c r="RUF1119" s="227"/>
      <c r="RUG1119" s="227"/>
      <c r="RUH1119" s="227"/>
      <c r="RUI1119" s="227"/>
      <c r="RUJ1119" s="227"/>
      <c r="RUK1119" s="227"/>
      <c r="RUL1119" s="227"/>
      <c r="RUM1119" s="227"/>
      <c r="RUN1119" s="227"/>
      <c r="RUO1119" s="227"/>
      <c r="RUP1119" s="227"/>
      <c r="RUQ1119" s="227"/>
      <c r="RUR1119" s="227"/>
      <c r="RUS1119" s="227"/>
      <c r="RUT1119" s="227"/>
      <c r="RUU1119" s="227"/>
      <c r="RUV1119" s="227"/>
      <c r="RUW1119" s="227"/>
      <c r="RUX1119" s="227"/>
      <c r="RUY1119" s="227"/>
      <c r="RUZ1119" s="227"/>
      <c r="RVA1119" s="227"/>
      <c r="RVB1119" s="227"/>
      <c r="RVC1119" s="227"/>
      <c r="RVD1119" s="227"/>
      <c r="RVE1119" s="227"/>
      <c r="RVF1119" s="227"/>
      <c r="RVG1119" s="227"/>
      <c r="RVH1119" s="227"/>
      <c r="RVI1119" s="227"/>
      <c r="RVJ1119" s="227"/>
      <c r="RVK1119" s="227"/>
      <c r="RVL1119" s="227"/>
      <c r="RVM1119" s="227"/>
      <c r="RVN1119" s="227"/>
      <c r="RVO1119" s="227"/>
      <c r="RVP1119" s="227"/>
      <c r="RVQ1119" s="227"/>
      <c r="RVR1119" s="227"/>
      <c r="RVS1119" s="227"/>
      <c r="RVT1119" s="227"/>
      <c r="RVU1119" s="227"/>
      <c r="RVV1119" s="227"/>
      <c r="RVW1119" s="227"/>
      <c r="RVX1119" s="227"/>
      <c r="RVY1119" s="227"/>
      <c r="RVZ1119" s="227"/>
      <c r="RWA1119" s="227"/>
      <c r="RWB1119" s="227"/>
      <c r="RWC1119" s="227"/>
      <c r="RWD1119" s="227"/>
      <c r="RWE1119" s="227"/>
      <c r="RWF1119" s="227"/>
      <c r="RWG1119" s="227"/>
      <c r="RWH1119" s="227"/>
      <c r="RWI1119" s="227"/>
      <c r="RWJ1119" s="227"/>
      <c r="RWK1119" s="227"/>
      <c r="RWL1119" s="227"/>
      <c r="RWM1119" s="227"/>
      <c r="RWN1119" s="227"/>
      <c r="RWO1119" s="227"/>
      <c r="RWP1119" s="227"/>
      <c r="RWQ1119" s="227"/>
      <c r="RWR1119" s="227"/>
      <c r="RWS1119" s="227"/>
      <c r="RWT1119" s="227"/>
      <c r="RWU1119" s="227"/>
      <c r="RWV1119" s="227"/>
      <c r="RWW1119" s="227"/>
      <c r="RWX1119" s="227"/>
      <c r="RWY1119" s="227"/>
      <c r="RWZ1119" s="227"/>
      <c r="RXA1119" s="227"/>
      <c r="RXB1119" s="227"/>
      <c r="RXC1119" s="227"/>
      <c r="RXD1119" s="227"/>
      <c r="RXE1119" s="227"/>
      <c r="RXF1119" s="227"/>
      <c r="RXG1119" s="227"/>
      <c r="RXH1119" s="227"/>
      <c r="RXI1119" s="227"/>
      <c r="RXJ1119" s="227"/>
      <c r="RXK1119" s="227"/>
      <c r="RXL1119" s="227"/>
      <c r="RXM1119" s="227"/>
      <c r="RXN1119" s="227"/>
      <c r="RXO1119" s="227"/>
      <c r="RXP1119" s="227"/>
      <c r="RXQ1119" s="227"/>
      <c r="RXR1119" s="227"/>
      <c r="RXS1119" s="227"/>
      <c r="RXT1119" s="227"/>
      <c r="RXU1119" s="227"/>
      <c r="RXV1119" s="227"/>
      <c r="RXW1119" s="227"/>
      <c r="RXX1119" s="227"/>
      <c r="RXY1119" s="227"/>
      <c r="RXZ1119" s="227"/>
      <c r="RYA1119" s="227"/>
      <c r="RYB1119" s="227"/>
      <c r="RYC1119" s="227"/>
      <c r="RYD1119" s="227"/>
      <c r="RYE1119" s="227"/>
      <c r="RYF1119" s="227"/>
      <c r="RYG1119" s="227"/>
      <c r="RYH1119" s="227"/>
      <c r="RYI1119" s="227"/>
      <c r="RYJ1119" s="227"/>
      <c r="RYK1119" s="227"/>
      <c r="RYL1119" s="227"/>
      <c r="RYM1119" s="227"/>
      <c r="RYN1119" s="227"/>
      <c r="RYO1119" s="227"/>
      <c r="RYP1119" s="227"/>
      <c r="RYQ1119" s="227"/>
      <c r="RYR1119" s="227"/>
      <c r="RYS1119" s="227"/>
      <c r="RYT1119" s="227"/>
      <c r="RYU1119" s="227"/>
      <c r="RYV1119" s="227"/>
      <c r="RYW1119" s="227"/>
      <c r="RYX1119" s="227"/>
      <c r="RYY1119" s="227"/>
      <c r="RYZ1119" s="227"/>
      <c r="RZA1119" s="227"/>
      <c r="RZB1119" s="227"/>
      <c r="RZC1119" s="227"/>
      <c r="RZD1119" s="227"/>
      <c r="RZE1119" s="227"/>
      <c r="RZF1119" s="227"/>
      <c r="RZG1119" s="227"/>
      <c r="RZH1119" s="227"/>
      <c r="RZI1119" s="227"/>
      <c r="RZJ1119" s="227"/>
      <c r="RZK1119" s="227"/>
      <c r="RZL1119" s="227"/>
      <c r="RZM1119" s="227"/>
      <c r="RZN1119" s="227"/>
      <c r="RZO1119" s="227"/>
      <c r="RZP1119" s="227"/>
      <c r="RZQ1119" s="227"/>
      <c r="RZR1119" s="227"/>
      <c r="RZS1119" s="227"/>
      <c r="RZT1119" s="227"/>
      <c r="RZU1119" s="227"/>
      <c r="RZV1119" s="227"/>
      <c r="RZW1119" s="227"/>
      <c r="RZX1119" s="227"/>
      <c r="RZY1119" s="227"/>
      <c r="RZZ1119" s="227"/>
      <c r="SAA1119" s="227"/>
      <c r="SAB1119" s="227"/>
      <c r="SAC1119" s="227"/>
      <c r="SAD1119" s="227"/>
      <c r="SAE1119" s="227"/>
      <c r="SAF1119" s="227"/>
      <c r="SAG1119" s="227"/>
      <c r="SAH1119" s="227"/>
      <c r="SAI1119" s="227"/>
      <c r="SAJ1119" s="227"/>
      <c r="SAK1119" s="227"/>
      <c r="SAL1119" s="227"/>
      <c r="SAM1119" s="227"/>
      <c r="SAN1119" s="227"/>
      <c r="SAO1119" s="227"/>
      <c r="SAP1119" s="227"/>
      <c r="SAQ1119" s="227"/>
      <c r="SAR1119" s="227"/>
      <c r="SAS1119" s="227"/>
      <c r="SAT1119" s="227"/>
      <c r="SAU1119" s="227"/>
      <c r="SAV1119" s="227"/>
      <c r="SAW1119" s="227"/>
      <c r="SAX1119" s="227"/>
      <c r="SAY1119" s="227"/>
      <c r="SAZ1119" s="227"/>
      <c r="SBA1119" s="227"/>
      <c r="SBB1119" s="227"/>
      <c r="SBC1119" s="227"/>
      <c r="SBD1119" s="227"/>
      <c r="SBE1119" s="227"/>
      <c r="SBF1119" s="227"/>
      <c r="SBG1119" s="227"/>
      <c r="SBH1119" s="227"/>
      <c r="SBI1119" s="227"/>
      <c r="SBJ1119" s="227"/>
      <c r="SBK1119" s="227"/>
      <c r="SBL1119" s="227"/>
      <c r="SBM1119" s="227"/>
      <c r="SBN1119" s="227"/>
      <c r="SBO1119" s="227"/>
      <c r="SBP1119" s="227"/>
      <c r="SBQ1119" s="227"/>
      <c r="SBR1119" s="227"/>
      <c r="SBS1119" s="227"/>
      <c r="SBT1119" s="227"/>
      <c r="SBU1119" s="227"/>
      <c r="SBV1119" s="227"/>
      <c r="SBW1119" s="227"/>
      <c r="SBX1119" s="227"/>
      <c r="SBY1119" s="227"/>
      <c r="SBZ1119" s="227"/>
      <c r="SCA1119" s="227"/>
      <c r="SCB1119" s="227"/>
      <c r="SCC1119" s="227"/>
      <c r="SCD1119" s="227"/>
      <c r="SCE1119" s="227"/>
      <c r="SCF1119" s="227"/>
      <c r="SCG1119" s="227"/>
      <c r="SCH1119" s="227"/>
      <c r="SCI1119" s="227"/>
      <c r="SCJ1119" s="227"/>
      <c r="SCK1119" s="227"/>
      <c r="SCL1119" s="227"/>
      <c r="SCM1119" s="227"/>
      <c r="SCN1119" s="227"/>
      <c r="SCO1119" s="227"/>
      <c r="SCP1119" s="227"/>
      <c r="SCQ1119" s="227"/>
      <c r="SCR1119" s="227"/>
      <c r="SCS1119" s="227"/>
      <c r="SCT1119" s="227"/>
      <c r="SCU1119" s="227"/>
      <c r="SCV1119" s="227"/>
      <c r="SCW1119" s="227"/>
      <c r="SCX1119" s="227"/>
      <c r="SCY1119" s="227"/>
      <c r="SCZ1119" s="227"/>
      <c r="SDA1119" s="227"/>
      <c r="SDB1119" s="227"/>
      <c r="SDC1119" s="227"/>
      <c r="SDD1119" s="227"/>
      <c r="SDE1119" s="227"/>
      <c r="SDF1119" s="227"/>
      <c r="SDG1119" s="227"/>
      <c r="SDH1119" s="227"/>
      <c r="SDI1119" s="227"/>
      <c r="SDJ1119" s="227"/>
      <c r="SDK1119" s="227"/>
      <c r="SDL1119" s="227"/>
      <c r="SDM1119" s="227"/>
      <c r="SDN1119" s="227"/>
      <c r="SDO1119" s="227"/>
      <c r="SDP1119" s="227"/>
      <c r="SDQ1119" s="227"/>
      <c r="SDR1119" s="227"/>
      <c r="SDS1119" s="227"/>
      <c r="SDT1119" s="227"/>
      <c r="SDU1119" s="227"/>
      <c r="SDV1119" s="227"/>
      <c r="SDW1119" s="227"/>
      <c r="SDX1119" s="227"/>
      <c r="SDY1119" s="227"/>
      <c r="SDZ1119" s="227"/>
      <c r="SEA1119" s="227"/>
      <c r="SEB1119" s="227"/>
      <c r="SEC1119" s="227"/>
      <c r="SED1119" s="227"/>
      <c r="SEE1119" s="227"/>
      <c r="SEF1119" s="227"/>
      <c r="SEG1119" s="227"/>
      <c r="SEH1119" s="227"/>
      <c r="SEI1119" s="227"/>
      <c r="SEJ1119" s="227"/>
      <c r="SEK1119" s="227"/>
      <c r="SEL1119" s="227"/>
      <c r="SEM1119" s="227"/>
      <c r="SEN1119" s="227"/>
      <c r="SEO1119" s="227"/>
      <c r="SEP1119" s="227"/>
      <c r="SEQ1119" s="227"/>
      <c r="SER1119" s="227"/>
      <c r="SES1119" s="227"/>
      <c r="SET1119" s="227"/>
      <c r="SEU1119" s="227"/>
      <c r="SEV1119" s="227"/>
      <c r="SEW1119" s="227"/>
      <c r="SEX1119" s="227"/>
      <c r="SEY1119" s="227"/>
      <c r="SEZ1119" s="227"/>
      <c r="SFA1119" s="227"/>
      <c r="SFB1119" s="227"/>
      <c r="SFC1119" s="227"/>
      <c r="SFD1119" s="227"/>
      <c r="SFE1119" s="227"/>
      <c r="SFF1119" s="227"/>
      <c r="SFG1119" s="227"/>
      <c r="SFH1119" s="227"/>
      <c r="SFI1119" s="227"/>
      <c r="SFJ1119" s="227"/>
      <c r="SFK1119" s="227"/>
      <c r="SFL1119" s="227"/>
      <c r="SFM1119" s="227"/>
      <c r="SFN1119" s="227"/>
      <c r="SFO1119" s="227"/>
      <c r="SFP1119" s="227"/>
      <c r="SFQ1119" s="227"/>
      <c r="SFR1119" s="227"/>
      <c r="SFS1119" s="227"/>
      <c r="SFT1119" s="227"/>
      <c r="SFU1119" s="227"/>
      <c r="SFV1119" s="227"/>
      <c r="SFW1119" s="227"/>
      <c r="SFX1119" s="227"/>
      <c r="SFY1119" s="227"/>
      <c r="SFZ1119" s="227"/>
      <c r="SGA1119" s="227"/>
      <c r="SGB1119" s="227"/>
      <c r="SGC1119" s="227"/>
      <c r="SGD1119" s="227"/>
      <c r="SGE1119" s="227"/>
      <c r="SGF1119" s="227"/>
      <c r="SGG1119" s="227"/>
      <c r="SGH1119" s="227"/>
      <c r="SGI1119" s="227"/>
      <c r="SGJ1119" s="227"/>
      <c r="SGK1119" s="227"/>
      <c r="SGL1119" s="227"/>
      <c r="SGM1119" s="227"/>
      <c r="SGN1119" s="227"/>
      <c r="SGO1119" s="227"/>
      <c r="SGP1119" s="227"/>
      <c r="SGQ1119" s="227"/>
      <c r="SGR1119" s="227"/>
      <c r="SGS1119" s="227"/>
      <c r="SGT1119" s="227"/>
      <c r="SGU1119" s="227"/>
      <c r="SGV1119" s="227"/>
      <c r="SGW1119" s="227"/>
      <c r="SGX1119" s="227"/>
      <c r="SGY1119" s="227"/>
      <c r="SGZ1119" s="227"/>
      <c r="SHA1119" s="227"/>
      <c r="SHB1119" s="227"/>
      <c r="SHC1119" s="227"/>
      <c r="SHD1119" s="227"/>
      <c r="SHE1119" s="227"/>
      <c r="SHF1119" s="227"/>
      <c r="SHG1119" s="227"/>
      <c r="SHH1119" s="227"/>
      <c r="SHI1119" s="227"/>
      <c r="SHJ1119" s="227"/>
      <c r="SHK1119" s="227"/>
      <c r="SHL1119" s="227"/>
      <c r="SHM1119" s="227"/>
      <c r="SHN1119" s="227"/>
      <c r="SHO1119" s="227"/>
      <c r="SHP1119" s="227"/>
      <c r="SHQ1119" s="227"/>
      <c r="SHR1119" s="227"/>
      <c r="SHS1119" s="227"/>
      <c r="SHT1119" s="227"/>
      <c r="SHU1119" s="227"/>
      <c r="SHV1119" s="227"/>
      <c r="SHW1119" s="227"/>
      <c r="SHX1119" s="227"/>
      <c r="SHY1119" s="227"/>
      <c r="SHZ1119" s="227"/>
      <c r="SIA1119" s="227"/>
      <c r="SIB1119" s="227"/>
      <c r="SIC1119" s="227"/>
      <c r="SID1119" s="227"/>
      <c r="SIE1119" s="227"/>
      <c r="SIF1119" s="227"/>
      <c r="SIG1119" s="227"/>
      <c r="SIH1119" s="227"/>
      <c r="SII1119" s="227"/>
      <c r="SIJ1119" s="227"/>
      <c r="SIK1119" s="227"/>
      <c r="SIL1119" s="227"/>
      <c r="SIM1119" s="227"/>
      <c r="SIN1119" s="227"/>
      <c r="SIO1119" s="227"/>
      <c r="SIP1119" s="227"/>
      <c r="SIQ1119" s="227"/>
      <c r="SIR1119" s="227"/>
      <c r="SIS1119" s="227"/>
      <c r="SIT1119" s="227"/>
      <c r="SIU1119" s="227"/>
      <c r="SIV1119" s="227"/>
      <c r="SIW1119" s="227"/>
      <c r="SIX1119" s="227"/>
      <c r="SIY1119" s="227"/>
      <c r="SIZ1119" s="227"/>
      <c r="SJA1119" s="227"/>
      <c r="SJB1119" s="227"/>
      <c r="SJC1119" s="227"/>
      <c r="SJD1119" s="227"/>
      <c r="SJE1119" s="227"/>
      <c r="SJF1119" s="227"/>
      <c r="SJG1119" s="227"/>
      <c r="SJH1119" s="227"/>
      <c r="SJI1119" s="227"/>
      <c r="SJJ1119" s="227"/>
      <c r="SJK1119" s="227"/>
      <c r="SJL1119" s="227"/>
      <c r="SJM1119" s="227"/>
      <c r="SJN1119" s="227"/>
      <c r="SJO1119" s="227"/>
      <c r="SJP1119" s="227"/>
      <c r="SJQ1119" s="227"/>
      <c r="SJR1119" s="227"/>
      <c r="SJS1119" s="227"/>
      <c r="SJT1119" s="227"/>
      <c r="SJU1119" s="227"/>
      <c r="SJV1119" s="227"/>
      <c r="SJW1119" s="227"/>
      <c r="SJX1119" s="227"/>
      <c r="SJY1119" s="227"/>
      <c r="SJZ1119" s="227"/>
      <c r="SKA1119" s="227"/>
      <c r="SKB1119" s="227"/>
      <c r="SKC1119" s="227"/>
      <c r="SKD1119" s="227"/>
      <c r="SKE1119" s="227"/>
      <c r="SKF1119" s="227"/>
      <c r="SKG1119" s="227"/>
      <c r="SKH1119" s="227"/>
      <c r="SKI1119" s="227"/>
      <c r="SKJ1119" s="227"/>
      <c r="SKK1119" s="227"/>
      <c r="SKL1119" s="227"/>
      <c r="SKM1119" s="227"/>
      <c r="SKN1119" s="227"/>
      <c r="SKO1119" s="227"/>
      <c r="SKP1119" s="227"/>
      <c r="SKQ1119" s="227"/>
      <c r="SKR1119" s="227"/>
      <c r="SKS1119" s="227"/>
      <c r="SKT1119" s="227"/>
      <c r="SKU1119" s="227"/>
      <c r="SKV1119" s="227"/>
      <c r="SKW1119" s="227"/>
      <c r="SKX1119" s="227"/>
      <c r="SKY1119" s="227"/>
      <c r="SKZ1119" s="227"/>
      <c r="SLA1119" s="227"/>
      <c r="SLB1119" s="227"/>
      <c r="SLC1119" s="227"/>
      <c r="SLD1119" s="227"/>
      <c r="SLE1119" s="227"/>
      <c r="SLF1119" s="227"/>
      <c r="SLG1119" s="227"/>
      <c r="SLH1119" s="227"/>
      <c r="SLI1119" s="227"/>
      <c r="SLJ1119" s="227"/>
      <c r="SLK1119" s="227"/>
      <c r="SLL1119" s="227"/>
      <c r="SLM1119" s="227"/>
      <c r="SLN1119" s="227"/>
      <c r="SLO1119" s="227"/>
      <c r="SLP1119" s="227"/>
      <c r="SLQ1119" s="227"/>
      <c r="SLR1119" s="227"/>
      <c r="SLS1119" s="227"/>
      <c r="SLT1119" s="227"/>
      <c r="SLU1119" s="227"/>
      <c r="SLV1119" s="227"/>
      <c r="SLW1119" s="227"/>
      <c r="SLX1119" s="227"/>
      <c r="SLY1119" s="227"/>
      <c r="SLZ1119" s="227"/>
      <c r="SMA1119" s="227"/>
      <c r="SMB1119" s="227"/>
      <c r="SMC1119" s="227"/>
      <c r="SMD1119" s="227"/>
      <c r="SME1119" s="227"/>
      <c r="SMF1119" s="227"/>
      <c r="SMG1119" s="227"/>
      <c r="SMH1119" s="227"/>
      <c r="SMI1119" s="227"/>
      <c r="SMJ1119" s="227"/>
      <c r="SMK1119" s="227"/>
      <c r="SML1119" s="227"/>
      <c r="SMM1119" s="227"/>
      <c r="SMN1119" s="227"/>
      <c r="SMO1119" s="227"/>
      <c r="SMP1119" s="227"/>
      <c r="SMQ1119" s="227"/>
      <c r="SMR1119" s="227"/>
      <c r="SMS1119" s="227"/>
      <c r="SMT1119" s="227"/>
      <c r="SMU1119" s="227"/>
      <c r="SMV1119" s="227"/>
      <c r="SMW1119" s="227"/>
      <c r="SMX1119" s="227"/>
      <c r="SMY1119" s="227"/>
      <c r="SMZ1119" s="227"/>
      <c r="SNA1119" s="227"/>
      <c r="SNB1119" s="227"/>
      <c r="SNC1119" s="227"/>
      <c r="SND1119" s="227"/>
      <c r="SNE1119" s="227"/>
      <c r="SNF1119" s="227"/>
      <c r="SNG1119" s="227"/>
      <c r="SNH1119" s="227"/>
      <c r="SNI1119" s="227"/>
      <c r="SNJ1119" s="227"/>
      <c r="SNK1119" s="227"/>
      <c r="SNL1119" s="227"/>
      <c r="SNM1119" s="227"/>
      <c r="SNN1119" s="227"/>
      <c r="SNO1119" s="227"/>
      <c r="SNP1119" s="227"/>
      <c r="SNQ1119" s="227"/>
      <c r="SNR1119" s="227"/>
      <c r="SNS1119" s="227"/>
      <c r="SNT1119" s="227"/>
      <c r="SNU1119" s="227"/>
      <c r="SNV1119" s="227"/>
      <c r="SNW1119" s="227"/>
      <c r="SNX1119" s="227"/>
      <c r="SNY1119" s="227"/>
      <c r="SNZ1119" s="227"/>
      <c r="SOA1119" s="227"/>
      <c r="SOB1119" s="227"/>
      <c r="SOC1119" s="227"/>
      <c r="SOD1119" s="227"/>
      <c r="SOE1119" s="227"/>
      <c r="SOF1119" s="227"/>
      <c r="SOG1119" s="227"/>
      <c r="SOH1119" s="227"/>
      <c r="SOI1119" s="227"/>
      <c r="SOJ1119" s="227"/>
      <c r="SOK1119" s="227"/>
      <c r="SOL1119" s="227"/>
      <c r="SOM1119" s="227"/>
      <c r="SON1119" s="227"/>
      <c r="SOO1119" s="227"/>
      <c r="SOP1119" s="227"/>
      <c r="SOQ1119" s="227"/>
      <c r="SOR1119" s="227"/>
      <c r="SOS1119" s="227"/>
      <c r="SOT1119" s="227"/>
      <c r="SOU1119" s="227"/>
      <c r="SOV1119" s="227"/>
      <c r="SOW1119" s="227"/>
      <c r="SOX1119" s="227"/>
      <c r="SOY1119" s="227"/>
      <c r="SOZ1119" s="227"/>
      <c r="SPA1119" s="227"/>
      <c r="SPB1119" s="227"/>
      <c r="SPC1119" s="227"/>
      <c r="SPD1119" s="227"/>
      <c r="SPE1119" s="227"/>
      <c r="SPF1119" s="227"/>
      <c r="SPG1119" s="227"/>
      <c r="SPH1119" s="227"/>
      <c r="SPI1119" s="227"/>
      <c r="SPJ1119" s="227"/>
      <c r="SPK1119" s="227"/>
      <c r="SPL1119" s="227"/>
      <c r="SPM1119" s="227"/>
      <c r="SPN1119" s="227"/>
      <c r="SPO1119" s="227"/>
      <c r="SPP1119" s="227"/>
      <c r="SPQ1119" s="227"/>
      <c r="SPR1119" s="227"/>
      <c r="SPS1119" s="227"/>
      <c r="SPT1119" s="227"/>
      <c r="SPU1119" s="227"/>
      <c r="SPV1119" s="227"/>
      <c r="SPW1119" s="227"/>
      <c r="SPX1119" s="227"/>
      <c r="SPY1119" s="227"/>
      <c r="SPZ1119" s="227"/>
      <c r="SQA1119" s="227"/>
      <c r="SQB1119" s="227"/>
      <c r="SQC1119" s="227"/>
      <c r="SQD1119" s="227"/>
      <c r="SQE1119" s="227"/>
      <c r="SQF1119" s="227"/>
      <c r="SQG1119" s="227"/>
      <c r="SQH1119" s="227"/>
      <c r="SQI1119" s="227"/>
      <c r="SQJ1119" s="227"/>
      <c r="SQK1119" s="227"/>
      <c r="SQL1119" s="227"/>
      <c r="SQM1119" s="227"/>
      <c r="SQN1119" s="227"/>
      <c r="SQO1119" s="227"/>
      <c r="SQP1119" s="227"/>
      <c r="SQQ1119" s="227"/>
      <c r="SQR1119" s="227"/>
      <c r="SQS1119" s="227"/>
      <c r="SQT1119" s="227"/>
      <c r="SQU1119" s="227"/>
      <c r="SQV1119" s="227"/>
      <c r="SQW1119" s="227"/>
      <c r="SQX1119" s="227"/>
      <c r="SQY1119" s="227"/>
      <c r="SQZ1119" s="227"/>
      <c r="SRA1119" s="227"/>
      <c r="SRB1119" s="227"/>
      <c r="SRC1119" s="227"/>
      <c r="SRD1119" s="227"/>
      <c r="SRE1119" s="227"/>
      <c r="SRF1119" s="227"/>
      <c r="SRG1119" s="227"/>
      <c r="SRH1119" s="227"/>
      <c r="SRI1119" s="227"/>
      <c r="SRJ1119" s="227"/>
      <c r="SRK1119" s="227"/>
      <c r="SRL1119" s="227"/>
      <c r="SRM1119" s="227"/>
      <c r="SRN1119" s="227"/>
      <c r="SRO1119" s="227"/>
      <c r="SRP1119" s="227"/>
      <c r="SRQ1119" s="227"/>
      <c r="SRR1119" s="227"/>
      <c r="SRS1119" s="227"/>
      <c r="SRT1119" s="227"/>
      <c r="SRU1119" s="227"/>
      <c r="SRV1119" s="227"/>
      <c r="SRW1119" s="227"/>
      <c r="SRX1119" s="227"/>
      <c r="SRY1119" s="227"/>
      <c r="SRZ1119" s="227"/>
      <c r="SSA1119" s="227"/>
      <c r="SSB1119" s="227"/>
      <c r="SSC1119" s="227"/>
      <c r="SSD1119" s="227"/>
      <c r="SSE1119" s="227"/>
      <c r="SSF1119" s="227"/>
      <c r="SSG1119" s="227"/>
      <c r="SSH1119" s="227"/>
      <c r="SSI1119" s="227"/>
      <c r="SSJ1119" s="227"/>
      <c r="SSK1119" s="227"/>
      <c r="SSL1119" s="227"/>
      <c r="SSM1119" s="227"/>
      <c r="SSN1119" s="227"/>
      <c r="SSO1119" s="227"/>
      <c r="SSP1119" s="227"/>
      <c r="SSQ1119" s="227"/>
      <c r="SSR1119" s="227"/>
      <c r="SSS1119" s="227"/>
      <c r="SST1119" s="227"/>
      <c r="SSU1119" s="227"/>
      <c r="SSV1119" s="227"/>
      <c r="SSW1119" s="227"/>
      <c r="SSX1119" s="227"/>
      <c r="SSY1119" s="227"/>
      <c r="SSZ1119" s="227"/>
      <c r="STA1119" s="227"/>
      <c r="STB1119" s="227"/>
      <c r="STC1119" s="227"/>
      <c r="STD1119" s="227"/>
      <c r="STE1119" s="227"/>
      <c r="STF1119" s="227"/>
      <c r="STG1119" s="227"/>
      <c r="STH1119" s="227"/>
      <c r="STI1119" s="227"/>
      <c r="STJ1119" s="227"/>
      <c r="STK1119" s="227"/>
      <c r="STL1119" s="227"/>
      <c r="STM1119" s="227"/>
      <c r="STN1119" s="227"/>
      <c r="STO1119" s="227"/>
      <c r="STP1119" s="227"/>
      <c r="STQ1119" s="227"/>
      <c r="STR1119" s="227"/>
      <c r="STS1119" s="227"/>
      <c r="STT1119" s="227"/>
      <c r="STU1119" s="227"/>
      <c r="STV1119" s="227"/>
      <c r="STW1119" s="227"/>
      <c r="STX1119" s="227"/>
      <c r="STY1119" s="227"/>
      <c r="STZ1119" s="227"/>
      <c r="SUA1119" s="227"/>
      <c r="SUB1119" s="227"/>
      <c r="SUC1119" s="227"/>
      <c r="SUD1119" s="227"/>
      <c r="SUE1119" s="227"/>
      <c r="SUF1119" s="227"/>
      <c r="SUG1119" s="227"/>
      <c r="SUH1119" s="227"/>
      <c r="SUI1119" s="227"/>
      <c r="SUJ1119" s="227"/>
      <c r="SUK1119" s="227"/>
      <c r="SUL1119" s="227"/>
      <c r="SUM1119" s="227"/>
      <c r="SUN1119" s="227"/>
      <c r="SUO1119" s="227"/>
      <c r="SUP1119" s="227"/>
      <c r="SUQ1119" s="227"/>
      <c r="SUR1119" s="227"/>
      <c r="SUS1119" s="227"/>
      <c r="SUT1119" s="227"/>
      <c r="SUU1119" s="227"/>
      <c r="SUV1119" s="227"/>
      <c r="SUW1119" s="227"/>
      <c r="SUX1119" s="227"/>
      <c r="SUY1119" s="227"/>
      <c r="SUZ1119" s="227"/>
      <c r="SVA1119" s="227"/>
      <c r="SVB1119" s="227"/>
      <c r="SVC1119" s="227"/>
      <c r="SVD1119" s="227"/>
      <c r="SVE1119" s="227"/>
      <c r="SVF1119" s="227"/>
      <c r="SVG1119" s="227"/>
      <c r="SVH1119" s="227"/>
      <c r="SVI1119" s="227"/>
      <c r="SVJ1119" s="227"/>
      <c r="SVK1119" s="227"/>
      <c r="SVL1119" s="227"/>
      <c r="SVM1119" s="227"/>
      <c r="SVN1119" s="227"/>
      <c r="SVO1119" s="227"/>
      <c r="SVP1119" s="227"/>
      <c r="SVQ1119" s="227"/>
      <c r="SVR1119" s="227"/>
      <c r="SVS1119" s="227"/>
      <c r="SVT1119" s="227"/>
      <c r="SVU1119" s="227"/>
      <c r="SVV1119" s="227"/>
      <c r="SVW1119" s="227"/>
      <c r="SVX1119" s="227"/>
      <c r="SVY1119" s="227"/>
      <c r="SVZ1119" s="227"/>
      <c r="SWA1119" s="227"/>
      <c r="SWB1119" s="227"/>
      <c r="SWC1119" s="227"/>
      <c r="SWD1119" s="227"/>
      <c r="SWE1119" s="227"/>
      <c r="SWF1119" s="227"/>
      <c r="SWG1119" s="227"/>
      <c r="SWH1119" s="227"/>
      <c r="SWI1119" s="227"/>
      <c r="SWJ1119" s="227"/>
      <c r="SWK1119" s="227"/>
      <c r="SWL1119" s="227"/>
      <c r="SWM1119" s="227"/>
      <c r="SWN1119" s="227"/>
      <c r="SWO1119" s="227"/>
      <c r="SWP1119" s="227"/>
      <c r="SWQ1119" s="227"/>
      <c r="SWR1119" s="227"/>
      <c r="SWS1119" s="227"/>
      <c r="SWT1119" s="227"/>
      <c r="SWU1119" s="227"/>
      <c r="SWV1119" s="227"/>
      <c r="SWW1119" s="227"/>
      <c r="SWX1119" s="227"/>
      <c r="SWY1119" s="227"/>
      <c r="SWZ1119" s="227"/>
      <c r="SXA1119" s="227"/>
      <c r="SXB1119" s="227"/>
      <c r="SXC1119" s="227"/>
      <c r="SXD1119" s="227"/>
      <c r="SXE1119" s="227"/>
      <c r="SXF1119" s="227"/>
      <c r="SXG1119" s="227"/>
      <c r="SXH1119" s="227"/>
      <c r="SXI1119" s="227"/>
      <c r="SXJ1119" s="227"/>
      <c r="SXK1119" s="227"/>
      <c r="SXL1119" s="227"/>
      <c r="SXM1119" s="227"/>
      <c r="SXN1119" s="227"/>
      <c r="SXO1119" s="227"/>
      <c r="SXP1119" s="227"/>
      <c r="SXQ1119" s="227"/>
      <c r="SXR1119" s="227"/>
      <c r="SXS1119" s="227"/>
      <c r="SXT1119" s="227"/>
      <c r="SXU1119" s="227"/>
      <c r="SXV1119" s="227"/>
      <c r="SXW1119" s="227"/>
      <c r="SXX1119" s="227"/>
      <c r="SXY1119" s="227"/>
      <c r="SXZ1119" s="227"/>
      <c r="SYA1119" s="227"/>
      <c r="SYB1119" s="227"/>
      <c r="SYC1119" s="227"/>
      <c r="SYD1119" s="227"/>
      <c r="SYE1119" s="227"/>
      <c r="SYF1119" s="227"/>
      <c r="SYG1119" s="227"/>
      <c r="SYH1119" s="227"/>
      <c r="SYI1119" s="227"/>
      <c r="SYJ1119" s="227"/>
      <c r="SYK1119" s="227"/>
      <c r="SYL1119" s="227"/>
      <c r="SYM1119" s="227"/>
      <c r="SYN1119" s="227"/>
      <c r="SYO1119" s="227"/>
      <c r="SYP1119" s="227"/>
      <c r="SYQ1119" s="227"/>
      <c r="SYR1119" s="227"/>
      <c r="SYS1119" s="227"/>
      <c r="SYT1119" s="227"/>
      <c r="SYU1119" s="227"/>
      <c r="SYV1119" s="227"/>
      <c r="SYW1119" s="227"/>
      <c r="SYX1119" s="227"/>
      <c r="SYY1119" s="227"/>
      <c r="SYZ1119" s="227"/>
      <c r="SZA1119" s="227"/>
      <c r="SZB1119" s="227"/>
      <c r="SZC1119" s="227"/>
      <c r="SZD1119" s="227"/>
      <c r="SZE1119" s="227"/>
      <c r="SZF1119" s="227"/>
      <c r="SZG1119" s="227"/>
      <c r="SZH1119" s="227"/>
      <c r="SZI1119" s="227"/>
      <c r="SZJ1119" s="227"/>
      <c r="SZK1119" s="227"/>
      <c r="SZL1119" s="227"/>
      <c r="SZM1119" s="227"/>
      <c r="SZN1119" s="227"/>
      <c r="SZO1119" s="227"/>
      <c r="SZP1119" s="227"/>
      <c r="SZQ1119" s="227"/>
      <c r="SZR1119" s="227"/>
      <c r="SZS1119" s="227"/>
      <c r="SZT1119" s="227"/>
      <c r="SZU1119" s="227"/>
      <c r="SZV1119" s="227"/>
      <c r="SZW1119" s="227"/>
      <c r="SZX1119" s="227"/>
      <c r="SZY1119" s="227"/>
      <c r="SZZ1119" s="227"/>
      <c r="TAA1119" s="227"/>
      <c r="TAB1119" s="227"/>
      <c r="TAC1119" s="227"/>
      <c r="TAD1119" s="227"/>
      <c r="TAE1119" s="227"/>
      <c r="TAF1119" s="227"/>
      <c r="TAG1119" s="227"/>
      <c r="TAH1119" s="227"/>
      <c r="TAI1119" s="227"/>
      <c r="TAJ1119" s="227"/>
      <c r="TAK1119" s="227"/>
      <c r="TAL1119" s="227"/>
      <c r="TAM1119" s="227"/>
      <c r="TAN1119" s="227"/>
      <c r="TAO1119" s="227"/>
      <c r="TAP1119" s="227"/>
      <c r="TAQ1119" s="227"/>
      <c r="TAR1119" s="227"/>
      <c r="TAS1119" s="227"/>
      <c r="TAT1119" s="227"/>
      <c r="TAU1119" s="227"/>
      <c r="TAV1119" s="227"/>
      <c r="TAW1119" s="227"/>
      <c r="TAX1119" s="227"/>
      <c r="TAY1119" s="227"/>
      <c r="TAZ1119" s="227"/>
      <c r="TBA1119" s="227"/>
      <c r="TBB1119" s="227"/>
      <c r="TBC1119" s="227"/>
      <c r="TBD1119" s="227"/>
      <c r="TBE1119" s="227"/>
      <c r="TBF1119" s="227"/>
      <c r="TBG1119" s="227"/>
      <c r="TBH1119" s="227"/>
      <c r="TBI1119" s="227"/>
      <c r="TBJ1119" s="227"/>
      <c r="TBK1119" s="227"/>
      <c r="TBL1119" s="227"/>
      <c r="TBM1119" s="227"/>
      <c r="TBN1119" s="227"/>
      <c r="TBO1119" s="227"/>
      <c r="TBP1119" s="227"/>
      <c r="TBQ1119" s="227"/>
      <c r="TBR1119" s="227"/>
      <c r="TBS1119" s="227"/>
      <c r="TBT1119" s="227"/>
      <c r="TBU1119" s="227"/>
      <c r="TBV1119" s="227"/>
      <c r="TBW1119" s="227"/>
      <c r="TBX1119" s="227"/>
      <c r="TBY1119" s="227"/>
      <c r="TBZ1119" s="227"/>
      <c r="TCA1119" s="227"/>
      <c r="TCB1119" s="227"/>
      <c r="TCC1119" s="227"/>
      <c r="TCD1119" s="227"/>
      <c r="TCE1119" s="227"/>
      <c r="TCF1119" s="227"/>
      <c r="TCG1119" s="227"/>
      <c r="TCH1119" s="227"/>
      <c r="TCI1119" s="227"/>
      <c r="TCJ1119" s="227"/>
      <c r="TCK1119" s="227"/>
      <c r="TCL1119" s="227"/>
      <c r="TCM1119" s="227"/>
      <c r="TCN1119" s="227"/>
      <c r="TCO1119" s="227"/>
      <c r="TCP1119" s="227"/>
      <c r="TCQ1119" s="227"/>
      <c r="TCR1119" s="227"/>
      <c r="TCS1119" s="227"/>
      <c r="TCT1119" s="227"/>
      <c r="TCU1119" s="227"/>
      <c r="TCV1119" s="227"/>
      <c r="TCW1119" s="227"/>
      <c r="TCX1119" s="227"/>
      <c r="TCY1119" s="227"/>
      <c r="TCZ1119" s="227"/>
      <c r="TDA1119" s="227"/>
      <c r="TDB1119" s="227"/>
      <c r="TDC1119" s="227"/>
      <c r="TDD1119" s="227"/>
      <c r="TDE1119" s="227"/>
      <c r="TDF1119" s="227"/>
      <c r="TDG1119" s="227"/>
      <c r="TDH1119" s="227"/>
      <c r="TDI1119" s="227"/>
      <c r="TDJ1119" s="227"/>
      <c r="TDK1119" s="227"/>
      <c r="TDL1119" s="227"/>
      <c r="TDM1119" s="227"/>
      <c r="TDN1119" s="227"/>
      <c r="TDO1119" s="227"/>
      <c r="TDP1119" s="227"/>
      <c r="TDQ1119" s="227"/>
      <c r="TDR1119" s="227"/>
      <c r="TDS1119" s="227"/>
      <c r="TDT1119" s="227"/>
      <c r="TDU1119" s="227"/>
      <c r="TDV1119" s="227"/>
      <c r="TDW1119" s="227"/>
      <c r="TDX1119" s="227"/>
      <c r="TDY1119" s="227"/>
      <c r="TDZ1119" s="227"/>
      <c r="TEA1119" s="227"/>
      <c r="TEB1119" s="227"/>
      <c r="TEC1119" s="227"/>
      <c r="TED1119" s="227"/>
      <c r="TEE1119" s="227"/>
      <c r="TEF1119" s="227"/>
      <c r="TEG1119" s="227"/>
      <c r="TEH1119" s="227"/>
      <c r="TEI1119" s="227"/>
      <c r="TEJ1119" s="227"/>
      <c r="TEK1119" s="227"/>
      <c r="TEL1119" s="227"/>
      <c r="TEM1119" s="227"/>
      <c r="TEN1119" s="227"/>
      <c r="TEO1119" s="227"/>
      <c r="TEP1119" s="227"/>
      <c r="TEQ1119" s="227"/>
      <c r="TER1119" s="227"/>
      <c r="TES1119" s="227"/>
      <c r="TET1119" s="227"/>
      <c r="TEU1119" s="227"/>
      <c r="TEV1119" s="227"/>
      <c r="TEW1119" s="227"/>
      <c r="TEX1119" s="227"/>
      <c r="TEY1119" s="227"/>
      <c r="TEZ1119" s="227"/>
      <c r="TFA1119" s="227"/>
      <c r="TFB1119" s="227"/>
      <c r="TFC1119" s="227"/>
      <c r="TFD1119" s="227"/>
      <c r="TFE1119" s="227"/>
      <c r="TFF1119" s="227"/>
      <c r="TFG1119" s="227"/>
      <c r="TFH1119" s="227"/>
      <c r="TFI1119" s="227"/>
      <c r="TFJ1119" s="227"/>
      <c r="TFK1119" s="227"/>
      <c r="TFL1119" s="227"/>
      <c r="TFM1119" s="227"/>
      <c r="TFN1119" s="227"/>
      <c r="TFO1119" s="227"/>
      <c r="TFP1119" s="227"/>
      <c r="TFQ1119" s="227"/>
      <c r="TFR1119" s="227"/>
      <c r="TFS1119" s="227"/>
      <c r="TFT1119" s="227"/>
      <c r="TFU1119" s="227"/>
      <c r="TFV1119" s="227"/>
      <c r="TFW1119" s="227"/>
      <c r="TFX1119" s="227"/>
      <c r="TFY1119" s="227"/>
      <c r="TFZ1119" s="227"/>
      <c r="TGA1119" s="227"/>
      <c r="TGB1119" s="227"/>
      <c r="TGC1119" s="227"/>
      <c r="TGD1119" s="227"/>
      <c r="TGE1119" s="227"/>
      <c r="TGF1119" s="227"/>
      <c r="TGG1119" s="227"/>
      <c r="TGH1119" s="227"/>
      <c r="TGI1119" s="227"/>
      <c r="TGJ1119" s="227"/>
      <c r="TGK1119" s="227"/>
      <c r="TGL1119" s="227"/>
      <c r="TGM1119" s="227"/>
      <c r="TGN1119" s="227"/>
      <c r="TGO1119" s="227"/>
      <c r="TGP1119" s="227"/>
      <c r="TGQ1119" s="227"/>
      <c r="TGR1119" s="227"/>
      <c r="TGS1119" s="227"/>
      <c r="TGT1119" s="227"/>
      <c r="TGU1119" s="227"/>
      <c r="TGV1119" s="227"/>
      <c r="TGW1119" s="227"/>
      <c r="TGX1119" s="227"/>
      <c r="TGY1119" s="227"/>
      <c r="TGZ1119" s="227"/>
      <c r="THA1119" s="227"/>
      <c r="THB1119" s="227"/>
      <c r="THC1119" s="227"/>
      <c r="THD1119" s="227"/>
      <c r="THE1119" s="227"/>
      <c r="THF1119" s="227"/>
      <c r="THG1119" s="227"/>
      <c r="THH1119" s="227"/>
      <c r="THI1119" s="227"/>
      <c r="THJ1119" s="227"/>
      <c r="THK1119" s="227"/>
      <c r="THL1119" s="227"/>
      <c r="THM1119" s="227"/>
      <c r="THN1119" s="227"/>
      <c r="THO1119" s="227"/>
      <c r="THP1119" s="227"/>
      <c r="THQ1119" s="227"/>
      <c r="THR1119" s="227"/>
      <c r="THS1119" s="227"/>
      <c r="THT1119" s="227"/>
      <c r="THU1119" s="227"/>
      <c r="THV1119" s="227"/>
      <c r="THW1119" s="227"/>
      <c r="THX1119" s="227"/>
      <c r="THY1119" s="227"/>
      <c r="THZ1119" s="227"/>
      <c r="TIA1119" s="227"/>
      <c r="TIB1119" s="227"/>
      <c r="TIC1119" s="227"/>
      <c r="TID1119" s="227"/>
      <c r="TIE1119" s="227"/>
      <c r="TIF1119" s="227"/>
      <c r="TIG1119" s="227"/>
      <c r="TIH1119" s="227"/>
      <c r="TII1119" s="227"/>
      <c r="TIJ1119" s="227"/>
      <c r="TIK1119" s="227"/>
      <c r="TIL1119" s="227"/>
      <c r="TIM1119" s="227"/>
      <c r="TIN1119" s="227"/>
      <c r="TIO1119" s="227"/>
      <c r="TIP1119" s="227"/>
      <c r="TIQ1119" s="227"/>
      <c r="TIR1119" s="227"/>
      <c r="TIS1119" s="227"/>
      <c r="TIT1119" s="227"/>
      <c r="TIU1119" s="227"/>
      <c r="TIV1119" s="227"/>
      <c r="TIW1119" s="227"/>
      <c r="TIX1119" s="227"/>
      <c r="TIY1119" s="227"/>
      <c r="TIZ1119" s="227"/>
      <c r="TJA1119" s="227"/>
      <c r="TJB1119" s="227"/>
      <c r="TJC1119" s="227"/>
      <c r="TJD1119" s="227"/>
      <c r="TJE1119" s="227"/>
      <c r="TJF1119" s="227"/>
      <c r="TJG1119" s="227"/>
      <c r="TJH1119" s="227"/>
      <c r="TJI1119" s="227"/>
      <c r="TJJ1119" s="227"/>
      <c r="TJK1119" s="227"/>
      <c r="TJL1119" s="227"/>
      <c r="TJM1119" s="227"/>
      <c r="TJN1119" s="227"/>
      <c r="TJO1119" s="227"/>
      <c r="TJP1119" s="227"/>
      <c r="TJQ1119" s="227"/>
      <c r="TJR1119" s="227"/>
      <c r="TJS1119" s="227"/>
      <c r="TJT1119" s="227"/>
      <c r="TJU1119" s="227"/>
      <c r="TJV1119" s="227"/>
      <c r="TJW1119" s="227"/>
      <c r="TJX1119" s="227"/>
      <c r="TJY1119" s="227"/>
      <c r="TJZ1119" s="227"/>
      <c r="TKA1119" s="227"/>
      <c r="TKB1119" s="227"/>
      <c r="TKC1119" s="227"/>
      <c r="TKD1119" s="227"/>
      <c r="TKE1119" s="227"/>
      <c r="TKF1119" s="227"/>
      <c r="TKG1119" s="227"/>
      <c r="TKH1119" s="227"/>
      <c r="TKI1119" s="227"/>
      <c r="TKJ1119" s="227"/>
      <c r="TKK1119" s="227"/>
      <c r="TKL1119" s="227"/>
      <c r="TKM1119" s="227"/>
      <c r="TKN1119" s="227"/>
      <c r="TKO1119" s="227"/>
      <c r="TKP1119" s="227"/>
      <c r="TKQ1119" s="227"/>
      <c r="TKR1119" s="227"/>
      <c r="TKS1119" s="227"/>
      <c r="TKT1119" s="227"/>
      <c r="TKU1119" s="227"/>
      <c r="TKV1119" s="227"/>
      <c r="TKW1119" s="227"/>
      <c r="TKX1119" s="227"/>
      <c r="TKY1119" s="227"/>
      <c r="TKZ1119" s="227"/>
      <c r="TLA1119" s="227"/>
      <c r="TLB1119" s="227"/>
      <c r="TLC1119" s="227"/>
      <c r="TLD1119" s="227"/>
      <c r="TLE1119" s="227"/>
      <c r="TLF1119" s="227"/>
      <c r="TLG1119" s="227"/>
      <c r="TLH1119" s="227"/>
      <c r="TLI1119" s="227"/>
      <c r="TLJ1119" s="227"/>
      <c r="TLK1119" s="227"/>
      <c r="TLL1119" s="227"/>
      <c r="TLM1119" s="227"/>
      <c r="TLN1119" s="227"/>
      <c r="TLO1119" s="227"/>
      <c r="TLP1119" s="227"/>
      <c r="TLQ1119" s="227"/>
      <c r="TLR1119" s="227"/>
      <c r="TLS1119" s="227"/>
      <c r="TLT1119" s="227"/>
      <c r="TLU1119" s="227"/>
      <c r="TLV1119" s="227"/>
      <c r="TLW1119" s="227"/>
      <c r="TLX1119" s="227"/>
      <c r="TLY1119" s="227"/>
      <c r="TLZ1119" s="227"/>
      <c r="TMA1119" s="227"/>
      <c r="TMB1119" s="227"/>
      <c r="TMC1119" s="227"/>
      <c r="TMD1119" s="227"/>
      <c r="TME1119" s="227"/>
      <c r="TMF1119" s="227"/>
      <c r="TMG1119" s="227"/>
      <c r="TMH1119" s="227"/>
      <c r="TMI1119" s="227"/>
      <c r="TMJ1119" s="227"/>
      <c r="TMK1119" s="227"/>
      <c r="TML1119" s="227"/>
      <c r="TMM1119" s="227"/>
      <c r="TMN1119" s="227"/>
      <c r="TMO1119" s="227"/>
      <c r="TMP1119" s="227"/>
      <c r="TMQ1119" s="227"/>
      <c r="TMR1119" s="227"/>
      <c r="TMS1119" s="227"/>
      <c r="TMT1119" s="227"/>
      <c r="TMU1119" s="227"/>
      <c r="TMV1119" s="227"/>
      <c r="TMW1119" s="227"/>
      <c r="TMX1119" s="227"/>
      <c r="TMY1119" s="227"/>
      <c r="TMZ1119" s="227"/>
      <c r="TNA1119" s="227"/>
      <c r="TNB1119" s="227"/>
      <c r="TNC1119" s="227"/>
      <c r="TND1119" s="227"/>
      <c r="TNE1119" s="227"/>
      <c r="TNF1119" s="227"/>
      <c r="TNG1119" s="227"/>
      <c r="TNH1119" s="227"/>
      <c r="TNI1119" s="227"/>
      <c r="TNJ1119" s="227"/>
      <c r="TNK1119" s="227"/>
      <c r="TNL1119" s="227"/>
      <c r="TNM1119" s="227"/>
      <c r="TNN1119" s="227"/>
      <c r="TNO1119" s="227"/>
      <c r="TNP1119" s="227"/>
      <c r="TNQ1119" s="227"/>
      <c r="TNR1119" s="227"/>
      <c r="TNS1119" s="227"/>
      <c r="TNT1119" s="227"/>
      <c r="TNU1119" s="227"/>
      <c r="TNV1119" s="227"/>
      <c r="TNW1119" s="227"/>
      <c r="TNX1119" s="227"/>
      <c r="TNY1119" s="227"/>
      <c r="TNZ1119" s="227"/>
      <c r="TOA1119" s="227"/>
      <c r="TOB1119" s="227"/>
      <c r="TOC1119" s="227"/>
      <c r="TOD1119" s="227"/>
      <c r="TOE1119" s="227"/>
      <c r="TOF1119" s="227"/>
      <c r="TOG1119" s="227"/>
      <c r="TOH1119" s="227"/>
      <c r="TOI1119" s="227"/>
      <c r="TOJ1119" s="227"/>
      <c r="TOK1119" s="227"/>
      <c r="TOL1119" s="227"/>
      <c r="TOM1119" s="227"/>
      <c r="TON1119" s="227"/>
      <c r="TOO1119" s="227"/>
      <c r="TOP1119" s="227"/>
      <c r="TOQ1119" s="227"/>
      <c r="TOR1119" s="227"/>
      <c r="TOS1119" s="227"/>
      <c r="TOT1119" s="227"/>
      <c r="TOU1119" s="227"/>
      <c r="TOV1119" s="227"/>
      <c r="TOW1119" s="227"/>
      <c r="TOX1119" s="227"/>
      <c r="TOY1119" s="227"/>
      <c r="TOZ1119" s="227"/>
      <c r="TPA1119" s="227"/>
      <c r="TPB1119" s="227"/>
      <c r="TPC1119" s="227"/>
      <c r="TPD1119" s="227"/>
      <c r="TPE1119" s="227"/>
      <c r="TPF1119" s="227"/>
      <c r="TPG1119" s="227"/>
      <c r="TPH1119" s="227"/>
      <c r="TPI1119" s="227"/>
      <c r="TPJ1119" s="227"/>
      <c r="TPK1119" s="227"/>
      <c r="TPL1119" s="227"/>
      <c r="TPM1119" s="227"/>
      <c r="TPN1119" s="227"/>
      <c r="TPO1119" s="227"/>
      <c r="TPP1119" s="227"/>
      <c r="TPQ1119" s="227"/>
      <c r="TPR1119" s="227"/>
      <c r="TPS1119" s="227"/>
      <c r="TPT1119" s="227"/>
      <c r="TPU1119" s="227"/>
      <c r="TPV1119" s="227"/>
      <c r="TPW1119" s="227"/>
      <c r="TPX1119" s="227"/>
      <c r="TPY1119" s="227"/>
      <c r="TPZ1119" s="227"/>
      <c r="TQA1119" s="227"/>
      <c r="TQB1119" s="227"/>
      <c r="TQC1119" s="227"/>
      <c r="TQD1119" s="227"/>
      <c r="TQE1119" s="227"/>
      <c r="TQF1119" s="227"/>
      <c r="TQG1119" s="227"/>
      <c r="TQH1119" s="227"/>
      <c r="TQI1119" s="227"/>
      <c r="TQJ1119" s="227"/>
      <c r="TQK1119" s="227"/>
      <c r="TQL1119" s="227"/>
      <c r="TQM1119" s="227"/>
      <c r="TQN1119" s="227"/>
      <c r="TQO1119" s="227"/>
      <c r="TQP1119" s="227"/>
      <c r="TQQ1119" s="227"/>
      <c r="TQR1119" s="227"/>
      <c r="TQS1119" s="227"/>
      <c r="TQT1119" s="227"/>
      <c r="TQU1119" s="227"/>
      <c r="TQV1119" s="227"/>
      <c r="TQW1119" s="227"/>
      <c r="TQX1119" s="227"/>
      <c r="TQY1119" s="227"/>
      <c r="TQZ1119" s="227"/>
      <c r="TRA1119" s="227"/>
      <c r="TRB1119" s="227"/>
      <c r="TRC1119" s="227"/>
      <c r="TRD1119" s="227"/>
      <c r="TRE1119" s="227"/>
      <c r="TRF1119" s="227"/>
      <c r="TRG1119" s="227"/>
      <c r="TRH1119" s="227"/>
      <c r="TRI1119" s="227"/>
      <c r="TRJ1119" s="227"/>
      <c r="TRK1119" s="227"/>
      <c r="TRL1119" s="227"/>
      <c r="TRM1119" s="227"/>
      <c r="TRN1119" s="227"/>
      <c r="TRO1119" s="227"/>
      <c r="TRP1119" s="227"/>
      <c r="TRQ1119" s="227"/>
      <c r="TRR1119" s="227"/>
      <c r="TRS1119" s="227"/>
      <c r="TRT1119" s="227"/>
      <c r="TRU1119" s="227"/>
      <c r="TRV1119" s="227"/>
      <c r="TRW1119" s="227"/>
      <c r="TRX1119" s="227"/>
      <c r="TRY1119" s="227"/>
      <c r="TRZ1119" s="227"/>
      <c r="TSA1119" s="227"/>
      <c r="TSB1119" s="227"/>
      <c r="TSC1119" s="227"/>
      <c r="TSD1119" s="227"/>
      <c r="TSE1119" s="227"/>
      <c r="TSF1119" s="227"/>
      <c r="TSG1119" s="227"/>
      <c r="TSH1119" s="227"/>
      <c r="TSI1119" s="227"/>
      <c r="TSJ1119" s="227"/>
      <c r="TSK1119" s="227"/>
      <c r="TSL1119" s="227"/>
      <c r="TSM1119" s="227"/>
      <c r="TSN1119" s="227"/>
      <c r="TSO1119" s="227"/>
      <c r="TSP1119" s="227"/>
      <c r="TSQ1119" s="227"/>
      <c r="TSR1119" s="227"/>
      <c r="TSS1119" s="227"/>
      <c r="TST1119" s="227"/>
      <c r="TSU1119" s="227"/>
      <c r="TSV1119" s="227"/>
      <c r="TSW1119" s="227"/>
      <c r="TSX1119" s="227"/>
      <c r="TSY1119" s="227"/>
      <c r="TSZ1119" s="227"/>
      <c r="TTA1119" s="227"/>
      <c r="TTB1119" s="227"/>
      <c r="TTC1119" s="227"/>
      <c r="TTD1119" s="227"/>
      <c r="TTE1119" s="227"/>
      <c r="TTF1119" s="227"/>
      <c r="TTG1119" s="227"/>
      <c r="TTH1119" s="227"/>
      <c r="TTI1119" s="227"/>
      <c r="TTJ1119" s="227"/>
      <c r="TTK1119" s="227"/>
      <c r="TTL1119" s="227"/>
      <c r="TTM1119" s="227"/>
      <c r="TTN1119" s="227"/>
      <c r="TTO1119" s="227"/>
      <c r="TTP1119" s="227"/>
      <c r="TTQ1119" s="227"/>
      <c r="TTR1119" s="227"/>
      <c r="TTS1119" s="227"/>
      <c r="TTT1119" s="227"/>
      <c r="TTU1119" s="227"/>
      <c r="TTV1119" s="227"/>
      <c r="TTW1119" s="227"/>
      <c r="TTX1119" s="227"/>
      <c r="TTY1119" s="227"/>
      <c r="TTZ1119" s="227"/>
      <c r="TUA1119" s="227"/>
      <c r="TUB1119" s="227"/>
      <c r="TUC1119" s="227"/>
      <c r="TUD1119" s="227"/>
      <c r="TUE1119" s="227"/>
      <c r="TUF1119" s="227"/>
      <c r="TUG1119" s="227"/>
      <c r="TUH1119" s="227"/>
      <c r="TUI1119" s="227"/>
      <c r="TUJ1119" s="227"/>
      <c r="TUK1119" s="227"/>
      <c r="TUL1119" s="227"/>
      <c r="TUM1119" s="227"/>
      <c r="TUN1119" s="227"/>
      <c r="TUO1119" s="227"/>
      <c r="TUP1119" s="227"/>
      <c r="TUQ1119" s="227"/>
      <c r="TUR1119" s="227"/>
      <c r="TUS1119" s="227"/>
      <c r="TUT1119" s="227"/>
      <c r="TUU1119" s="227"/>
      <c r="TUV1119" s="227"/>
      <c r="TUW1119" s="227"/>
      <c r="TUX1119" s="227"/>
      <c r="TUY1119" s="227"/>
      <c r="TUZ1119" s="227"/>
      <c r="TVA1119" s="227"/>
      <c r="TVB1119" s="227"/>
      <c r="TVC1119" s="227"/>
      <c r="TVD1119" s="227"/>
      <c r="TVE1119" s="227"/>
      <c r="TVF1119" s="227"/>
      <c r="TVG1119" s="227"/>
      <c r="TVH1119" s="227"/>
      <c r="TVI1119" s="227"/>
      <c r="TVJ1119" s="227"/>
      <c r="TVK1119" s="227"/>
      <c r="TVL1119" s="227"/>
      <c r="TVM1119" s="227"/>
      <c r="TVN1119" s="227"/>
      <c r="TVO1119" s="227"/>
      <c r="TVP1119" s="227"/>
      <c r="TVQ1119" s="227"/>
      <c r="TVR1119" s="227"/>
      <c r="TVS1119" s="227"/>
      <c r="TVT1119" s="227"/>
      <c r="TVU1119" s="227"/>
      <c r="TVV1119" s="227"/>
      <c r="TVW1119" s="227"/>
      <c r="TVX1119" s="227"/>
      <c r="TVY1119" s="227"/>
      <c r="TVZ1119" s="227"/>
      <c r="TWA1119" s="227"/>
      <c r="TWB1119" s="227"/>
      <c r="TWC1119" s="227"/>
      <c r="TWD1119" s="227"/>
      <c r="TWE1119" s="227"/>
      <c r="TWF1119" s="227"/>
      <c r="TWG1119" s="227"/>
      <c r="TWH1119" s="227"/>
      <c r="TWI1119" s="227"/>
      <c r="TWJ1119" s="227"/>
      <c r="TWK1119" s="227"/>
      <c r="TWL1119" s="227"/>
      <c r="TWM1119" s="227"/>
      <c r="TWN1119" s="227"/>
      <c r="TWO1119" s="227"/>
      <c r="TWP1119" s="227"/>
      <c r="TWQ1119" s="227"/>
      <c r="TWR1119" s="227"/>
      <c r="TWS1119" s="227"/>
      <c r="TWT1119" s="227"/>
      <c r="TWU1119" s="227"/>
      <c r="TWV1119" s="227"/>
      <c r="TWW1119" s="227"/>
      <c r="TWX1119" s="227"/>
      <c r="TWY1119" s="227"/>
      <c r="TWZ1119" s="227"/>
      <c r="TXA1119" s="227"/>
      <c r="TXB1119" s="227"/>
      <c r="TXC1119" s="227"/>
      <c r="TXD1119" s="227"/>
      <c r="TXE1119" s="227"/>
      <c r="TXF1119" s="227"/>
      <c r="TXG1119" s="227"/>
      <c r="TXH1119" s="227"/>
      <c r="TXI1119" s="227"/>
      <c r="TXJ1119" s="227"/>
      <c r="TXK1119" s="227"/>
      <c r="TXL1119" s="227"/>
      <c r="TXM1119" s="227"/>
      <c r="TXN1119" s="227"/>
      <c r="TXO1119" s="227"/>
      <c r="TXP1119" s="227"/>
      <c r="TXQ1119" s="227"/>
      <c r="TXR1119" s="227"/>
      <c r="TXS1119" s="227"/>
      <c r="TXT1119" s="227"/>
      <c r="TXU1119" s="227"/>
      <c r="TXV1119" s="227"/>
      <c r="TXW1119" s="227"/>
      <c r="TXX1119" s="227"/>
      <c r="TXY1119" s="227"/>
      <c r="TXZ1119" s="227"/>
      <c r="TYA1119" s="227"/>
      <c r="TYB1119" s="227"/>
      <c r="TYC1119" s="227"/>
      <c r="TYD1119" s="227"/>
      <c r="TYE1119" s="227"/>
      <c r="TYF1119" s="227"/>
      <c r="TYG1119" s="227"/>
      <c r="TYH1119" s="227"/>
      <c r="TYI1119" s="227"/>
      <c r="TYJ1119" s="227"/>
      <c r="TYK1119" s="227"/>
      <c r="TYL1119" s="227"/>
      <c r="TYM1119" s="227"/>
      <c r="TYN1119" s="227"/>
      <c r="TYO1119" s="227"/>
      <c r="TYP1119" s="227"/>
      <c r="TYQ1119" s="227"/>
      <c r="TYR1119" s="227"/>
      <c r="TYS1119" s="227"/>
      <c r="TYT1119" s="227"/>
      <c r="TYU1119" s="227"/>
      <c r="TYV1119" s="227"/>
      <c r="TYW1119" s="227"/>
      <c r="TYX1119" s="227"/>
      <c r="TYY1119" s="227"/>
      <c r="TYZ1119" s="227"/>
      <c r="TZA1119" s="227"/>
      <c r="TZB1119" s="227"/>
      <c r="TZC1119" s="227"/>
      <c r="TZD1119" s="227"/>
      <c r="TZE1119" s="227"/>
      <c r="TZF1119" s="227"/>
      <c r="TZG1119" s="227"/>
      <c r="TZH1119" s="227"/>
      <c r="TZI1119" s="227"/>
      <c r="TZJ1119" s="227"/>
      <c r="TZK1119" s="227"/>
      <c r="TZL1119" s="227"/>
      <c r="TZM1119" s="227"/>
      <c r="TZN1119" s="227"/>
      <c r="TZO1119" s="227"/>
      <c r="TZP1119" s="227"/>
      <c r="TZQ1119" s="227"/>
      <c r="TZR1119" s="227"/>
      <c r="TZS1119" s="227"/>
      <c r="TZT1119" s="227"/>
      <c r="TZU1119" s="227"/>
      <c r="TZV1119" s="227"/>
      <c r="TZW1119" s="227"/>
      <c r="TZX1119" s="227"/>
      <c r="TZY1119" s="227"/>
      <c r="TZZ1119" s="227"/>
      <c r="UAA1119" s="227"/>
      <c r="UAB1119" s="227"/>
      <c r="UAC1119" s="227"/>
      <c r="UAD1119" s="227"/>
      <c r="UAE1119" s="227"/>
      <c r="UAF1119" s="227"/>
      <c r="UAG1119" s="227"/>
      <c r="UAH1119" s="227"/>
      <c r="UAI1119" s="227"/>
      <c r="UAJ1119" s="227"/>
      <c r="UAK1119" s="227"/>
      <c r="UAL1119" s="227"/>
      <c r="UAM1119" s="227"/>
      <c r="UAN1119" s="227"/>
      <c r="UAO1119" s="227"/>
      <c r="UAP1119" s="227"/>
      <c r="UAQ1119" s="227"/>
      <c r="UAR1119" s="227"/>
      <c r="UAS1119" s="227"/>
      <c r="UAT1119" s="227"/>
      <c r="UAU1119" s="227"/>
      <c r="UAV1119" s="227"/>
      <c r="UAW1119" s="227"/>
      <c r="UAX1119" s="227"/>
      <c r="UAY1119" s="227"/>
      <c r="UAZ1119" s="227"/>
      <c r="UBA1119" s="227"/>
      <c r="UBB1119" s="227"/>
      <c r="UBC1119" s="227"/>
      <c r="UBD1119" s="227"/>
      <c r="UBE1119" s="227"/>
      <c r="UBF1119" s="227"/>
      <c r="UBG1119" s="227"/>
      <c r="UBH1119" s="227"/>
      <c r="UBI1119" s="227"/>
      <c r="UBJ1119" s="227"/>
      <c r="UBK1119" s="227"/>
      <c r="UBL1119" s="227"/>
      <c r="UBM1119" s="227"/>
      <c r="UBN1119" s="227"/>
      <c r="UBO1119" s="227"/>
      <c r="UBP1119" s="227"/>
      <c r="UBQ1119" s="227"/>
      <c r="UBR1119" s="227"/>
      <c r="UBS1119" s="227"/>
      <c r="UBT1119" s="227"/>
      <c r="UBU1119" s="227"/>
      <c r="UBV1119" s="227"/>
      <c r="UBW1119" s="227"/>
      <c r="UBX1119" s="227"/>
      <c r="UBY1119" s="227"/>
      <c r="UBZ1119" s="227"/>
      <c r="UCA1119" s="227"/>
      <c r="UCB1119" s="227"/>
      <c r="UCC1119" s="227"/>
      <c r="UCD1119" s="227"/>
      <c r="UCE1119" s="227"/>
      <c r="UCF1119" s="227"/>
      <c r="UCG1119" s="227"/>
      <c r="UCH1119" s="227"/>
      <c r="UCI1119" s="227"/>
      <c r="UCJ1119" s="227"/>
      <c r="UCK1119" s="227"/>
      <c r="UCL1119" s="227"/>
      <c r="UCM1119" s="227"/>
      <c r="UCN1119" s="227"/>
      <c r="UCO1119" s="227"/>
      <c r="UCP1119" s="227"/>
      <c r="UCQ1119" s="227"/>
      <c r="UCR1119" s="227"/>
      <c r="UCS1119" s="227"/>
      <c r="UCT1119" s="227"/>
      <c r="UCU1119" s="227"/>
      <c r="UCV1119" s="227"/>
      <c r="UCW1119" s="227"/>
      <c r="UCX1119" s="227"/>
      <c r="UCY1119" s="227"/>
      <c r="UCZ1119" s="227"/>
      <c r="UDA1119" s="227"/>
      <c r="UDB1119" s="227"/>
      <c r="UDC1119" s="227"/>
      <c r="UDD1119" s="227"/>
      <c r="UDE1119" s="227"/>
      <c r="UDF1119" s="227"/>
      <c r="UDG1119" s="227"/>
      <c r="UDH1119" s="227"/>
      <c r="UDI1119" s="227"/>
      <c r="UDJ1119" s="227"/>
      <c r="UDK1119" s="227"/>
      <c r="UDL1119" s="227"/>
      <c r="UDM1119" s="227"/>
      <c r="UDN1119" s="227"/>
      <c r="UDO1119" s="227"/>
      <c r="UDP1119" s="227"/>
      <c r="UDQ1119" s="227"/>
      <c r="UDR1119" s="227"/>
      <c r="UDS1119" s="227"/>
      <c r="UDT1119" s="227"/>
      <c r="UDU1119" s="227"/>
      <c r="UDV1119" s="227"/>
      <c r="UDW1119" s="227"/>
      <c r="UDX1119" s="227"/>
      <c r="UDY1119" s="227"/>
      <c r="UDZ1119" s="227"/>
      <c r="UEA1119" s="227"/>
      <c r="UEB1119" s="227"/>
      <c r="UEC1119" s="227"/>
      <c r="UED1119" s="227"/>
      <c r="UEE1119" s="227"/>
      <c r="UEF1119" s="227"/>
      <c r="UEG1119" s="227"/>
      <c r="UEH1119" s="227"/>
      <c r="UEI1119" s="227"/>
      <c r="UEJ1119" s="227"/>
      <c r="UEK1119" s="227"/>
      <c r="UEL1119" s="227"/>
      <c r="UEM1119" s="227"/>
      <c r="UEN1119" s="227"/>
      <c r="UEO1119" s="227"/>
      <c r="UEP1119" s="227"/>
      <c r="UEQ1119" s="227"/>
      <c r="UER1119" s="227"/>
      <c r="UES1119" s="227"/>
      <c r="UET1119" s="227"/>
      <c r="UEU1119" s="227"/>
      <c r="UEV1119" s="227"/>
      <c r="UEW1119" s="227"/>
      <c r="UEX1119" s="227"/>
      <c r="UEY1119" s="227"/>
      <c r="UEZ1119" s="227"/>
      <c r="UFA1119" s="227"/>
      <c r="UFB1119" s="227"/>
      <c r="UFC1119" s="227"/>
      <c r="UFD1119" s="227"/>
      <c r="UFE1119" s="227"/>
      <c r="UFF1119" s="227"/>
      <c r="UFG1119" s="227"/>
      <c r="UFH1119" s="227"/>
      <c r="UFI1119" s="227"/>
      <c r="UFJ1119" s="227"/>
      <c r="UFK1119" s="227"/>
      <c r="UFL1119" s="227"/>
      <c r="UFM1119" s="227"/>
      <c r="UFN1119" s="227"/>
      <c r="UFO1119" s="227"/>
      <c r="UFP1119" s="227"/>
      <c r="UFQ1119" s="227"/>
      <c r="UFR1119" s="227"/>
      <c r="UFS1119" s="227"/>
      <c r="UFT1119" s="227"/>
      <c r="UFU1119" s="227"/>
      <c r="UFV1119" s="227"/>
      <c r="UFW1119" s="227"/>
      <c r="UFX1119" s="227"/>
      <c r="UFY1119" s="227"/>
      <c r="UFZ1119" s="227"/>
      <c r="UGA1119" s="227"/>
      <c r="UGB1119" s="227"/>
      <c r="UGC1119" s="227"/>
      <c r="UGD1119" s="227"/>
      <c r="UGE1119" s="227"/>
      <c r="UGF1119" s="227"/>
      <c r="UGG1119" s="227"/>
      <c r="UGH1119" s="227"/>
      <c r="UGI1119" s="227"/>
      <c r="UGJ1119" s="227"/>
      <c r="UGK1119" s="227"/>
      <c r="UGL1119" s="227"/>
      <c r="UGM1119" s="227"/>
      <c r="UGN1119" s="227"/>
      <c r="UGO1119" s="227"/>
      <c r="UGP1119" s="227"/>
      <c r="UGQ1119" s="227"/>
      <c r="UGR1119" s="227"/>
      <c r="UGS1119" s="227"/>
      <c r="UGT1119" s="227"/>
      <c r="UGU1119" s="227"/>
      <c r="UGV1119" s="227"/>
      <c r="UGW1119" s="227"/>
      <c r="UGX1119" s="227"/>
      <c r="UGY1119" s="227"/>
      <c r="UGZ1119" s="227"/>
      <c r="UHA1119" s="227"/>
      <c r="UHB1119" s="227"/>
      <c r="UHC1119" s="227"/>
      <c r="UHD1119" s="227"/>
      <c r="UHE1119" s="227"/>
      <c r="UHF1119" s="227"/>
      <c r="UHG1119" s="227"/>
      <c r="UHH1119" s="227"/>
      <c r="UHI1119" s="227"/>
      <c r="UHJ1119" s="227"/>
      <c r="UHK1119" s="227"/>
      <c r="UHL1119" s="227"/>
      <c r="UHM1119" s="227"/>
      <c r="UHN1119" s="227"/>
      <c r="UHO1119" s="227"/>
      <c r="UHP1119" s="227"/>
      <c r="UHQ1119" s="227"/>
      <c r="UHR1119" s="227"/>
      <c r="UHS1119" s="227"/>
      <c r="UHT1119" s="227"/>
      <c r="UHU1119" s="227"/>
      <c r="UHV1119" s="227"/>
      <c r="UHW1119" s="227"/>
      <c r="UHX1119" s="227"/>
      <c r="UHY1119" s="227"/>
      <c r="UHZ1119" s="227"/>
      <c r="UIA1119" s="227"/>
      <c r="UIB1119" s="227"/>
      <c r="UIC1119" s="227"/>
      <c r="UID1119" s="227"/>
      <c r="UIE1119" s="227"/>
      <c r="UIF1119" s="227"/>
      <c r="UIG1119" s="227"/>
      <c r="UIH1119" s="227"/>
      <c r="UII1119" s="227"/>
      <c r="UIJ1119" s="227"/>
      <c r="UIK1119" s="227"/>
      <c r="UIL1119" s="227"/>
      <c r="UIM1119" s="227"/>
      <c r="UIN1119" s="227"/>
      <c r="UIO1119" s="227"/>
      <c r="UIP1119" s="227"/>
      <c r="UIQ1119" s="227"/>
      <c r="UIR1119" s="227"/>
      <c r="UIS1119" s="227"/>
      <c r="UIT1119" s="227"/>
      <c r="UIU1119" s="227"/>
      <c r="UIV1119" s="227"/>
      <c r="UIW1119" s="227"/>
      <c r="UIX1119" s="227"/>
      <c r="UIY1119" s="227"/>
      <c r="UIZ1119" s="227"/>
      <c r="UJA1119" s="227"/>
      <c r="UJB1119" s="227"/>
      <c r="UJC1119" s="227"/>
      <c r="UJD1119" s="227"/>
      <c r="UJE1119" s="227"/>
      <c r="UJF1119" s="227"/>
      <c r="UJG1119" s="227"/>
      <c r="UJH1119" s="227"/>
      <c r="UJI1119" s="227"/>
      <c r="UJJ1119" s="227"/>
      <c r="UJK1119" s="227"/>
      <c r="UJL1119" s="227"/>
      <c r="UJM1119" s="227"/>
      <c r="UJN1119" s="227"/>
      <c r="UJO1119" s="227"/>
      <c r="UJP1119" s="227"/>
      <c r="UJQ1119" s="227"/>
      <c r="UJR1119" s="227"/>
      <c r="UJS1119" s="227"/>
      <c r="UJT1119" s="227"/>
      <c r="UJU1119" s="227"/>
      <c r="UJV1119" s="227"/>
      <c r="UJW1119" s="227"/>
      <c r="UJX1119" s="227"/>
      <c r="UJY1119" s="227"/>
      <c r="UJZ1119" s="227"/>
      <c r="UKA1119" s="227"/>
      <c r="UKB1119" s="227"/>
      <c r="UKC1119" s="227"/>
      <c r="UKD1119" s="227"/>
      <c r="UKE1119" s="227"/>
      <c r="UKF1119" s="227"/>
      <c r="UKG1119" s="227"/>
      <c r="UKH1119" s="227"/>
      <c r="UKI1119" s="227"/>
      <c r="UKJ1119" s="227"/>
      <c r="UKK1119" s="227"/>
      <c r="UKL1119" s="227"/>
      <c r="UKM1119" s="227"/>
      <c r="UKN1119" s="227"/>
      <c r="UKO1119" s="227"/>
      <c r="UKP1119" s="227"/>
      <c r="UKQ1119" s="227"/>
      <c r="UKR1119" s="227"/>
      <c r="UKS1119" s="227"/>
      <c r="UKT1119" s="227"/>
      <c r="UKU1119" s="227"/>
      <c r="UKV1119" s="227"/>
      <c r="UKW1119" s="227"/>
      <c r="UKX1119" s="227"/>
      <c r="UKY1119" s="227"/>
      <c r="UKZ1119" s="227"/>
      <c r="ULA1119" s="227"/>
      <c r="ULB1119" s="227"/>
      <c r="ULC1119" s="227"/>
      <c r="ULD1119" s="227"/>
      <c r="ULE1119" s="227"/>
      <c r="ULF1119" s="227"/>
      <c r="ULG1119" s="227"/>
      <c r="ULH1119" s="227"/>
      <c r="ULI1119" s="227"/>
      <c r="ULJ1119" s="227"/>
      <c r="ULK1119" s="227"/>
      <c r="ULL1119" s="227"/>
      <c r="ULM1119" s="227"/>
      <c r="ULN1119" s="227"/>
      <c r="ULO1119" s="227"/>
      <c r="ULP1119" s="227"/>
      <c r="ULQ1119" s="227"/>
      <c r="ULR1119" s="227"/>
      <c r="ULS1119" s="227"/>
      <c r="ULT1119" s="227"/>
      <c r="ULU1119" s="227"/>
      <c r="ULV1119" s="227"/>
      <c r="ULW1119" s="227"/>
      <c r="ULX1119" s="227"/>
      <c r="ULY1119" s="227"/>
      <c r="ULZ1119" s="227"/>
      <c r="UMA1119" s="227"/>
      <c r="UMB1119" s="227"/>
      <c r="UMC1119" s="227"/>
      <c r="UMD1119" s="227"/>
      <c r="UME1119" s="227"/>
      <c r="UMF1119" s="227"/>
      <c r="UMG1119" s="227"/>
      <c r="UMH1119" s="227"/>
      <c r="UMI1119" s="227"/>
      <c r="UMJ1119" s="227"/>
      <c r="UMK1119" s="227"/>
      <c r="UML1119" s="227"/>
      <c r="UMM1119" s="227"/>
      <c r="UMN1119" s="227"/>
      <c r="UMO1119" s="227"/>
      <c r="UMP1119" s="227"/>
      <c r="UMQ1119" s="227"/>
      <c r="UMR1119" s="227"/>
      <c r="UMS1119" s="227"/>
      <c r="UMT1119" s="227"/>
      <c r="UMU1119" s="227"/>
      <c r="UMV1119" s="227"/>
      <c r="UMW1119" s="227"/>
      <c r="UMX1119" s="227"/>
      <c r="UMY1119" s="227"/>
      <c r="UMZ1119" s="227"/>
      <c r="UNA1119" s="227"/>
      <c r="UNB1119" s="227"/>
      <c r="UNC1119" s="227"/>
      <c r="UND1119" s="227"/>
      <c r="UNE1119" s="227"/>
      <c r="UNF1119" s="227"/>
      <c r="UNG1119" s="227"/>
      <c r="UNH1119" s="227"/>
      <c r="UNI1119" s="227"/>
      <c r="UNJ1119" s="227"/>
      <c r="UNK1119" s="227"/>
      <c r="UNL1119" s="227"/>
      <c r="UNM1119" s="227"/>
      <c r="UNN1119" s="227"/>
      <c r="UNO1119" s="227"/>
      <c r="UNP1119" s="227"/>
      <c r="UNQ1119" s="227"/>
      <c r="UNR1119" s="227"/>
      <c r="UNS1119" s="227"/>
      <c r="UNT1119" s="227"/>
      <c r="UNU1119" s="227"/>
      <c r="UNV1119" s="227"/>
      <c r="UNW1119" s="227"/>
      <c r="UNX1119" s="227"/>
      <c r="UNY1119" s="227"/>
      <c r="UNZ1119" s="227"/>
      <c r="UOA1119" s="227"/>
      <c r="UOB1119" s="227"/>
      <c r="UOC1119" s="227"/>
      <c r="UOD1119" s="227"/>
      <c r="UOE1119" s="227"/>
      <c r="UOF1119" s="227"/>
      <c r="UOG1119" s="227"/>
      <c r="UOH1119" s="227"/>
      <c r="UOI1119" s="227"/>
      <c r="UOJ1119" s="227"/>
      <c r="UOK1119" s="227"/>
      <c r="UOL1119" s="227"/>
      <c r="UOM1119" s="227"/>
      <c r="UON1119" s="227"/>
      <c r="UOO1119" s="227"/>
      <c r="UOP1119" s="227"/>
      <c r="UOQ1119" s="227"/>
      <c r="UOR1119" s="227"/>
      <c r="UOS1119" s="227"/>
      <c r="UOT1119" s="227"/>
      <c r="UOU1119" s="227"/>
      <c r="UOV1119" s="227"/>
      <c r="UOW1119" s="227"/>
      <c r="UOX1119" s="227"/>
      <c r="UOY1119" s="227"/>
      <c r="UOZ1119" s="227"/>
      <c r="UPA1119" s="227"/>
      <c r="UPB1119" s="227"/>
      <c r="UPC1119" s="227"/>
      <c r="UPD1119" s="227"/>
      <c r="UPE1119" s="227"/>
      <c r="UPF1119" s="227"/>
      <c r="UPG1119" s="227"/>
      <c r="UPH1119" s="227"/>
      <c r="UPI1119" s="227"/>
      <c r="UPJ1119" s="227"/>
      <c r="UPK1119" s="227"/>
      <c r="UPL1119" s="227"/>
      <c r="UPM1119" s="227"/>
      <c r="UPN1119" s="227"/>
      <c r="UPO1119" s="227"/>
      <c r="UPP1119" s="227"/>
      <c r="UPQ1119" s="227"/>
      <c r="UPR1119" s="227"/>
      <c r="UPS1119" s="227"/>
      <c r="UPT1119" s="227"/>
      <c r="UPU1119" s="227"/>
      <c r="UPV1119" s="227"/>
      <c r="UPW1119" s="227"/>
      <c r="UPX1119" s="227"/>
      <c r="UPY1119" s="227"/>
      <c r="UPZ1119" s="227"/>
      <c r="UQA1119" s="227"/>
      <c r="UQB1119" s="227"/>
      <c r="UQC1119" s="227"/>
      <c r="UQD1119" s="227"/>
      <c r="UQE1119" s="227"/>
      <c r="UQF1119" s="227"/>
      <c r="UQG1119" s="227"/>
      <c r="UQH1119" s="227"/>
      <c r="UQI1119" s="227"/>
      <c r="UQJ1119" s="227"/>
      <c r="UQK1119" s="227"/>
      <c r="UQL1119" s="227"/>
      <c r="UQM1119" s="227"/>
      <c r="UQN1119" s="227"/>
      <c r="UQO1119" s="227"/>
      <c r="UQP1119" s="227"/>
      <c r="UQQ1119" s="227"/>
      <c r="UQR1119" s="227"/>
      <c r="UQS1119" s="227"/>
      <c r="UQT1119" s="227"/>
      <c r="UQU1119" s="227"/>
      <c r="UQV1119" s="227"/>
      <c r="UQW1119" s="227"/>
      <c r="UQX1119" s="227"/>
      <c r="UQY1119" s="227"/>
      <c r="UQZ1119" s="227"/>
      <c r="URA1119" s="227"/>
      <c r="URB1119" s="227"/>
      <c r="URC1119" s="227"/>
      <c r="URD1119" s="227"/>
      <c r="URE1119" s="227"/>
      <c r="URF1119" s="227"/>
      <c r="URG1119" s="227"/>
      <c r="URH1119" s="227"/>
      <c r="URI1119" s="227"/>
      <c r="URJ1119" s="227"/>
      <c r="URK1119" s="227"/>
      <c r="URL1119" s="227"/>
      <c r="URM1119" s="227"/>
      <c r="URN1119" s="227"/>
      <c r="URO1119" s="227"/>
      <c r="URP1119" s="227"/>
      <c r="URQ1119" s="227"/>
      <c r="URR1119" s="227"/>
      <c r="URS1119" s="227"/>
      <c r="URT1119" s="227"/>
      <c r="URU1119" s="227"/>
      <c r="URV1119" s="227"/>
      <c r="URW1119" s="227"/>
      <c r="URX1119" s="227"/>
      <c r="URY1119" s="227"/>
      <c r="URZ1119" s="227"/>
      <c r="USA1119" s="227"/>
      <c r="USB1119" s="227"/>
      <c r="USC1119" s="227"/>
      <c r="USD1119" s="227"/>
      <c r="USE1119" s="227"/>
      <c r="USF1119" s="227"/>
      <c r="USG1119" s="227"/>
      <c r="USH1119" s="227"/>
      <c r="USI1119" s="227"/>
      <c r="USJ1119" s="227"/>
      <c r="USK1119" s="227"/>
      <c r="USL1119" s="227"/>
      <c r="USM1119" s="227"/>
      <c r="USN1119" s="227"/>
      <c r="USO1119" s="227"/>
      <c r="USP1119" s="227"/>
      <c r="USQ1119" s="227"/>
      <c r="USR1119" s="227"/>
      <c r="USS1119" s="227"/>
      <c r="UST1119" s="227"/>
      <c r="USU1119" s="227"/>
      <c r="USV1119" s="227"/>
      <c r="USW1119" s="227"/>
      <c r="USX1119" s="227"/>
      <c r="USY1119" s="227"/>
      <c r="USZ1119" s="227"/>
      <c r="UTA1119" s="227"/>
      <c r="UTB1119" s="227"/>
      <c r="UTC1119" s="227"/>
      <c r="UTD1119" s="227"/>
      <c r="UTE1119" s="227"/>
      <c r="UTF1119" s="227"/>
      <c r="UTG1119" s="227"/>
      <c r="UTH1119" s="227"/>
      <c r="UTI1119" s="227"/>
      <c r="UTJ1119" s="227"/>
      <c r="UTK1119" s="227"/>
      <c r="UTL1119" s="227"/>
      <c r="UTM1119" s="227"/>
      <c r="UTN1119" s="227"/>
      <c r="UTO1119" s="227"/>
      <c r="UTP1119" s="227"/>
      <c r="UTQ1119" s="227"/>
      <c r="UTR1119" s="227"/>
      <c r="UTS1119" s="227"/>
      <c r="UTT1119" s="227"/>
      <c r="UTU1119" s="227"/>
      <c r="UTV1119" s="227"/>
      <c r="UTW1119" s="227"/>
      <c r="UTX1119" s="227"/>
      <c r="UTY1119" s="227"/>
      <c r="UTZ1119" s="227"/>
      <c r="UUA1119" s="227"/>
      <c r="UUB1119" s="227"/>
      <c r="UUC1119" s="227"/>
      <c r="UUD1119" s="227"/>
      <c r="UUE1119" s="227"/>
      <c r="UUF1119" s="227"/>
      <c r="UUG1119" s="227"/>
      <c r="UUH1119" s="227"/>
      <c r="UUI1119" s="227"/>
      <c r="UUJ1119" s="227"/>
      <c r="UUK1119" s="227"/>
      <c r="UUL1119" s="227"/>
      <c r="UUM1119" s="227"/>
      <c r="UUN1119" s="227"/>
      <c r="UUO1119" s="227"/>
      <c r="UUP1119" s="227"/>
      <c r="UUQ1119" s="227"/>
      <c r="UUR1119" s="227"/>
      <c r="UUS1119" s="227"/>
      <c r="UUT1119" s="227"/>
      <c r="UUU1119" s="227"/>
      <c r="UUV1119" s="227"/>
      <c r="UUW1119" s="227"/>
      <c r="UUX1119" s="227"/>
      <c r="UUY1119" s="227"/>
      <c r="UUZ1119" s="227"/>
      <c r="UVA1119" s="227"/>
      <c r="UVB1119" s="227"/>
      <c r="UVC1119" s="227"/>
      <c r="UVD1119" s="227"/>
      <c r="UVE1119" s="227"/>
      <c r="UVF1119" s="227"/>
      <c r="UVG1119" s="227"/>
      <c r="UVH1119" s="227"/>
      <c r="UVI1119" s="227"/>
      <c r="UVJ1119" s="227"/>
      <c r="UVK1119" s="227"/>
      <c r="UVL1119" s="227"/>
      <c r="UVM1119" s="227"/>
      <c r="UVN1119" s="227"/>
      <c r="UVO1119" s="227"/>
      <c r="UVP1119" s="227"/>
      <c r="UVQ1119" s="227"/>
      <c r="UVR1119" s="227"/>
      <c r="UVS1119" s="227"/>
      <c r="UVT1119" s="227"/>
      <c r="UVU1119" s="227"/>
      <c r="UVV1119" s="227"/>
      <c r="UVW1119" s="227"/>
      <c r="UVX1119" s="227"/>
      <c r="UVY1119" s="227"/>
      <c r="UVZ1119" s="227"/>
      <c r="UWA1119" s="227"/>
      <c r="UWB1119" s="227"/>
      <c r="UWC1119" s="227"/>
      <c r="UWD1119" s="227"/>
      <c r="UWE1119" s="227"/>
      <c r="UWF1119" s="227"/>
      <c r="UWG1119" s="227"/>
      <c r="UWH1119" s="227"/>
      <c r="UWI1119" s="227"/>
      <c r="UWJ1119" s="227"/>
      <c r="UWK1119" s="227"/>
      <c r="UWL1119" s="227"/>
      <c r="UWM1119" s="227"/>
      <c r="UWN1119" s="227"/>
      <c r="UWO1119" s="227"/>
      <c r="UWP1119" s="227"/>
      <c r="UWQ1119" s="227"/>
      <c r="UWR1119" s="227"/>
      <c r="UWS1119" s="227"/>
      <c r="UWT1119" s="227"/>
      <c r="UWU1119" s="227"/>
      <c r="UWV1119" s="227"/>
      <c r="UWW1119" s="227"/>
      <c r="UWX1119" s="227"/>
      <c r="UWY1119" s="227"/>
      <c r="UWZ1119" s="227"/>
      <c r="UXA1119" s="227"/>
      <c r="UXB1119" s="227"/>
      <c r="UXC1119" s="227"/>
      <c r="UXD1119" s="227"/>
      <c r="UXE1119" s="227"/>
      <c r="UXF1119" s="227"/>
      <c r="UXG1119" s="227"/>
      <c r="UXH1119" s="227"/>
      <c r="UXI1119" s="227"/>
      <c r="UXJ1119" s="227"/>
      <c r="UXK1119" s="227"/>
      <c r="UXL1119" s="227"/>
      <c r="UXM1119" s="227"/>
      <c r="UXN1119" s="227"/>
      <c r="UXO1119" s="227"/>
      <c r="UXP1119" s="227"/>
      <c r="UXQ1119" s="227"/>
      <c r="UXR1119" s="227"/>
      <c r="UXS1119" s="227"/>
      <c r="UXT1119" s="227"/>
      <c r="UXU1119" s="227"/>
      <c r="UXV1119" s="227"/>
      <c r="UXW1119" s="227"/>
      <c r="UXX1119" s="227"/>
      <c r="UXY1119" s="227"/>
      <c r="UXZ1119" s="227"/>
      <c r="UYA1119" s="227"/>
      <c r="UYB1119" s="227"/>
      <c r="UYC1119" s="227"/>
      <c r="UYD1119" s="227"/>
      <c r="UYE1119" s="227"/>
      <c r="UYF1119" s="227"/>
      <c r="UYG1119" s="227"/>
      <c r="UYH1119" s="227"/>
      <c r="UYI1119" s="227"/>
      <c r="UYJ1119" s="227"/>
      <c r="UYK1119" s="227"/>
      <c r="UYL1119" s="227"/>
      <c r="UYM1119" s="227"/>
      <c r="UYN1119" s="227"/>
      <c r="UYO1119" s="227"/>
      <c r="UYP1119" s="227"/>
      <c r="UYQ1119" s="227"/>
      <c r="UYR1119" s="227"/>
      <c r="UYS1119" s="227"/>
      <c r="UYT1119" s="227"/>
      <c r="UYU1119" s="227"/>
      <c r="UYV1119" s="227"/>
      <c r="UYW1119" s="227"/>
      <c r="UYX1119" s="227"/>
      <c r="UYY1119" s="227"/>
      <c r="UYZ1119" s="227"/>
      <c r="UZA1119" s="227"/>
      <c r="UZB1119" s="227"/>
      <c r="UZC1119" s="227"/>
      <c r="UZD1119" s="227"/>
      <c r="UZE1119" s="227"/>
      <c r="UZF1119" s="227"/>
      <c r="UZG1119" s="227"/>
      <c r="UZH1119" s="227"/>
      <c r="UZI1119" s="227"/>
      <c r="UZJ1119" s="227"/>
      <c r="UZK1119" s="227"/>
      <c r="UZL1119" s="227"/>
      <c r="UZM1119" s="227"/>
      <c r="UZN1119" s="227"/>
      <c r="UZO1119" s="227"/>
      <c r="UZP1119" s="227"/>
      <c r="UZQ1119" s="227"/>
      <c r="UZR1119" s="227"/>
      <c r="UZS1119" s="227"/>
      <c r="UZT1119" s="227"/>
      <c r="UZU1119" s="227"/>
      <c r="UZV1119" s="227"/>
      <c r="UZW1119" s="227"/>
      <c r="UZX1119" s="227"/>
      <c r="UZY1119" s="227"/>
      <c r="UZZ1119" s="227"/>
      <c r="VAA1119" s="227"/>
      <c r="VAB1119" s="227"/>
      <c r="VAC1119" s="227"/>
      <c r="VAD1119" s="227"/>
      <c r="VAE1119" s="227"/>
      <c r="VAF1119" s="227"/>
      <c r="VAG1119" s="227"/>
      <c r="VAH1119" s="227"/>
      <c r="VAI1119" s="227"/>
      <c r="VAJ1119" s="227"/>
      <c r="VAK1119" s="227"/>
      <c r="VAL1119" s="227"/>
      <c r="VAM1119" s="227"/>
      <c r="VAN1119" s="227"/>
      <c r="VAO1119" s="227"/>
      <c r="VAP1119" s="227"/>
      <c r="VAQ1119" s="227"/>
      <c r="VAR1119" s="227"/>
      <c r="VAS1119" s="227"/>
      <c r="VAT1119" s="227"/>
      <c r="VAU1119" s="227"/>
      <c r="VAV1119" s="227"/>
      <c r="VAW1119" s="227"/>
      <c r="VAX1119" s="227"/>
      <c r="VAY1119" s="227"/>
      <c r="VAZ1119" s="227"/>
      <c r="VBA1119" s="227"/>
      <c r="VBB1119" s="227"/>
      <c r="VBC1119" s="227"/>
      <c r="VBD1119" s="227"/>
      <c r="VBE1119" s="227"/>
      <c r="VBF1119" s="227"/>
      <c r="VBG1119" s="227"/>
      <c r="VBH1119" s="227"/>
      <c r="VBI1119" s="227"/>
      <c r="VBJ1119" s="227"/>
      <c r="VBK1119" s="227"/>
      <c r="VBL1119" s="227"/>
      <c r="VBM1119" s="227"/>
      <c r="VBN1119" s="227"/>
      <c r="VBO1119" s="227"/>
      <c r="VBP1119" s="227"/>
      <c r="VBQ1119" s="227"/>
      <c r="VBR1119" s="227"/>
      <c r="VBS1119" s="227"/>
      <c r="VBT1119" s="227"/>
      <c r="VBU1119" s="227"/>
      <c r="VBV1119" s="227"/>
      <c r="VBW1119" s="227"/>
      <c r="VBX1119" s="227"/>
      <c r="VBY1119" s="227"/>
      <c r="VBZ1119" s="227"/>
      <c r="VCA1119" s="227"/>
      <c r="VCB1119" s="227"/>
      <c r="VCC1119" s="227"/>
      <c r="VCD1119" s="227"/>
      <c r="VCE1119" s="227"/>
      <c r="VCF1119" s="227"/>
      <c r="VCG1119" s="227"/>
      <c r="VCH1119" s="227"/>
      <c r="VCI1119" s="227"/>
      <c r="VCJ1119" s="227"/>
      <c r="VCK1119" s="227"/>
      <c r="VCL1119" s="227"/>
      <c r="VCM1119" s="227"/>
      <c r="VCN1119" s="227"/>
      <c r="VCO1119" s="227"/>
      <c r="VCP1119" s="227"/>
      <c r="VCQ1119" s="227"/>
      <c r="VCR1119" s="227"/>
      <c r="VCS1119" s="227"/>
      <c r="VCT1119" s="227"/>
      <c r="VCU1119" s="227"/>
      <c r="VCV1119" s="227"/>
      <c r="VCW1119" s="227"/>
      <c r="VCX1119" s="227"/>
      <c r="VCY1119" s="227"/>
      <c r="VCZ1119" s="227"/>
      <c r="VDA1119" s="227"/>
      <c r="VDB1119" s="227"/>
      <c r="VDC1119" s="227"/>
      <c r="VDD1119" s="227"/>
      <c r="VDE1119" s="227"/>
      <c r="VDF1119" s="227"/>
      <c r="VDG1119" s="227"/>
      <c r="VDH1119" s="227"/>
      <c r="VDI1119" s="227"/>
      <c r="VDJ1119" s="227"/>
      <c r="VDK1119" s="227"/>
      <c r="VDL1119" s="227"/>
      <c r="VDM1119" s="227"/>
      <c r="VDN1119" s="227"/>
      <c r="VDO1119" s="227"/>
      <c r="VDP1119" s="227"/>
      <c r="VDQ1119" s="227"/>
      <c r="VDR1119" s="227"/>
      <c r="VDS1119" s="227"/>
      <c r="VDT1119" s="227"/>
      <c r="VDU1119" s="227"/>
      <c r="VDV1119" s="227"/>
      <c r="VDW1119" s="227"/>
      <c r="VDX1119" s="227"/>
      <c r="VDY1119" s="227"/>
      <c r="VDZ1119" s="227"/>
      <c r="VEA1119" s="227"/>
      <c r="VEB1119" s="227"/>
      <c r="VEC1119" s="227"/>
      <c r="VED1119" s="227"/>
      <c r="VEE1119" s="227"/>
      <c r="VEF1119" s="227"/>
      <c r="VEG1119" s="227"/>
      <c r="VEH1119" s="227"/>
      <c r="VEI1119" s="227"/>
      <c r="VEJ1119" s="227"/>
      <c r="VEK1119" s="227"/>
      <c r="VEL1119" s="227"/>
      <c r="VEM1119" s="227"/>
      <c r="VEN1119" s="227"/>
      <c r="VEO1119" s="227"/>
      <c r="VEP1119" s="227"/>
      <c r="VEQ1119" s="227"/>
      <c r="VER1119" s="227"/>
      <c r="VES1119" s="227"/>
      <c r="VET1119" s="227"/>
      <c r="VEU1119" s="227"/>
      <c r="VEV1119" s="227"/>
      <c r="VEW1119" s="227"/>
      <c r="VEX1119" s="227"/>
      <c r="VEY1119" s="227"/>
      <c r="VEZ1119" s="227"/>
      <c r="VFA1119" s="227"/>
      <c r="VFB1119" s="227"/>
      <c r="VFC1119" s="227"/>
      <c r="VFD1119" s="227"/>
      <c r="VFE1119" s="227"/>
      <c r="VFF1119" s="227"/>
      <c r="VFG1119" s="227"/>
      <c r="VFH1119" s="227"/>
      <c r="VFI1119" s="227"/>
      <c r="VFJ1119" s="227"/>
      <c r="VFK1119" s="227"/>
      <c r="VFL1119" s="227"/>
      <c r="VFM1119" s="227"/>
      <c r="VFN1119" s="227"/>
      <c r="VFO1119" s="227"/>
      <c r="VFP1119" s="227"/>
      <c r="VFQ1119" s="227"/>
      <c r="VFR1119" s="227"/>
      <c r="VFS1119" s="227"/>
      <c r="VFT1119" s="227"/>
      <c r="VFU1119" s="227"/>
      <c r="VFV1119" s="227"/>
      <c r="VFW1119" s="227"/>
      <c r="VFX1119" s="227"/>
      <c r="VFY1119" s="227"/>
      <c r="VFZ1119" s="227"/>
      <c r="VGA1119" s="227"/>
      <c r="VGB1119" s="227"/>
      <c r="VGC1119" s="227"/>
      <c r="VGD1119" s="227"/>
      <c r="VGE1119" s="227"/>
      <c r="VGF1119" s="227"/>
      <c r="VGG1119" s="227"/>
      <c r="VGH1119" s="227"/>
      <c r="VGI1119" s="227"/>
      <c r="VGJ1119" s="227"/>
      <c r="VGK1119" s="227"/>
      <c r="VGL1119" s="227"/>
      <c r="VGM1119" s="227"/>
      <c r="VGN1119" s="227"/>
      <c r="VGO1119" s="227"/>
      <c r="VGP1119" s="227"/>
      <c r="VGQ1119" s="227"/>
      <c r="VGR1119" s="227"/>
      <c r="VGS1119" s="227"/>
      <c r="VGT1119" s="227"/>
      <c r="VGU1119" s="227"/>
      <c r="VGV1119" s="227"/>
      <c r="VGW1119" s="227"/>
      <c r="VGX1119" s="227"/>
      <c r="VGY1119" s="227"/>
      <c r="VGZ1119" s="227"/>
      <c r="VHA1119" s="227"/>
      <c r="VHB1119" s="227"/>
      <c r="VHC1119" s="227"/>
      <c r="VHD1119" s="227"/>
      <c r="VHE1119" s="227"/>
      <c r="VHF1119" s="227"/>
      <c r="VHG1119" s="227"/>
      <c r="VHH1119" s="227"/>
      <c r="VHI1119" s="227"/>
      <c r="VHJ1119" s="227"/>
      <c r="VHK1119" s="227"/>
      <c r="VHL1119" s="227"/>
      <c r="VHM1119" s="227"/>
      <c r="VHN1119" s="227"/>
      <c r="VHO1119" s="227"/>
      <c r="VHP1119" s="227"/>
      <c r="VHQ1119" s="227"/>
      <c r="VHR1119" s="227"/>
      <c r="VHS1119" s="227"/>
      <c r="VHT1119" s="227"/>
      <c r="VHU1119" s="227"/>
      <c r="VHV1119" s="227"/>
      <c r="VHW1119" s="227"/>
      <c r="VHX1119" s="227"/>
      <c r="VHY1119" s="227"/>
      <c r="VHZ1119" s="227"/>
      <c r="VIA1119" s="227"/>
      <c r="VIB1119" s="227"/>
      <c r="VIC1119" s="227"/>
      <c r="VID1119" s="227"/>
      <c r="VIE1119" s="227"/>
      <c r="VIF1119" s="227"/>
      <c r="VIG1119" s="227"/>
      <c r="VIH1119" s="227"/>
      <c r="VII1119" s="227"/>
      <c r="VIJ1119" s="227"/>
      <c r="VIK1119" s="227"/>
      <c r="VIL1119" s="227"/>
      <c r="VIM1119" s="227"/>
      <c r="VIN1119" s="227"/>
      <c r="VIO1119" s="227"/>
      <c r="VIP1119" s="227"/>
      <c r="VIQ1119" s="227"/>
      <c r="VIR1119" s="227"/>
      <c r="VIS1119" s="227"/>
      <c r="VIT1119" s="227"/>
      <c r="VIU1119" s="227"/>
      <c r="VIV1119" s="227"/>
      <c r="VIW1119" s="227"/>
      <c r="VIX1119" s="227"/>
      <c r="VIY1119" s="227"/>
      <c r="VIZ1119" s="227"/>
      <c r="VJA1119" s="227"/>
      <c r="VJB1119" s="227"/>
      <c r="VJC1119" s="227"/>
      <c r="VJD1119" s="227"/>
      <c r="VJE1119" s="227"/>
      <c r="VJF1119" s="227"/>
      <c r="VJG1119" s="227"/>
      <c r="VJH1119" s="227"/>
      <c r="VJI1119" s="227"/>
      <c r="VJJ1119" s="227"/>
      <c r="VJK1119" s="227"/>
      <c r="VJL1119" s="227"/>
      <c r="VJM1119" s="227"/>
      <c r="VJN1119" s="227"/>
      <c r="VJO1119" s="227"/>
      <c r="VJP1119" s="227"/>
      <c r="VJQ1119" s="227"/>
      <c r="VJR1119" s="227"/>
      <c r="VJS1119" s="227"/>
      <c r="VJT1119" s="227"/>
      <c r="VJU1119" s="227"/>
      <c r="VJV1119" s="227"/>
      <c r="VJW1119" s="227"/>
      <c r="VJX1119" s="227"/>
      <c r="VJY1119" s="227"/>
      <c r="VJZ1119" s="227"/>
      <c r="VKA1119" s="227"/>
      <c r="VKB1119" s="227"/>
      <c r="VKC1119" s="227"/>
      <c r="VKD1119" s="227"/>
      <c r="VKE1119" s="227"/>
      <c r="VKF1119" s="227"/>
      <c r="VKG1119" s="227"/>
      <c r="VKH1119" s="227"/>
      <c r="VKI1119" s="227"/>
      <c r="VKJ1119" s="227"/>
      <c r="VKK1119" s="227"/>
      <c r="VKL1119" s="227"/>
      <c r="VKM1119" s="227"/>
      <c r="VKN1119" s="227"/>
      <c r="VKO1119" s="227"/>
      <c r="VKP1119" s="227"/>
      <c r="VKQ1119" s="227"/>
      <c r="VKR1119" s="227"/>
      <c r="VKS1119" s="227"/>
      <c r="VKT1119" s="227"/>
      <c r="VKU1119" s="227"/>
      <c r="VKV1119" s="227"/>
      <c r="VKW1119" s="227"/>
      <c r="VKX1119" s="227"/>
      <c r="VKY1119" s="227"/>
      <c r="VKZ1119" s="227"/>
      <c r="VLA1119" s="227"/>
      <c r="VLB1119" s="227"/>
      <c r="VLC1119" s="227"/>
      <c r="VLD1119" s="227"/>
      <c r="VLE1119" s="227"/>
      <c r="VLF1119" s="227"/>
      <c r="VLG1119" s="227"/>
      <c r="VLH1119" s="227"/>
      <c r="VLI1119" s="227"/>
      <c r="VLJ1119" s="227"/>
      <c r="VLK1119" s="227"/>
      <c r="VLL1119" s="227"/>
      <c r="VLM1119" s="227"/>
      <c r="VLN1119" s="227"/>
      <c r="VLO1119" s="227"/>
      <c r="VLP1119" s="227"/>
      <c r="VLQ1119" s="227"/>
      <c r="VLR1119" s="227"/>
      <c r="VLS1119" s="227"/>
      <c r="VLT1119" s="227"/>
      <c r="VLU1119" s="227"/>
      <c r="VLV1119" s="227"/>
      <c r="VLW1119" s="227"/>
      <c r="VLX1119" s="227"/>
      <c r="VLY1119" s="227"/>
      <c r="VLZ1119" s="227"/>
      <c r="VMA1119" s="227"/>
      <c r="VMB1119" s="227"/>
      <c r="VMC1119" s="227"/>
      <c r="VMD1119" s="227"/>
      <c r="VME1119" s="227"/>
      <c r="VMF1119" s="227"/>
      <c r="VMG1119" s="227"/>
      <c r="VMH1119" s="227"/>
      <c r="VMI1119" s="227"/>
      <c r="VMJ1119" s="227"/>
      <c r="VMK1119" s="227"/>
      <c r="VML1119" s="227"/>
      <c r="VMM1119" s="227"/>
      <c r="VMN1119" s="227"/>
      <c r="VMO1119" s="227"/>
      <c r="VMP1119" s="227"/>
      <c r="VMQ1119" s="227"/>
      <c r="VMR1119" s="227"/>
      <c r="VMS1119" s="227"/>
      <c r="VMT1119" s="227"/>
      <c r="VMU1119" s="227"/>
      <c r="VMV1119" s="227"/>
      <c r="VMW1119" s="227"/>
      <c r="VMX1119" s="227"/>
      <c r="VMY1119" s="227"/>
      <c r="VMZ1119" s="227"/>
      <c r="VNA1119" s="227"/>
      <c r="VNB1119" s="227"/>
      <c r="VNC1119" s="227"/>
      <c r="VND1119" s="227"/>
      <c r="VNE1119" s="227"/>
      <c r="VNF1119" s="227"/>
      <c r="VNG1119" s="227"/>
      <c r="VNH1119" s="227"/>
      <c r="VNI1119" s="227"/>
      <c r="VNJ1119" s="227"/>
      <c r="VNK1119" s="227"/>
      <c r="VNL1119" s="227"/>
      <c r="VNM1119" s="227"/>
      <c r="VNN1119" s="227"/>
      <c r="VNO1119" s="227"/>
      <c r="VNP1119" s="227"/>
      <c r="VNQ1119" s="227"/>
      <c r="VNR1119" s="227"/>
      <c r="VNS1119" s="227"/>
      <c r="VNT1119" s="227"/>
      <c r="VNU1119" s="227"/>
      <c r="VNV1119" s="227"/>
      <c r="VNW1119" s="227"/>
      <c r="VNX1119" s="227"/>
      <c r="VNY1119" s="227"/>
      <c r="VNZ1119" s="227"/>
      <c r="VOA1119" s="227"/>
      <c r="VOB1119" s="227"/>
      <c r="VOC1119" s="227"/>
      <c r="VOD1119" s="227"/>
      <c r="VOE1119" s="227"/>
      <c r="VOF1119" s="227"/>
      <c r="VOG1119" s="227"/>
      <c r="VOH1119" s="227"/>
      <c r="VOI1119" s="227"/>
      <c r="VOJ1119" s="227"/>
      <c r="VOK1119" s="227"/>
      <c r="VOL1119" s="227"/>
      <c r="VOM1119" s="227"/>
      <c r="VON1119" s="227"/>
      <c r="VOO1119" s="227"/>
      <c r="VOP1119" s="227"/>
      <c r="VOQ1119" s="227"/>
      <c r="VOR1119" s="227"/>
      <c r="VOS1119" s="227"/>
      <c r="VOT1119" s="227"/>
      <c r="VOU1119" s="227"/>
      <c r="VOV1119" s="227"/>
      <c r="VOW1119" s="227"/>
      <c r="VOX1119" s="227"/>
      <c r="VOY1119" s="227"/>
      <c r="VOZ1119" s="227"/>
      <c r="VPA1119" s="227"/>
      <c r="VPB1119" s="227"/>
      <c r="VPC1119" s="227"/>
      <c r="VPD1119" s="227"/>
      <c r="VPE1119" s="227"/>
      <c r="VPF1119" s="227"/>
      <c r="VPG1119" s="227"/>
      <c r="VPH1119" s="227"/>
      <c r="VPI1119" s="227"/>
      <c r="VPJ1119" s="227"/>
      <c r="VPK1119" s="227"/>
      <c r="VPL1119" s="227"/>
      <c r="VPM1119" s="227"/>
      <c r="VPN1119" s="227"/>
      <c r="VPO1119" s="227"/>
      <c r="VPP1119" s="227"/>
      <c r="VPQ1119" s="227"/>
      <c r="VPR1119" s="227"/>
      <c r="VPS1119" s="227"/>
      <c r="VPT1119" s="227"/>
      <c r="VPU1119" s="227"/>
      <c r="VPV1119" s="227"/>
      <c r="VPW1119" s="227"/>
      <c r="VPX1119" s="227"/>
      <c r="VPY1119" s="227"/>
      <c r="VPZ1119" s="227"/>
      <c r="VQA1119" s="227"/>
      <c r="VQB1119" s="227"/>
      <c r="VQC1119" s="227"/>
      <c r="VQD1119" s="227"/>
      <c r="VQE1119" s="227"/>
      <c r="VQF1119" s="227"/>
      <c r="VQG1119" s="227"/>
      <c r="VQH1119" s="227"/>
      <c r="VQI1119" s="227"/>
      <c r="VQJ1119" s="227"/>
      <c r="VQK1119" s="227"/>
      <c r="VQL1119" s="227"/>
      <c r="VQM1119" s="227"/>
      <c r="VQN1119" s="227"/>
      <c r="VQO1119" s="227"/>
      <c r="VQP1119" s="227"/>
      <c r="VQQ1119" s="227"/>
      <c r="VQR1119" s="227"/>
      <c r="VQS1119" s="227"/>
      <c r="VQT1119" s="227"/>
      <c r="VQU1119" s="227"/>
      <c r="VQV1119" s="227"/>
      <c r="VQW1119" s="227"/>
      <c r="VQX1119" s="227"/>
      <c r="VQY1119" s="227"/>
      <c r="VQZ1119" s="227"/>
      <c r="VRA1119" s="227"/>
      <c r="VRB1119" s="227"/>
      <c r="VRC1119" s="227"/>
      <c r="VRD1119" s="227"/>
      <c r="VRE1119" s="227"/>
      <c r="VRF1119" s="227"/>
      <c r="VRG1119" s="227"/>
      <c r="VRH1119" s="227"/>
      <c r="VRI1119" s="227"/>
      <c r="VRJ1119" s="227"/>
      <c r="VRK1119" s="227"/>
      <c r="VRL1119" s="227"/>
      <c r="VRM1119" s="227"/>
      <c r="VRN1119" s="227"/>
      <c r="VRO1119" s="227"/>
      <c r="VRP1119" s="227"/>
      <c r="VRQ1119" s="227"/>
      <c r="VRR1119" s="227"/>
      <c r="VRS1119" s="227"/>
      <c r="VRT1119" s="227"/>
      <c r="VRU1119" s="227"/>
      <c r="VRV1119" s="227"/>
      <c r="VRW1119" s="227"/>
      <c r="VRX1119" s="227"/>
      <c r="VRY1119" s="227"/>
      <c r="VRZ1119" s="227"/>
      <c r="VSA1119" s="227"/>
      <c r="VSB1119" s="227"/>
      <c r="VSC1119" s="227"/>
      <c r="VSD1119" s="227"/>
      <c r="VSE1119" s="227"/>
      <c r="VSF1119" s="227"/>
      <c r="VSG1119" s="227"/>
      <c r="VSH1119" s="227"/>
      <c r="VSI1119" s="227"/>
      <c r="VSJ1119" s="227"/>
      <c r="VSK1119" s="227"/>
      <c r="VSL1119" s="227"/>
      <c r="VSM1119" s="227"/>
      <c r="VSN1119" s="227"/>
      <c r="VSO1119" s="227"/>
      <c r="VSP1119" s="227"/>
      <c r="VSQ1119" s="227"/>
      <c r="VSR1119" s="227"/>
      <c r="VSS1119" s="227"/>
      <c r="VST1119" s="227"/>
      <c r="VSU1119" s="227"/>
      <c r="VSV1119" s="227"/>
      <c r="VSW1119" s="227"/>
      <c r="VSX1119" s="227"/>
      <c r="VSY1119" s="227"/>
      <c r="VSZ1119" s="227"/>
      <c r="VTA1119" s="227"/>
      <c r="VTB1119" s="227"/>
      <c r="VTC1119" s="227"/>
      <c r="VTD1119" s="227"/>
      <c r="VTE1119" s="227"/>
      <c r="VTF1119" s="227"/>
      <c r="VTG1119" s="227"/>
      <c r="VTH1119" s="227"/>
      <c r="VTI1119" s="227"/>
      <c r="VTJ1119" s="227"/>
      <c r="VTK1119" s="227"/>
      <c r="VTL1119" s="227"/>
      <c r="VTM1119" s="227"/>
      <c r="VTN1119" s="227"/>
      <c r="VTO1119" s="227"/>
      <c r="VTP1119" s="227"/>
      <c r="VTQ1119" s="227"/>
      <c r="VTR1119" s="227"/>
      <c r="VTS1119" s="227"/>
      <c r="VTT1119" s="227"/>
      <c r="VTU1119" s="227"/>
      <c r="VTV1119" s="227"/>
      <c r="VTW1119" s="227"/>
      <c r="VTX1119" s="227"/>
      <c r="VTY1119" s="227"/>
      <c r="VTZ1119" s="227"/>
      <c r="VUA1119" s="227"/>
      <c r="VUB1119" s="227"/>
      <c r="VUC1119" s="227"/>
      <c r="VUD1119" s="227"/>
      <c r="VUE1119" s="227"/>
      <c r="VUF1119" s="227"/>
      <c r="VUG1119" s="227"/>
      <c r="VUH1119" s="227"/>
      <c r="VUI1119" s="227"/>
      <c r="VUJ1119" s="227"/>
      <c r="VUK1119" s="227"/>
      <c r="VUL1119" s="227"/>
      <c r="VUM1119" s="227"/>
      <c r="VUN1119" s="227"/>
      <c r="VUO1119" s="227"/>
      <c r="VUP1119" s="227"/>
      <c r="VUQ1119" s="227"/>
      <c r="VUR1119" s="227"/>
      <c r="VUS1119" s="227"/>
      <c r="VUT1119" s="227"/>
      <c r="VUU1119" s="227"/>
      <c r="VUV1119" s="227"/>
      <c r="VUW1119" s="227"/>
      <c r="VUX1119" s="227"/>
      <c r="VUY1119" s="227"/>
      <c r="VUZ1119" s="227"/>
      <c r="VVA1119" s="227"/>
      <c r="VVB1119" s="227"/>
      <c r="VVC1119" s="227"/>
      <c r="VVD1119" s="227"/>
      <c r="VVE1119" s="227"/>
      <c r="VVF1119" s="227"/>
      <c r="VVG1119" s="227"/>
      <c r="VVH1119" s="227"/>
      <c r="VVI1119" s="227"/>
      <c r="VVJ1119" s="227"/>
      <c r="VVK1119" s="227"/>
      <c r="VVL1119" s="227"/>
      <c r="VVM1119" s="227"/>
      <c r="VVN1119" s="227"/>
      <c r="VVO1119" s="227"/>
      <c r="VVP1119" s="227"/>
      <c r="VVQ1119" s="227"/>
      <c r="VVR1119" s="227"/>
      <c r="VVS1119" s="227"/>
      <c r="VVT1119" s="227"/>
      <c r="VVU1119" s="227"/>
      <c r="VVV1119" s="227"/>
      <c r="VVW1119" s="227"/>
      <c r="VVX1119" s="227"/>
      <c r="VVY1119" s="227"/>
      <c r="VVZ1119" s="227"/>
      <c r="VWA1119" s="227"/>
      <c r="VWB1119" s="227"/>
      <c r="VWC1119" s="227"/>
      <c r="VWD1119" s="227"/>
      <c r="VWE1119" s="227"/>
      <c r="VWF1119" s="227"/>
      <c r="VWG1119" s="227"/>
      <c r="VWH1119" s="227"/>
      <c r="VWI1119" s="227"/>
      <c r="VWJ1119" s="227"/>
      <c r="VWK1119" s="227"/>
      <c r="VWL1119" s="227"/>
      <c r="VWM1119" s="227"/>
      <c r="VWN1119" s="227"/>
      <c r="VWO1119" s="227"/>
      <c r="VWP1119" s="227"/>
      <c r="VWQ1119" s="227"/>
      <c r="VWR1119" s="227"/>
      <c r="VWS1119" s="227"/>
      <c r="VWT1119" s="227"/>
      <c r="VWU1119" s="227"/>
      <c r="VWV1119" s="227"/>
      <c r="VWW1119" s="227"/>
      <c r="VWX1119" s="227"/>
      <c r="VWY1119" s="227"/>
      <c r="VWZ1119" s="227"/>
      <c r="VXA1119" s="227"/>
      <c r="VXB1119" s="227"/>
      <c r="VXC1119" s="227"/>
      <c r="VXD1119" s="227"/>
      <c r="VXE1119" s="227"/>
      <c r="VXF1119" s="227"/>
      <c r="VXG1119" s="227"/>
      <c r="VXH1119" s="227"/>
      <c r="VXI1119" s="227"/>
      <c r="VXJ1119" s="227"/>
      <c r="VXK1119" s="227"/>
      <c r="VXL1119" s="227"/>
      <c r="VXM1119" s="227"/>
      <c r="VXN1119" s="227"/>
      <c r="VXO1119" s="227"/>
      <c r="VXP1119" s="227"/>
      <c r="VXQ1119" s="227"/>
      <c r="VXR1119" s="227"/>
      <c r="VXS1119" s="227"/>
      <c r="VXT1119" s="227"/>
      <c r="VXU1119" s="227"/>
      <c r="VXV1119" s="227"/>
      <c r="VXW1119" s="227"/>
      <c r="VXX1119" s="227"/>
      <c r="VXY1119" s="227"/>
      <c r="VXZ1119" s="227"/>
      <c r="VYA1119" s="227"/>
      <c r="VYB1119" s="227"/>
      <c r="VYC1119" s="227"/>
      <c r="VYD1119" s="227"/>
      <c r="VYE1119" s="227"/>
      <c r="VYF1119" s="227"/>
      <c r="VYG1119" s="227"/>
      <c r="VYH1119" s="227"/>
      <c r="VYI1119" s="227"/>
      <c r="VYJ1119" s="227"/>
      <c r="VYK1119" s="227"/>
      <c r="VYL1119" s="227"/>
      <c r="VYM1119" s="227"/>
      <c r="VYN1119" s="227"/>
      <c r="VYO1119" s="227"/>
      <c r="VYP1119" s="227"/>
      <c r="VYQ1119" s="227"/>
      <c r="VYR1119" s="227"/>
      <c r="VYS1119" s="227"/>
      <c r="VYT1119" s="227"/>
      <c r="VYU1119" s="227"/>
      <c r="VYV1119" s="227"/>
      <c r="VYW1119" s="227"/>
      <c r="VYX1119" s="227"/>
      <c r="VYY1119" s="227"/>
      <c r="VYZ1119" s="227"/>
      <c r="VZA1119" s="227"/>
      <c r="VZB1119" s="227"/>
      <c r="VZC1119" s="227"/>
      <c r="VZD1119" s="227"/>
      <c r="VZE1119" s="227"/>
      <c r="VZF1119" s="227"/>
      <c r="VZG1119" s="227"/>
      <c r="VZH1119" s="227"/>
      <c r="VZI1119" s="227"/>
      <c r="VZJ1119" s="227"/>
      <c r="VZK1119" s="227"/>
      <c r="VZL1119" s="227"/>
      <c r="VZM1119" s="227"/>
      <c r="VZN1119" s="227"/>
      <c r="VZO1119" s="227"/>
      <c r="VZP1119" s="227"/>
      <c r="VZQ1119" s="227"/>
      <c r="VZR1119" s="227"/>
      <c r="VZS1119" s="227"/>
      <c r="VZT1119" s="227"/>
      <c r="VZU1119" s="227"/>
      <c r="VZV1119" s="227"/>
      <c r="VZW1119" s="227"/>
      <c r="VZX1119" s="227"/>
      <c r="VZY1119" s="227"/>
      <c r="VZZ1119" s="227"/>
      <c r="WAA1119" s="227"/>
      <c r="WAB1119" s="227"/>
      <c r="WAC1119" s="227"/>
      <c r="WAD1119" s="227"/>
      <c r="WAE1119" s="227"/>
      <c r="WAF1119" s="227"/>
      <c r="WAG1119" s="227"/>
      <c r="WAH1119" s="227"/>
      <c r="WAI1119" s="227"/>
      <c r="WAJ1119" s="227"/>
      <c r="WAK1119" s="227"/>
      <c r="WAL1119" s="227"/>
      <c r="WAM1119" s="227"/>
      <c r="WAN1119" s="227"/>
      <c r="WAO1119" s="227"/>
      <c r="WAP1119" s="227"/>
      <c r="WAQ1119" s="227"/>
      <c r="WAR1119" s="227"/>
      <c r="WAS1119" s="227"/>
      <c r="WAT1119" s="227"/>
      <c r="WAU1119" s="227"/>
      <c r="WAV1119" s="227"/>
      <c r="WAW1119" s="227"/>
      <c r="WAX1119" s="227"/>
      <c r="WAY1119" s="227"/>
      <c r="WAZ1119" s="227"/>
      <c r="WBA1119" s="227"/>
      <c r="WBB1119" s="227"/>
      <c r="WBC1119" s="227"/>
      <c r="WBD1119" s="227"/>
      <c r="WBE1119" s="227"/>
      <c r="WBF1119" s="227"/>
      <c r="WBG1119" s="227"/>
      <c r="WBH1119" s="227"/>
      <c r="WBI1119" s="227"/>
      <c r="WBJ1119" s="227"/>
      <c r="WBK1119" s="227"/>
      <c r="WBL1119" s="227"/>
      <c r="WBM1119" s="227"/>
      <c r="WBN1119" s="227"/>
      <c r="WBO1119" s="227"/>
      <c r="WBP1119" s="227"/>
      <c r="WBQ1119" s="227"/>
      <c r="WBR1119" s="227"/>
      <c r="WBS1119" s="227"/>
      <c r="WBT1119" s="227"/>
      <c r="WBU1119" s="227"/>
      <c r="WBV1119" s="227"/>
      <c r="WBW1119" s="227"/>
      <c r="WBX1119" s="227"/>
      <c r="WBY1119" s="227"/>
      <c r="WBZ1119" s="227"/>
      <c r="WCA1119" s="227"/>
      <c r="WCB1119" s="227"/>
      <c r="WCC1119" s="227"/>
      <c r="WCD1119" s="227"/>
      <c r="WCE1119" s="227"/>
      <c r="WCF1119" s="227"/>
      <c r="WCG1119" s="227"/>
      <c r="WCH1119" s="227"/>
      <c r="WCI1119" s="227"/>
      <c r="WCJ1119" s="227"/>
      <c r="WCK1119" s="227"/>
      <c r="WCL1119" s="227"/>
      <c r="WCM1119" s="227"/>
      <c r="WCN1119" s="227"/>
      <c r="WCO1119" s="227"/>
      <c r="WCP1119" s="227"/>
      <c r="WCQ1119" s="227"/>
      <c r="WCR1119" s="227"/>
      <c r="WCS1119" s="227"/>
      <c r="WCT1119" s="227"/>
      <c r="WCU1119" s="227"/>
      <c r="WCV1119" s="227"/>
      <c r="WCW1119" s="227"/>
      <c r="WCX1119" s="227"/>
      <c r="WCY1119" s="227"/>
      <c r="WCZ1119" s="227"/>
      <c r="WDA1119" s="227"/>
      <c r="WDB1119" s="227"/>
      <c r="WDC1119" s="227"/>
      <c r="WDD1119" s="227"/>
      <c r="WDE1119" s="227"/>
      <c r="WDF1119" s="227"/>
      <c r="WDG1119" s="227"/>
      <c r="WDH1119" s="227"/>
      <c r="WDI1119" s="227"/>
      <c r="WDJ1119" s="227"/>
      <c r="WDK1119" s="227"/>
      <c r="WDL1119" s="227"/>
      <c r="WDM1119" s="227"/>
      <c r="WDN1119" s="227"/>
      <c r="WDO1119" s="227"/>
      <c r="WDP1119" s="227"/>
      <c r="WDQ1119" s="227"/>
      <c r="WDR1119" s="227"/>
      <c r="WDS1119" s="227"/>
      <c r="WDT1119" s="227"/>
      <c r="WDU1119" s="227"/>
      <c r="WDV1119" s="227"/>
      <c r="WDW1119" s="227"/>
      <c r="WDX1119" s="227"/>
      <c r="WDY1119" s="227"/>
      <c r="WDZ1119" s="227"/>
      <c r="WEA1119" s="227"/>
      <c r="WEB1119" s="227"/>
      <c r="WEC1119" s="227"/>
      <c r="WED1119" s="227"/>
      <c r="WEE1119" s="227"/>
      <c r="WEF1119" s="227"/>
      <c r="WEG1119" s="227"/>
      <c r="WEH1119" s="227"/>
      <c r="WEI1119" s="227"/>
      <c r="WEJ1119" s="227"/>
      <c r="WEK1119" s="227"/>
      <c r="WEL1119" s="227"/>
      <c r="WEM1119" s="227"/>
      <c r="WEN1119" s="227"/>
      <c r="WEO1119" s="227"/>
      <c r="WEP1119" s="227"/>
      <c r="WEQ1119" s="227"/>
      <c r="WER1119" s="227"/>
      <c r="WES1119" s="227"/>
      <c r="WET1119" s="227"/>
      <c r="WEU1119" s="227"/>
      <c r="WEV1119" s="227"/>
      <c r="WEW1119" s="227"/>
      <c r="WEX1119" s="227"/>
      <c r="WEY1119" s="227"/>
      <c r="WEZ1119" s="227"/>
      <c r="WFA1119" s="227"/>
      <c r="WFB1119" s="227"/>
      <c r="WFC1119" s="227"/>
      <c r="WFD1119" s="227"/>
      <c r="WFE1119" s="227"/>
      <c r="WFF1119" s="227"/>
      <c r="WFG1119" s="227"/>
      <c r="WFH1119" s="227"/>
      <c r="WFI1119" s="227"/>
      <c r="WFJ1119" s="227"/>
      <c r="WFK1119" s="227"/>
      <c r="WFL1119" s="227"/>
      <c r="WFM1119" s="227"/>
      <c r="WFN1119" s="227"/>
      <c r="WFO1119" s="227"/>
      <c r="WFP1119" s="227"/>
      <c r="WFQ1119" s="227"/>
      <c r="WFR1119" s="227"/>
      <c r="WFS1119" s="227"/>
      <c r="WFT1119" s="227"/>
      <c r="WFU1119" s="227"/>
      <c r="WFV1119" s="227"/>
      <c r="WFW1119" s="227"/>
      <c r="WFX1119" s="227"/>
      <c r="WFY1119" s="227"/>
      <c r="WFZ1119" s="227"/>
      <c r="WGA1119" s="227"/>
      <c r="WGB1119" s="227"/>
      <c r="WGC1119" s="227"/>
      <c r="WGD1119" s="227"/>
      <c r="WGE1119" s="227"/>
      <c r="WGF1119" s="227"/>
      <c r="WGG1119" s="227"/>
      <c r="WGH1119" s="227"/>
      <c r="WGI1119" s="227"/>
      <c r="WGJ1119" s="227"/>
      <c r="WGK1119" s="227"/>
      <c r="WGL1119" s="227"/>
      <c r="WGM1119" s="227"/>
      <c r="WGN1119" s="227"/>
      <c r="WGO1119" s="227"/>
      <c r="WGP1119" s="227"/>
      <c r="WGQ1119" s="227"/>
      <c r="WGR1119" s="227"/>
      <c r="WGS1119" s="227"/>
      <c r="WGT1119" s="227"/>
      <c r="WGU1119" s="227"/>
      <c r="WGV1119" s="227"/>
      <c r="WGW1119" s="227"/>
      <c r="WGX1119" s="227"/>
      <c r="WGY1119" s="227"/>
      <c r="WGZ1119" s="227"/>
      <c r="WHA1119" s="227"/>
      <c r="WHB1119" s="227"/>
      <c r="WHC1119" s="227"/>
      <c r="WHD1119" s="227"/>
      <c r="WHE1119" s="227"/>
      <c r="WHF1119" s="227"/>
      <c r="WHG1119" s="227"/>
      <c r="WHH1119" s="227"/>
      <c r="WHI1119" s="227"/>
      <c r="WHJ1119" s="227"/>
      <c r="WHK1119" s="227"/>
      <c r="WHL1119" s="227"/>
      <c r="WHM1119" s="227"/>
      <c r="WHN1119" s="227"/>
      <c r="WHO1119" s="227"/>
      <c r="WHP1119" s="227"/>
      <c r="WHQ1119" s="227"/>
      <c r="WHR1119" s="227"/>
      <c r="WHS1119" s="227"/>
      <c r="WHT1119" s="227"/>
      <c r="WHU1119" s="227"/>
      <c r="WHV1119" s="227"/>
      <c r="WHW1119" s="227"/>
      <c r="WHX1119" s="227"/>
      <c r="WHY1119" s="227"/>
      <c r="WHZ1119" s="227"/>
      <c r="WIA1119" s="227"/>
      <c r="WIB1119" s="227"/>
      <c r="WIC1119" s="227"/>
      <c r="WID1119" s="227"/>
      <c r="WIE1119" s="227"/>
      <c r="WIF1119" s="227"/>
      <c r="WIG1119" s="227"/>
      <c r="WIH1119" s="227"/>
      <c r="WII1119" s="227"/>
      <c r="WIJ1119" s="227"/>
      <c r="WIK1119" s="227"/>
      <c r="WIL1119" s="227"/>
      <c r="WIM1119" s="227"/>
      <c r="WIN1119" s="227"/>
      <c r="WIO1119" s="227"/>
      <c r="WIP1119" s="227"/>
      <c r="WIQ1119" s="227"/>
      <c r="WIR1119" s="227"/>
      <c r="WIS1119" s="227"/>
      <c r="WIT1119" s="227"/>
      <c r="WIU1119" s="227"/>
      <c r="WIV1119" s="227"/>
      <c r="WIW1119" s="227"/>
      <c r="WIX1119" s="227"/>
      <c r="WIY1119" s="227"/>
      <c r="WIZ1119" s="227"/>
      <c r="WJA1119" s="227"/>
      <c r="WJB1119" s="227"/>
      <c r="WJC1119" s="227"/>
      <c r="WJD1119" s="227"/>
      <c r="WJE1119" s="227"/>
      <c r="WJF1119" s="227"/>
      <c r="WJG1119" s="227"/>
      <c r="WJH1119" s="227"/>
      <c r="WJI1119" s="227"/>
      <c r="WJJ1119" s="227"/>
      <c r="WJK1119" s="227"/>
      <c r="WJL1119" s="227"/>
      <c r="WJM1119" s="227"/>
      <c r="WJN1119" s="227"/>
      <c r="WJO1119" s="227"/>
      <c r="WJP1119" s="227"/>
      <c r="WJQ1119" s="227"/>
      <c r="WJR1119" s="227"/>
      <c r="WJS1119" s="227"/>
      <c r="WJT1119" s="227"/>
      <c r="WJU1119" s="227"/>
      <c r="WJV1119" s="227"/>
      <c r="WJW1119" s="227"/>
      <c r="WJX1119" s="227"/>
      <c r="WJY1119" s="227"/>
      <c r="WJZ1119" s="227"/>
      <c r="WKA1119" s="227"/>
      <c r="WKB1119" s="227"/>
      <c r="WKC1119" s="227"/>
      <c r="WKD1119" s="227"/>
      <c r="WKE1119" s="227"/>
      <c r="WKF1119" s="227"/>
      <c r="WKG1119" s="227"/>
      <c r="WKH1119" s="227"/>
      <c r="WKI1119" s="227"/>
      <c r="WKJ1119" s="227"/>
      <c r="WKK1119" s="227"/>
      <c r="WKL1119" s="227"/>
      <c r="WKM1119" s="227"/>
      <c r="WKN1119" s="227"/>
      <c r="WKO1119" s="227"/>
      <c r="WKP1119" s="227"/>
      <c r="WKQ1119" s="227"/>
      <c r="WKR1119" s="227"/>
      <c r="WKS1119" s="227"/>
      <c r="WKT1119" s="227"/>
      <c r="WKU1119" s="227"/>
      <c r="WKV1119" s="227"/>
      <c r="WKW1119" s="227"/>
      <c r="WKX1119" s="227"/>
      <c r="WKY1119" s="227"/>
      <c r="WKZ1119" s="227"/>
      <c r="WLA1119" s="227"/>
      <c r="WLB1119" s="227"/>
      <c r="WLC1119" s="227"/>
      <c r="WLD1119" s="227"/>
      <c r="WLE1119" s="227"/>
      <c r="WLF1119" s="227"/>
      <c r="WLG1119" s="227"/>
      <c r="WLH1119" s="227"/>
      <c r="WLI1119" s="227"/>
      <c r="WLJ1119" s="227"/>
      <c r="WLK1119" s="227"/>
      <c r="WLL1119" s="227"/>
      <c r="WLM1119" s="227"/>
      <c r="WLN1119" s="227"/>
      <c r="WLO1119" s="227"/>
      <c r="WLP1119" s="227"/>
      <c r="WLQ1119" s="227"/>
      <c r="WLR1119" s="227"/>
      <c r="WLS1119" s="227"/>
      <c r="WLT1119" s="227"/>
      <c r="WLU1119" s="227"/>
      <c r="WLV1119" s="227"/>
      <c r="WLW1119" s="227"/>
      <c r="WLX1119" s="227"/>
      <c r="WLY1119" s="227"/>
      <c r="WLZ1119" s="227"/>
      <c r="WMA1119" s="227"/>
      <c r="WMB1119" s="227"/>
      <c r="WMC1119" s="227"/>
      <c r="WMD1119" s="227"/>
      <c r="WME1119" s="227"/>
      <c r="WMF1119" s="227"/>
      <c r="WMG1119" s="227"/>
      <c r="WMH1119" s="227"/>
      <c r="WMI1119" s="227"/>
      <c r="WMJ1119" s="227"/>
      <c r="WMK1119" s="227"/>
      <c r="WML1119" s="227"/>
      <c r="WMM1119" s="227"/>
      <c r="WMN1119" s="227"/>
      <c r="WMO1119" s="227"/>
      <c r="WMP1119" s="227"/>
      <c r="WMQ1119" s="227"/>
      <c r="WMR1119" s="227"/>
      <c r="WMS1119" s="227"/>
      <c r="WMT1119" s="227"/>
      <c r="WMU1119" s="227"/>
      <c r="WMV1119" s="227"/>
      <c r="WMW1119" s="227"/>
      <c r="WMX1119" s="227"/>
      <c r="WMY1119" s="227"/>
      <c r="WMZ1119" s="227"/>
      <c r="WNA1119" s="227"/>
      <c r="WNB1119" s="227"/>
      <c r="WNC1119" s="227"/>
      <c r="WND1119" s="227"/>
      <c r="WNE1119" s="227"/>
      <c r="WNF1119" s="227"/>
      <c r="WNG1119" s="227"/>
      <c r="WNH1119" s="227"/>
      <c r="WNI1119" s="227"/>
      <c r="WNJ1119" s="227"/>
      <c r="WNK1119" s="227"/>
      <c r="WNL1119" s="227"/>
      <c r="WNM1119" s="227"/>
      <c r="WNN1119" s="227"/>
      <c r="WNO1119" s="227"/>
      <c r="WNP1119" s="227"/>
      <c r="WNQ1119" s="227"/>
      <c r="WNR1119" s="227"/>
      <c r="WNS1119" s="227"/>
      <c r="WNT1119" s="227"/>
      <c r="WNU1119" s="227"/>
      <c r="WNV1119" s="227"/>
      <c r="WNW1119" s="227"/>
      <c r="WNX1119" s="227"/>
      <c r="WNY1119" s="227"/>
      <c r="WNZ1119" s="227"/>
      <c r="WOA1119" s="227"/>
      <c r="WOB1119" s="227"/>
      <c r="WOC1119" s="227"/>
      <c r="WOD1119" s="227"/>
      <c r="WOE1119" s="227"/>
      <c r="WOF1119" s="227"/>
      <c r="WOG1119" s="227"/>
      <c r="WOH1119" s="227"/>
      <c r="WOI1119" s="227"/>
      <c r="WOJ1119" s="227"/>
      <c r="WOK1119" s="227"/>
      <c r="WOL1119" s="227"/>
      <c r="WOM1119" s="227"/>
      <c r="WON1119" s="227"/>
      <c r="WOO1119" s="227"/>
      <c r="WOP1119" s="227"/>
      <c r="WOQ1119" s="227"/>
      <c r="WOR1119" s="227"/>
      <c r="WOS1119" s="227"/>
      <c r="WOT1119" s="227"/>
      <c r="WOU1119" s="227"/>
      <c r="WOV1119" s="227"/>
      <c r="WOW1119" s="227"/>
      <c r="WOX1119" s="227"/>
      <c r="WOY1119" s="227"/>
      <c r="WOZ1119" s="227"/>
      <c r="WPA1119" s="227"/>
      <c r="WPB1119" s="227"/>
      <c r="WPC1119" s="227"/>
      <c r="WPD1119" s="227"/>
      <c r="WPE1119" s="227"/>
      <c r="WPF1119" s="227"/>
      <c r="WPG1119" s="227"/>
      <c r="WPH1119" s="227"/>
      <c r="WPI1119" s="227"/>
      <c r="WPJ1119" s="227"/>
      <c r="WPK1119" s="227"/>
      <c r="WPL1119" s="227"/>
      <c r="WPM1119" s="227"/>
      <c r="WPN1119" s="227"/>
      <c r="WPO1119" s="227"/>
      <c r="WPP1119" s="227"/>
      <c r="WPQ1119" s="227"/>
      <c r="WPR1119" s="227"/>
      <c r="WPS1119" s="227"/>
      <c r="WPT1119" s="227"/>
      <c r="WPU1119" s="227"/>
      <c r="WPV1119" s="227"/>
      <c r="WPW1119" s="227"/>
      <c r="WPX1119" s="227"/>
      <c r="WPY1119" s="227"/>
      <c r="WPZ1119" s="227"/>
      <c r="WQA1119" s="227"/>
      <c r="WQB1119" s="227"/>
      <c r="WQC1119" s="227"/>
      <c r="WQD1119" s="227"/>
      <c r="WQE1119" s="227"/>
      <c r="WQF1119" s="227"/>
      <c r="WQG1119" s="227"/>
      <c r="WQH1119" s="227"/>
      <c r="WQI1119" s="227"/>
      <c r="WQJ1119" s="227"/>
      <c r="WQK1119" s="227"/>
      <c r="WQL1119" s="227"/>
      <c r="WQM1119" s="227"/>
      <c r="WQN1119" s="227"/>
      <c r="WQO1119" s="227"/>
      <c r="WQP1119" s="227"/>
      <c r="WQQ1119" s="227"/>
      <c r="WQR1119" s="227"/>
      <c r="WQS1119" s="227"/>
      <c r="WQT1119" s="227"/>
      <c r="WQU1119" s="227"/>
      <c r="WQV1119" s="227"/>
      <c r="WQW1119" s="227"/>
      <c r="WQX1119" s="227"/>
      <c r="WQY1119" s="227"/>
      <c r="WQZ1119" s="227"/>
      <c r="WRA1119" s="227"/>
      <c r="WRB1119" s="227"/>
      <c r="WRC1119" s="227"/>
      <c r="WRD1119" s="227"/>
      <c r="WRE1119" s="227"/>
      <c r="WRF1119" s="227"/>
      <c r="WRG1119" s="227"/>
      <c r="WRH1119" s="227"/>
      <c r="WRI1119" s="227"/>
      <c r="WRJ1119" s="227"/>
      <c r="WRK1119" s="227"/>
      <c r="WRL1119" s="227"/>
      <c r="WRM1119" s="227"/>
      <c r="WRN1119" s="227"/>
      <c r="WRO1119" s="227"/>
      <c r="WRP1119" s="227"/>
      <c r="WRQ1119" s="227"/>
      <c r="WRR1119" s="227"/>
      <c r="WRS1119" s="227"/>
      <c r="WRT1119" s="227"/>
      <c r="WRU1119" s="227"/>
      <c r="WRV1119" s="227"/>
      <c r="WRW1119" s="227"/>
      <c r="WRX1119" s="227"/>
      <c r="WRY1119" s="227"/>
      <c r="WRZ1119" s="227"/>
      <c r="WSA1119" s="227"/>
      <c r="WSB1119" s="227"/>
      <c r="WSC1119" s="227"/>
      <c r="WSD1119" s="227"/>
      <c r="WSE1119" s="227"/>
      <c r="WSF1119" s="227"/>
      <c r="WSG1119" s="227"/>
      <c r="WSH1119" s="227"/>
      <c r="WSI1119" s="227"/>
      <c r="WSJ1119" s="227"/>
      <c r="WSK1119" s="227"/>
      <c r="WSL1119" s="227"/>
      <c r="WSM1119" s="227"/>
      <c r="WSN1119" s="227"/>
      <c r="WSO1119" s="227"/>
      <c r="WSP1119" s="227"/>
      <c r="WSQ1119" s="227"/>
      <c r="WSR1119" s="227"/>
      <c r="WSS1119" s="227"/>
      <c r="WST1119" s="227"/>
      <c r="WSU1119" s="227"/>
      <c r="WSV1119" s="227"/>
      <c r="WSW1119" s="227"/>
      <c r="WSX1119" s="227"/>
      <c r="WSY1119" s="227"/>
      <c r="WSZ1119" s="227"/>
      <c r="WTA1119" s="227"/>
      <c r="WTB1119" s="227"/>
      <c r="WTC1119" s="227"/>
      <c r="WTD1119" s="227"/>
      <c r="WTE1119" s="227"/>
      <c r="WTF1119" s="227"/>
      <c r="WTG1119" s="227"/>
      <c r="WTH1119" s="227"/>
      <c r="WTI1119" s="227"/>
      <c r="WTJ1119" s="227"/>
      <c r="WTK1119" s="227"/>
      <c r="WTL1119" s="227"/>
      <c r="WTM1119" s="227"/>
      <c r="WTN1119" s="227"/>
      <c r="WTO1119" s="227"/>
      <c r="WTP1119" s="227"/>
      <c r="WTQ1119" s="227"/>
      <c r="WTR1119" s="227"/>
      <c r="WTS1119" s="227"/>
      <c r="WTT1119" s="227"/>
      <c r="WTU1119" s="227"/>
      <c r="WTV1119" s="227"/>
      <c r="WTW1119" s="227"/>
      <c r="WTX1119" s="227"/>
      <c r="WTY1119" s="227"/>
      <c r="WTZ1119" s="227"/>
      <c r="WUA1119" s="227"/>
      <c r="WUB1119" s="227"/>
      <c r="WUC1119" s="227"/>
      <c r="WUD1119" s="227"/>
      <c r="WUE1119" s="227"/>
      <c r="WUF1119" s="227"/>
      <c r="WUG1119" s="227"/>
      <c r="WUH1119" s="227"/>
      <c r="WUI1119" s="227"/>
      <c r="WUJ1119" s="227"/>
      <c r="WUK1119" s="227"/>
      <c r="WUL1119" s="227"/>
      <c r="WUM1119" s="227"/>
      <c r="WUN1119" s="227"/>
      <c r="WUO1119" s="227"/>
      <c r="WUP1119" s="227"/>
      <c r="WUQ1119" s="227"/>
      <c r="WUR1119" s="227"/>
      <c r="WUS1119" s="227"/>
      <c r="WUT1119" s="227"/>
      <c r="WUU1119" s="227"/>
      <c r="WUV1119" s="227"/>
      <c r="WUW1119" s="227"/>
      <c r="WUX1119" s="227"/>
      <c r="WUY1119" s="227"/>
      <c r="WUZ1119" s="227"/>
      <c r="WVA1119" s="227"/>
      <c r="WVB1119" s="227"/>
      <c r="WVC1119" s="227"/>
      <c r="WVD1119" s="227"/>
      <c r="WVE1119" s="227"/>
      <c r="WVF1119" s="227"/>
      <c r="WVG1119" s="227"/>
      <c r="WVH1119" s="227"/>
      <c r="WVI1119" s="227"/>
      <c r="WVJ1119" s="227"/>
      <c r="WVK1119" s="227"/>
      <c r="WVL1119" s="227"/>
      <c r="WVM1119" s="227"/>
      <c r="WVN1119" s="227"/>
      <c r="WVO1119" s="227"/>
      <c r="WVP1119" s="227"/>
      <c r="WVQ1119" s="227"/>
      <c r="WVR1119" s="227"/>
      <c r="WVS1119" s="227"/>
      <c r="WVT1119" s="227"/>
      <c r="WVU1119" s="227"/>
      <c r="WVV1119" s="227"/>
      <c r="WVW1119" s="227"/>
      <c r="WVX1119" s="227"/>
      <c r="WVY1119" s="227"/>
      <c r="WVZ1119" s="227"/>
      <c r="WWA1119" s="227"/>
      <c r="WWB1119" s="227"/>
      <c r="WWC1119" s="227"/>
      <c r="WWD1119" s="227"/>
      <c r="WWE1119" s="227"/>
      <c r="WWF1119" s="227"/>
      <c r="WWG1119" s="227"/>
      <c r="WWH1119" s="227"/>
      <c r="WWI1119" s="227"/>
      <c r="WWJ1119" s="227"/>
      <c r="WWK1119" s="227"/>
      <c r="WWL1119" s="227"/>
      <c r="WWM1119" s="227"/>
      <c r="WWN1119" s="227"/>
      <c r="WWO1119" s="227"/>
      <c r="WWP1119" s="227"/>
      <c r="WWQ1119" s="227"/>
      <c r="WWR1119" s="227"/>
      <c r="WWS1119" s="227"/>
      <c r="WWT1119" s="227"/>
      <c r="WWU1119" s="227"/>
      <c r="WWV1119" s="227"/>
      <c r="WWW1119" s="227"/>
      <c r="WWX1119" s="227"/>
      <c r="WWY1119" s="227"/>
      <c r="WWZ1119" s="227"/>
      <c r="WXA1119" s="227"/>
      <c r="WXB1119" s="227"/>
      <c r="WXC1119" s="227"/>
      <c r="WXD1119" s="227"/>
      <c r="WXE1119" s="227"/>
      <c r="WXF1119" s="227"/>
      <c r="WXG1119" s="227"/>
      <c r="WXH1119" s="227"/>
      <c r="WXI1119" s="227"/>
      <c r="WXJ1119" s="227"/>
      <c r="WXK1119" s="227"/>
      <c r="WXL1119" s="227"/>
      <c r="WXM1119" s="227"/>
      <c r="WXN1119" s="227"/>
      <c r="WXO1119" s="227"/>
      <c r="WXP1119" s="227"/>
      <c r="WXQ1119" s="227"/>
      <c r="WXR1119" s="227"/>
      <c r="WXS1119" s="227"/>
      <c r="WXT1119" s="227"/>
      <c r="WXU1119" s="227"/>
      <c r="WXV1119" s="227"/>
      <c r="WXW1119" s="227"/>
      <c r="WXX1119" s="227"/>
      <c r="WXY1119" s="227"/>
      <c r="WXZ1119" s="227"/>
      <c r="WYA1119" s="227"/>
      <c r="WYB1119" s="227"/>
      <c r="WYC1119" s="227"/>
      <c r="WYD1119" s="227"/>
      <c r="WYE1119" s="227"/>
      <c r="WYF1119" s="227"/>
      <c r="WYG1119" s="227"/>
      <c r="WYH1119" s="227"/>
      <c r="WYI1119" s="227"/>
      <c r="WYJ1119" s="227"/>
      <c r="WYK1119" s="227"/>
      <c r="WYL1119" s="227"/>
      <c r="WYM1119" s="227"/>
      <c r="WYN1119" s="227"/>
      <c r="WYO1119" s="227"/>
      <c r="WYP1119" s="227"/>
      <c r="WYQ1119" s="227"/>
      <c r="WYR1119" s="227"/>
      <c r="WYS1119" s="227"/>
      <c r="WYT1119" s="227"/>
      <c r="WYU1119" s="227"/>
      <c r="WYV1119" s="227"/>
      <c r="WYW1119" s="227"/>
      <c r="WYX1119" s="227"/>
      <c r="WYY1119" s="227"/>
      <c r="WYZ1119" s="227"/>
      <c r="WZA1119" s="227"/>
      <c r="WZB1119" s="227"/>
      <c r="WZC1119" s="227"/>
      <c r="WZD1119" s="227"/>
      <c r="WZE1119" s="227"/>
      <c r="WZF1119" s="227"/>
      <c r="WZG1119" s="227"/>
      <c r="WZH1119" s="227"/>
      <c r="WZI1119" s="227"/>
      <c r="WZJ1119" s="227"/>
      <c r="WZK1119" s="227"/>
      <c r="WZL1119" s="227"/>
      <c r="WZM1119" s="227"/>
      <c r="WZN1119" s="227"/>
      <c r="WZO1119" s="227"/>
      <c r="WZP1119" s="227"/>
      <c r="WZQ1119" s="227"/>
      <c r="WZR1119" s="227"/>
      <c r="WZS1119" s="227"/>
      <c r="WZT1119" s="227"/>
      <c r="WZU1119" s="227"/>
      <c r="WZV1119" s="227"/>
      <c r="WZW1119" s="227"/>
      <c r="WZX1119" s="227"/>
      <c r="WZY1119" s="227"/>
      <c r="WZZ1119" s="227"/>
      <c r="XAA1119" s="227"/>
      <c r="XAB1119" s="227"/>
      <c r="XAC1119" s="227"/>
      <c r="XAD1119" s="227"/>
      <c r="XAE1119" s="227"/>
      <c r="XAF1119" s="227"/>
      <c r="XAG1119" s="227"/>
      <c r="XAH1119" s="227"/>
      <c r="XAI1119" s="227"/>
      <c r="XAJ1119" s="227"/>
      <c r="XAK1119" s="227"/>
      <c r="XAL1119" s="227"/>
      <c r="XAM1119" s="227"/>
      <c r="XAN1119" s="227"/>
      <c r="XAO1119" s="227"/>
      <c r="XAP1119" s="227"/>
      <c r="XAQ1119" s="227"/>
      <c r="XAR1119" s="227"/>
      <c r="XAS1119" s="227"/>
      <c r="XAT1119" s="227"/>
      <c r="XAU1119" s="227"/>
      <c r="XAV1119" s="227"/>
      <c r="XAW1119" s="227"/>
      <c r="XAX1119" s="227"/>
      <c r="XAY1119" s="227"/>
      <c r="XAZ1119" s="227"/>
      <c r="XBA1119" s="227"/>
      <c r="XBB1119" s="227"/>
      <c r="XBC1119" s="227"/>
      <c r="XBD1119" s="227"/>
      <c r="XBE1119" s="227"/>
      <c r="XBF1119" s="227"/>
      <c r="XBG1119" s="227"/>
      <c r="XBH1119" s="227"/>
      <c r="XBI1119" s="227"/>
      <c r="XBJ1119" s="227"/>
      <c r="XBK1119" s="227"/>
      <c r="XBL1119" s="227"/>
      <c r="XBM1119" s="227"/>
      <c r="XBN1119" s="227"/>
      <c r="XBO1119" s="227"/>
      <c r="XBP1119" s="227"/>
      <c r="XBQ1119" s="227"/>
      <c r="XBR1119" s="227"/>
      <c r="XBS1119" s="227"/>
      <c r="XBT1119" s="227"/>
      <c r="XBU1119" s="227"/>
      <c r="XBV1119" s="227"/>
      <c r="XBW1119" s="227"/>
      <c r="XBX1119" s="227"/>
      <c r="XBY1119" s="227"/>
      <c r="XBZ1119" s="227"/>
      <c r="XCA1119" s="227"/>
      <c r="XCB1119" s="227"/>
      <c r="XCC1119" s="227"/>
      <c r="XCD1119" s="227"/>
      <c r="XCE1119" s="227"/>
      <c r="XCF1119" s="227"/>
      <c r="XCG1119" s="227"/>
      <c r="XCH1119" s="227"/>
      <c r="XCI1119" s="227"/>
      <c r="XCJ1119" s="227"/>
      <c r="XCK1119" s="227"/>
      <c r="XCL1119" s="227"/>
      <c r="XCM1119" s="227"/>
      <c r="XCN1119" s="227"/>
      <c r="XCO1119" s="227"/>
      <c r="XCP1119" s="227"/>
      <c r="XCQ1119" s="227"/>
      <c r="XCR1119" s="227"/>
      <c r="XCS1119" s="227"/>
      <c r="XCT1119" s="227"/>
      <c r="XCU1119" s="227"/>
      <c r="XCV1119" s="227"/>
      <c r="XCW1119" s="227"/>
      <c r="XCX1119" s="227"/>
      <c r="XCY1119" s="227"/>
      <c r="XCZ1119" s="227"/>
      <c r="XDA1119" s="227"/>
      <c r="XDB1119" s="227"/>
      <c r="XDC1119" s="227"/>
      <c r="XDD1119" s="227"/>
      <c r="XDE1119" s="227"/>
      <c r="XDF1119" s="227"/>
      <c r="XDG1119" s="227"/>
      <c r="XDH1119" s="227"/>
      <c r="XDI1119" s="227"/>
      <c r="XDJ1119" s="227"/>
      <c r="XDK1119" s="227"/>
      <c r="XDL1119" s="227"/>
      <c r="XDM1119" s="227"/>
      <c r="XDN1119" s="227"/>
      <c r="XDO1119" s="227"/>
      <c r="XDP1119" s="227"/>
      <c r="XDQ1119" s="227"/>
      <c r="XDR1119" s="227"/>
      <c r="XDS1119" s="227"/>
      <c r="XDT1119" s="227"/>
      <c r="XDU1119" s="227"/>
      <c r="XDV1119" s="227"/>
      <c r="XDW1119" s="227"/>
      <c r="XDX1119" s="227"/>
      <c r="XDY1119" s="227"/>
      <c r="XDZ1119" s="227"/>
      <c r="XEA1119" s="227"/>
      <c r="XEB1119" s="227"/>
      <c r="XEC1119" s="227"/>
      <c r="XED1119" s="227"/>
      <c r="XEE1119" s="227"/>
      <c r="XEF1119" s="227"/>
      <c r="XEG1119" s="227"/>
      <c r="XEH1119" s="227"/>
      <c r="XEI1119" s="227"/>
      <c r="XEJ1119" s="227"/>
      <c r="XEK1119" s="227"/>
      <c r="XEL1119" s="227"/>
      <c r="XEM1119" s="227"/>
      <c r="XEN1119" s="227"/>
      <c r="XEO1119" s="227"/>
      <c r="XEP1119" s="227"/>
      <c r="XEQ1119" s="227"/>
      <c r="XER1119" s="227"/>
      <c r="XES1119" s="227"/>
      <c r="XET1119" s="227"/>
      <c r="XEU1119" s="227"/>
      <c r="XEV1119" s="227"/>
      <c r="XEW1119" s="227"/>
      <c r="XEX1119" s="227"/>
      <c r="XEY1119" s="227"/>
      <c r="XEZ1119" s="227"/>
      <c r="XFA1119" s="227"/>
      <c r="XFB1119" s="227"/>
      <c r="XFC1119" s="227"/>
      <c r="XFD1119" s="227"/>
    </row>
  </sheetData>
  <autoFilter ref="A1:AK1119">
    <filterColumn colId="6">
      <filters>
        <filter val="北京多彩互动广告有限公司-上海申友广告有限公司"/>
        <filter val="上海申友广告有限公司"/>
      </filters>
    </filterColumn>
  </autoFilter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5" priority="18"/>
  </conditionalFormatting>
  <conditionalFormatting sqref="R758">
    <cfRule type="duplicateValues" dxfId="14" priority="17"/>
  </conditionalFormatting>
  <conditionalFormatting sqref="R765">
    <cfRule type="duplicateValues" dxfId="13" priority="11"/>
  </conditionalFormatting>
  <conditionalFormatting sqref="R767">
    <cfRule type="duplicateValues" dxfId="12" priority="12"/>
  </conditionalFormatting>
  <conditionalFormatting sqref="R826">
    <cfRule type="duplicateValues" dxfId="11" priority="14"/>
  </conditionalFormatting>
  <conditionalFormatting sqref="R827">
    <cfRule type="duplicateValues" dxfId="10" priority="10"/>
  </conditionalFormatting>
  <conditionalFormatting sqref="Q828">
    <cfRule type="duplicateValues" dxfId="9" priority="13"/>
  </conditionalFormatting>
  <conditionalFormatting sqref="Q759:Q817">
    <cfRule type="duplicateValues" dxfId="8" priority="16"/>
  </conditionalFormatting>
  <conditionalFormatting sqref="Q903:Q957">
    <cfRule type="duplicateValues" dxfId="7" priority="5"/>
  </conditionalFormatting>
  <conditionalFormatting sqref="R539:R593 R595:R636">
    <cfRule type="duplicateValues" dxfId="6" priority="22"/>
  </conditionalFormatting>
  <conditionalFormatting sqref="R664:R670">
    <cfRule type="duplicateValues" dxfId="5" priority="20"/>
  </conditionalFormatting>
  <conditionalFormatting sqref="R745:R750">
    <cfRule type="duplicateValues" dxfId="4" priority="19"/>
  </conditionalFormatting>
  <conditionalFormatting sqref="R818:R825">
    <cfRule type="duplicateValues" dxfId="3" priority="15"/>
  </conditionalFormatting>
  <conditionalFormatting sqref="Q645:Q650 R672:R678 Q652:Q671 R680:R744">
    <cfRule type="duplicateValues" dxfId="2" priority="21"/>
  </conditionalFormatting>
  <conditionalFormatting sqref="R1040">
    <cfRule type="duplicateValues" dxfId="1" priority="2"/>
  </conditionalFormatting>
  <conditionalFormatting sqref="R11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T136"/>
  <sheetViews>
    <sheetView showGridLines="0" workbookViewId="0">
      <pane ySplit="1" topLeftCell="A2" activePane="bottomLeft" state="frozen"/>
      <selection pane="bottomLeft" activeCell="A136" sqref="A136"/>
    </sheetView>
  </sheetViews>
  <sheetFormatPr defaultColWidth="9" defaultRowHeight="14.5" x14ac:dyDescent="0.25"/>
  <cols>
    <col min="1" max="1" width="13.6328125" style="160" customWidth="1"/>
    <col min="2" max="2" width="6" style="160" bestFit="1" customWidth="1"/>
    <col min="3" max="3" width="26.6328125" style="160" customWidth="1"/>
    <col min="4" max="4" width="24.26953125" style="160" customWidth="1"/>
    <col min="5" max="5" width="13.453125" style="160" customWidth="1"/>
    <col min="6" max="6" width="8.36328125" style="161" customWidth="1"/>
    <col min="7" max="7" width="14.453125" style="162" customWidth="1"/>
    <col min="8" max="8" width="16.6328125" style="162" customWidth="1"/>
    <col min="9" max="9" width="8.36328125" style="163" customWidth="1"/>
    <col min="10" max="10" width="14" style="162" customWidth="1"/>
    <col min="11" max="11" width="13.90625" style="162" customWidth="1"/>
    <col min="12" max="12" width="15" style="162" customWidth="1"/>
    <col min="13" max="13" width="8.36328125" style="164" customWidth="1"/>
    <col min="14" max="15" width="18.08984375" style="162" customWidth="1"/>
    <col min="16" max="17" width="15.453125" style="162" customWidth="1"/>
    <col min="18" max="18" width="9" style="162" customWidth="1"/>
    <col min="19" max="19" width="11.6328125" style="165" customWidth="1"/>
    <col min="20" max="16384" width="9" style="89"/>
  </cols>
  <sheetData>
    <row r="1" spans="1:20" ht="27" customHeight="1" x14ac:dyDescent="0.25">
      <c r="A1" s="83" t="s">
        <v>641</v>
      </c>
      <c r="B1" s="83" t="s">
        <v>691</v>
      </c>
      <c r="C1" s="83" t="s">
        <v>642</v>
      </c>
      <c r="D1" s="83" t="s">
        <v>643</v>
      </c>
      <c r="E1" s="83" t="s">
        <v>644</v>
      </c>
      <c r="F1" s="84" t="s">
        <v>645</v>
      </c>
      <c r="G1" s="85" t="s">
        <v>33</v>
      </c>
      <c r="H1" s="85" t="s">
        <v>646</v>
      </c>
      <c r="I1" s="86" t="s">
        <v>647</v>
      </c>
      <c r="J1" s="85" t="s">
        <v>648</v>
      </c>
      <c r="K1" s="85" t="s">
        <v>649</v>
      </c>
      <c r="L1" s="85" t="s">
        <v>650</v>
      </c>
      <c r="M1" s="87" t="s">
        <v>651</v>
      </c>
      <c r="N1" s="85" t="s">
        <v>30</v>
      </c>
      <c r="O1" s="85" t="s">
        <v>694</v>
      </c>
      <c r="P1" s="85" t="s">
        <v>652</v>
      </c>
      <c r="Q1" s="85" t="s">
        <v>693</v>
      </c>
      <c r="R1" s="85" t="s">
        <v>653</v>
      </c>
      <c r="S1" s="88" t="s">
        <v>654</v>
      </c>
      <c r="T1" s="88" t="s">
        <v>655</v>
      </c>
    </row>
    <row r="2" spans="1:20" hidden="1" x14ac:dyDescent="0.25">
      <c r="A2" s="90" t="s">
        <v>50</v>
      </c>
      <c r="B2" s="90"/>
      <c r="C2" s="90" t="s">
        <v>49</v>
      </c>
      <c r="D2" s="90" t="s">
        <v>656</v>
      </c>
      <c r="E2" s="91" t="s">
        <v>362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15334871.734007206</v>
      </c>
      <c r="O2" s="93"/>
      <c r="P2" s="93">
        <f t="shared" ref="P2:P10" si="1">(N2-G2+J2)/1.06</f>
        <v>-3574436.8383568525</v>
      </c>
      <c r="Q2" s="93">
        <f>P2-(O2/1.06)</f>
        <v>-3574436.8383568525</v>
      </c>
      <c r="R2" s="93">
        <f>Q2/N2</f>
        <v>-0.23309205974185249</v>
      </c>
      <c r="S2" s="96"/>
      <c r="T2" s="97" t="s">
        <v>58</v>
      </c>
    </row>
    <row r="3" spans="1:20" hidden="1" x14ac:dyDescent="0.25">
      <c r="A3" s="90" t="s">
        <v>50</v>
      </c>
      <c r="B3" s="90"/>
      <c r="C3" s="90" t="s">
        <v>49</v>
      </c>
      <c r="D3" s="90" t="s">
        <v>656</v>
      </c>
      <c r="E3" s="91" t="s">
        <v>362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24198865.709336597</v>
      </c>
      <c r="O3" s="93"/>
      <c r="P3" s="93">
        <f t="shared" si="1"/>
        <v>-314214.66218054068</v>
      </c>
      <c r="Q3" s="93">
        <f t="shared" ref="Q3:Q66" si="2">P3-(O3/1.06)</f>
        <v>-314214.66218054068</v>
      </c>
      <c r="R3" s="93">
        <f t="shared" ref="R3:R38" si="3">Q3/N3</f>
        <v>-1.2984685561493401E-2</v>
      </c>
      <c r="S3" s="96"/>
      <c r="T3" s="97" t="s">
        <v>58</v>
      </c>
    </row>
    <row r="4" spans="1:20" hidden="1" x14ac:dyDescent="0.25">
      <c r="A4" s="90" t="s">
        <v>50</v>
      </c>
      <c r="B4" s="90"/>
      <c r="C4" s="90" t="s">
        <v>49</v>
      </c>
      <c r="D4" s="90" t="s">
        <v>656</v>
      </c>
      <c r="E4" s="91" t="s">
        <v>362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hidden="1" x14ac:dyDescent="0.25">
      <c r="A5" s="90" t="s">
        <v>50</v>
      </c>
      <c r="B5" s="90"/>
      <c r="C5" s="90" t="s">
        <v>49</v>
      </c>
      <c r="D5" s="90" t="s">
        <v>656</v>
      </c>
      <c r="E5" s="91" t="s">
        <v>362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hidden="1" x14ac:dyDescent="0.25">
      <c r="A6" s="90" t="s">
        <v>50</v>
      </c>
      <c r="B6" s="90"/>
      <c r="C6" s="90" t="s">
        <v>49</v>
      </c>
      <c r="D6" s="90" t="s">
        <v>656</v>
      </c>
      <c r="E6" s="91" t="s">
        <v>362</v>
      </c>
      <c r="F6" s="92" t="s">
        <v>209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27645528.654344473</v>
      </c>
      <c r="O6" s="93"/>
      <c r="P6" s="93">
        <f t="shared" si="1"/>
        <v>-2900872.6996572232</v>
      </c>
      <c r="Q6" s="93">
        <f t="shared" si="2"/>
        <v>-2900872.6996572232</v>
      </c>
      <c r="R6" s="93">
        <f t="shared" si="3"/>
        <v>-0.1049309903213355</v>
      </c>
      <c r="S6" s="96"/>
      <c r="T6" s="97" t="s">
        <v>58</v>
      </c>
    </row>
    <row r="7" spans="1:20" hidden="1" x14ac:dyDescent="0.25">
      <c r="A7" s="90" t="s">
        <v>63</v>
      </c>
      <c r="B7" s="90"/>
      <c r="C7" s="90" t="s">
        <v>49</v>
      </c>
      <c r="D7" s="90" t="s">
        <v>656</v>
      </c>
      <c r="E7" s="91" t="s">
        <v>362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13240976.801858429</v>
      </c>
      <c r="O7" s="93"/>
      <c r="P7" s="93">
        <f t="shared" si="1"/>
        <v>-122535.9652097495</v>
      </c>
      <c r="Q7" s="93">
        <f t="shared" si="2"/>
        <v>-122535.9652097495</v>
      </c>
      <c r="R7" s="93">
        <f t="shared" si="3"/>
        <v>-9.25429951607128E-3</v>
      </c>
      <c r="S7" s="96"/>
      <c r="T7" s="97" t="s">
        <v>58</v>
      </c>
    </row>
    <row r="8" spans="1:20" hidden="1" x14ac:dyDescent="0.25">
      <c r="A8" s="90" t="s">
        <v>63</v>
      </c>
      <c r="B8" s="90"/>
      <c r="C8" s="90" t="s">
        <v>49</v>
      </c>
      <c r="D8" s="90" t="s">
        <v>656</v>
      </c>
      <c r="E8" s="91" t="s">
        <v>362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6225463.2518278696</v>
      </c>
      <c r="O8" s="93"/>
      <c r="P8" s="93">
        <f t="shared" si="1"/>
        <v>-137981.74572383476</v>
      </c>
      <c r="Q8" s="93">
        <f t="shared" si="2"/>
        <v>-137981.74572383476</v>
      </c>
      <c r="R8" s="93">
        <f t="shared" si="3"/>
        <v>-2.2164092878280452E-2</v>
      </c>
      <c r="S8" s="96"/>
      <c r="T8" s="97" t="s">
        <v>58</v>
      </c>
    </row>
    <row r="9" spans="1:20" hidden="1" x14ac:dyDescent="0.25">
      <c r="A9" s="90" t="s">
        <v>63</v>
      </c>
      <c r="B9" s="90"/>
      <c r="C9" s="90" t="s">
        <v>49</v>
      </c>
      <c r="D9" s="90" t="s">
        <v>656</v>
      </c>
      <c r="E9" s="91" t="s">
        <v>362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hidden="1" x14ac:dyDescent="0.25">
      <c r="A10" s="90" t="s">
        <v>63</v>
      </c>
      <c r="B10" s="90"/>
      <c r="C10" s="90" t="s">
        <v>49</v>
      </c>
      <c r="D10" s="90" t="s">
        <v>656</v>
      </c>
      <c r="E10" s="91" t="s">
        <v>362</v>
      </c>
      <c r="F10" s="92" t="s">
        <v>209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hidden="1" x14ac:dyDescent="0.25">
      <c r="A11" s="102" t="s">
        <v>450</v>
      </c>
      <c r="B11" s="102"/>
      <c r="C11" s="102" t="s">
        <v>747</v>
      </c>
      <c r="D11" s="102" t="s">
        <v>48</v>
      </c>
      <c r="E11" s="113" t="s">
        <v>362</v>
      </c>
      <c r="F11" s="404" t="s">
        <v>9</v>
      </c>
      <c r="G11" s="397">
        <f>581893.014291101+12957.45-68105.61</f>
        <v>526744.85429110099</v>
      </c>
      <c r="H11" s="397">
        <f>594850.464291101-68105.61</f>
        <v>526744.85429110099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513787.39983241167</v>
      </c>
      <c r="O11" s="397"/>
      <c r="P11" s="397">
        <f>(N11-G11+J11-K11)/1.06</f>
        <v>-12224.01364027294</v>
      </c>
      <c r="Q11" s="397">
        <f t="shared" si="2"/>
        <v>-12224.01364027294</v>
      </c>
      <c r="R11" s="397">
        <f t="shared" si="3"/>
        <v>-2.3791968515109941E-2</v>
      </c>
      <c r="S11" s="406"/>
      <c r="T11" s="407" t="s">
        <v>58</v>
      </c>
    </row>
    <row r="12" spans="1:20" hidden="1" x14ac:dyDescent="0.25">
      <c r="A12" s="90" t="s">
        <v>459</v>
      </c>
      <c r="B12" s="90"/>
      <c r="C12" s="90" t="s">
        <v>458</v>
      </c>
      <c r="D12" s="90" t="s">
        <v>48</v>
      </c>
      <c r="E12" s="91" t="s">
        <v>362</v>
      </c>
      <c r="F12" s="63" t="s">
        <v>345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hidden="1" x14ac:dyDescent="0.25">
      <c r="A13" s="90" t="s">
        <v>467</v>
      </c>
      <c r="B13" s="90"/>
      <c r="C13" s="90" t="s">
        <v>466</v>
      </c>
      <c r="D13" s="90" t="s">
        <v>48</v>
      </c>
      <c r="E13" s="91" t="s">
        <v>362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hidden="1" x14ac:dyDescent="0.25">
      <c r="A14" s="90" t="s">
        <v>473</v>
      </c>
      <c r="B14" s="90"/>
      <c r="C14" s="90" t="s">
        <v>472</v>
      </c>
      <c r="D14" s="90" t="s">
        <v>48</v>
      </c>
      <c r="E14" s="91" t="s">
        <v>362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hidden="1" x14ac:dyDescent="0.25">
      <c r="A15" s="90" t="s">
        <v>476</v>
      </c>
      <c r="B15" s="90"/>
      <c r="C15" s="90" t="s">
        <v>475</v>
      </c>
      <c r="D15" s="90" t="s">
        <v>657</v>
      </c>
      <c r="E15" s="91" t="s">
        <v>362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hidden="1" x14ac:dyDescent="0.25">
      <c r="A16" s="90" t="s">
        <v>478</v>
      </c>
      <c r="B16" s="90"/>
      <c r="C16" s="90" t="s">
        <v>477</v>
      </c>
      <c r="D16" s="90" t="s">
        <v>657</v>
      </c>
      <c r="E16" s="91" t="s">
        <v>362</v>
      </c>
      <c r="F16" s="68" t="s">
        <v>9</v>
      </c>
      <c r="G16" s="93">
        <f>61547.62-2.81</f>
        <v>61544.810000000005</v>
      </c>
      <c r="H16" s="93">
        <f>61547.62-2.81</f>
        <v>61544.810000000005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61544.810000000005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hidden="1" x14ac:dyDescent="0.25">
      <c r="A17" s="90" t="s">
        <v>480</v>
      </c>
      <c r="B17" s="90"/>
      <c r="C17" s="90" t="s">
        <v>479</v>
      </c>
      <c r="D17" s="90" t="s">
        <v>657</v>
      </c>
      <c r="E17" s="91" t="s">
        <v>362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hidden="1" x14ac:dyDescent="0.25">
      <c r="A18" s="90" t="s">
        <v>447</v>
      </c>
      <c r="B18" s="90"/>
      <c r="C18" s="90" t="s">
        <v>446</v>
      </c>
      <c r="D18" s="90" t="s">
        <v>48</v>
      </c>
      <c r="E18" s="91" t="s">
        <v>362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hidden="1" x14ac:dyDescent="0.25">
      <c r="A19" s="102" t="s">
        <v>450</v>
      </c>
      <c r="B19" s="102"/>
      <c r="C19" s="102" t="s">
        <v>449</v>
      </c>
      <c r="D19" s="102" t="s">
        <v>48</v>
      </c>
      <c r="E19" s="113" t="s">
        <v>362</v>
      </c>
      <c r="F19" s="404" t="s">
        <v>345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hidden="1" x14ac:dyDescent="0.25">
      <c r="A20" s="90" t="s">
        <v>459</v>
      </c>
      <c r="B20" s="90"/>
      <c r="C20" s="90" t="s">
        <v>458</v>
      </c>
      <c r="D20" s="90" t="s">
        <v>48</v>
      </c>
      <c r="E20" s="91" t="s">
        <v>362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hidden="1" x14ac:dyDescent="0.25">
      <c r="A21" s="91" t="s">
        <v>332</v>
      </c>
      <c r="B21" s="91"/>
      <c r="C21" s="99" t="s">
        <v>331</v>
      </c>
      <c r="D21" s="90" t="s">
        <v>48</v>
      </c>
      <c r="E21" s="91" t="s">
        <v>362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hidden="1" x14ac:dyDescent="0.25">
      <c r="A22" s="90" t="s">
        <v>334</v>
      </c>
      <c r="B22" s="90"/>
      <c r="C22" s="90" t="s">
        <v>333</v>
      </c>
      <c r="D22" s="90" t="s">
        <v>657</v>
      </c>
      <c r="E22" s="91" t="s">
        <v>362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hidden="1" x14ac:dyDescent="0.25">
      <c r="A23" s="90" t="s">
        <v>482</v>
      </c>
      <c r="B23" s="90"/>
      <c r="C23" s="99" t="s">
        <v>481</v>
      </c>
      <c r="D23" s="90" t="s">
        <v>657</v>
      </c>
      <c r="E23" s="91" t="s">
        <v>362</v>
      </c>
      <c r="F23" s="68" t="s">
        <v>9</v>
      </c>
      <c r="G23" s="93">
        <v>48565.68</v>
      </c>
      <c r="H23" s="93">
        <v>48565.68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48565.68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hidden="1" x14ac:dyDescent="0.25">
      <c r="A24" s="90" t="s">
        <v>487</v>
      </c>
      <c r="B24" s="90"/>
      <c r="C24" s="99" t="s">
        <v>486</v>
      </c>
      <c r="D24" s="90" t="s">
        <v>48</v>
      </c>
      <c r="E24" s="91" t="s">
        <v>362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hidden="1" x14ac:dyDescent="0.25">
      <c r="A25" s="90" t="s">
        <v>50</v>
      </c>
      <c r="B25" s="90"/>
      <c r="C25" s="90" t="s">
        <v>49</v>
      </c>
      <c r="D25" s="90" t="s">
        <v>656</v>
      </c>
      <c r="E25" s="91" t="s">
        <v>658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4105066.2069834522</v>
      </c>
      <c r="O25" s="93"/>
      <c r="P25" s="93">
        <f t="shared" ref="P25:P71" si="7">(N25-G25+J25)/1.06</f>
        <v>108697.78161302509</v>
      </c>
      <c r="Q25" s="93">
        <f t="shared" si="2"/>
        <v>108697.78161302509</v>
      </c>
      <c r="R25" s="93">
        <f t="shared" si="3"/>
        <v>2.6478935084679196E-2</v>
      </c>
      <c r="S25" s="96"/>
      <c r="T25" s="97" t="s">
        <v>58</v>
      </c>
    </row>
    <row r="26" spans="1:20" hidden="1" x14ac:dyDescent="0.25">
      <c r="A26" s="90" t="s">
        <v>50</v>
      </c>
      <c r="B26" s="90"/>
      <c r="C26" s="90" t="s">
        <v>49</v>
      </c>
      <c r="D26" s="90" t="s">
        <v>656</v>
      </c>
      <c r="E26" s="91" t="s">
        <v>658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2571886.0651160507</v>
      </c>
      <c r="O26" s="93"/>
      <c r="P26" s="93">
        <f t="shared" si="7"/>
        <v>73311.890761950868</v>
      </c>
      <c r="Q26" s="93">
        <f t="shared" si="2"/>
        <v>73311.890761950868</v>
      </c>
      <c r="R26" s="93">
        <f t="shared" si="3"/>
        <v>2.8505108276887386E-2</v>
      </c>
      <c r="S26" s="96"/>
      <c r="T26" s="97" t="s">
        <v>58</v>
      </c>
    </row>
    <row r="27" spans="1:20" hidden="1" x14ac:dyDescent="0.25">
      <c r="A27" s="90" t="s">
        <v>50</v>
      </c>
      <c r="B27" s="90"/>
      <c r="C27" s="90" t="s">
        <v>49</v>
      </c>
      <c r="D27" s="90" t="s">
        <v>656</v>
      </c>
      <c r="E27" s="91" t="s">
        <v>658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hidden="1" x14ac:dyDescent="0.25">
      <c r="A28" s="90" t="s">
        <v>50</v>
      </c>
      <c r="B28" s="90"/>
      <c r="C28" s="90" t="s">
        <v>49</v>
      </c>
      <c r="D28" s="90" t="s">
        <v>656</v>
      </c>
      <c r="E28" s="91" t="s">
        <v>658</v>
      </c>
      <c r="F28" s="92" t="s">
        <v>197</v>
      </c>
      <c r="G28" s="93">
        <f>6232719.82-4485833.33</f>
        <v>1746886.4900000002</v>
      </c>
      <c r="H28" s="93">
        <f>6232719.82-4485833.33</f>
        <v>1746886.4900000002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1746886.49</v>
      </c>
      <c r="O28" s="93"/>
      <c r="P28" s="93">
        <f t="shared" si="7"/>
        <v>395914.59277913475</v>
      </c>
      <c r="Q28" s="93">
        <f t="shared" si="2"/>
        <v>395914.59277913475</v>
      </c>
      <c r="R28" s="93">
        <f t="shared" si="3"/>
        <v>0.22664013663482779</v>
      </c>
      <c r="S28" s="96"/>
      <c r="T28" s="101" t="s">
        <v>58</v>
      </c>
    </row>
    <row r="29" spans="1:20" hidden="1" x14ac:dyDescent="0.25">
      <c r="A29" s="90" t="s">
        <v>50</v>
      </c>
      <c r="B29" s="90"/>
      <c r="C29" s="90" t="s">
        <v>49</v>
      </c>
      <c r="D29" s="90" t="s">
        <v>656</v>
      </c>
      <c r="E29" s="91" t="s">
        <v>658</v>
      </c>
      <c r="F29" s="92" t="s">
        <v>209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1143027.1256079071</v>
      </c>
      <c r="O29" s="93"/>
      <c r="P29" s="93">
        <f t="shared" si="7"/>
        <v>18005.272737727952</v>
      </c>
      <c r="Q29" s="93">
        <f t="shared" si="2"/>
        <v>18005.272737727952</v>
      </c>
      <c r="R29" s="93">
        <f t="shared" si="3"/>
        <v>1.5752270732990729E-2</v>
      </c>
      <c r="S29" s="96"/>
      <c r="T29" s="101" t="s">
        <v>58</v>
      </c>
    </row>
    <row r="30" spans="1:20" hidden="1" x14ac:dyDescent="0.25">
      <c r="A30" s="102" t="s">
        <v>326</v>
      </c>
      <c r="B30" s="102"/>
      <c r="C30" s="90" t="s">
        <v>325</v>
      </c>
      <c r="D30" s="90" t="s">
        <v>48</v>
      </c>
      <c r="E30" s="91" t="s">
        <v>658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hidden="1" x14ac:dyDescent="0.25">
      <c r="A31" s="104" t="s">
        <v>63</v>
      </c>
      <c r="B31" s="104"/>
      <c r="C31" s="104" t="s">
        <v>49</v>
      </c>
      <c r="D31" s="104" t="s">
        <v>656</v>
      </c>
      <c r="E31" s="105" t="s">
        <v>658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2370232.5205928236</v>
      </c>
      <c r="O31" s="81">
        <v>5698.7</v>
      </c>
      <c r="P31" s="108">
        <f t="shared" si="7"/>
        <v>303871.82032048301</v>
      </c>
      <c r="Q31" s="93">
        <f t="shared" si="2"/>
        <v>298495.68824501132</v>
      </c>
      <c r="R31" s="93">
        <f t="shared" si="3"/>
        <v>0.12593519228668501</v>
      </c>
      <c r="S31" s="110"/>
      <c r="T31" s="111" t="s">
        <v>58</v>
      </c>
    </row>
    <row r="32" spans="1:20" hidden="1" x14ac:dyDescent="0.25">
      <c r="A32" s="90" t="s">
        <v>63</v>
      </c>
      <c r="B32" s="90"/>
      <c r="C32" s="90" t="s">
        <v>49</v>
      </c>
      <c r="D32" s="90" t="s">
        <v>656</v>
      </c>
      <c r="E32" s="91" t="s">
        <v>658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hidden="1" x14ac:dyDescent="0.25">
      <c r="A33" s="90" t="s">
        <v>63</v>
      </c>
      <c r="B33" s="90"/>
      <c r="C33" s="90" t="s">
        <v>49</v>
      </c>
      <c r="D33" s="90" t="s">
        <v>656</v>
      </c>
      <c r="E33" s="91" t="s">
        <v>658</v>
      </c>
      <c r="F33" s="92" t="s">
        <v>197</v>
      </c>
      <c r="G33" s="93">
        <f>606800+4881660</f>
        <v>5488460</v>
      </c>
      <c r="H33" s="93">
        <f>606800+4881660</f>
        <v>5488460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223329.84364116273</v>
      </c>
      <c r="Q33" s="93">
        <f t="shared" si="2"/>
        <v>223329.84364116273</v>
      </c>
      <c r="R33" s="93">
        <f t="shared" si="3"/>
        <v>3.928867129838598E-2</v>
      </c>
      <c r="S33" s="96"/>
      <c r="T33" s="101" t="s">
        <v>58</v>
      </c>
    </row>
    <row r="34" spans="1:20" hidden="1" x14ac:dyDescent="0.25">
      <c r="A34" s="90" t="s">
        <v>63</v>
      </c>
      <c r="B34" s="90"/>
      <c r="C34" s="90" t="s">
        <v>49</v>
      </c>
      <c r="D34" s="90" t="s">
        <v>656</v>
      </c>
      <c r="E34" s="91" t="s">
        <v>658</v>
      </c>
      <c r="F34" s="92" t="s">
        <v>209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hidden="1" x14ac:dyDescent="0.25">
      <c r="A35" s="113" t="s">
        <v>332</v>
      </c>
      <c r="B35" s="113"/>
      <c r="C35" s="114" t="s">
        <v>331</v>
      </c>
      <c r="D35" s="90" t="s">
        <v>48</v>
      </c>
      <c r="E35" s="91" t="s">
        <v>658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hidden="1" x14ac:dyDescent="0.25">
      <c r="A36" s="90" t="s">
        <v>334</v>
      </c>
      <c r="B36" s="90"/>
      <c r="C36" s="90" t="s">
        <v>333</v>
      </c>
      <c r="D36" s="90" t="s">
        <v>657</v>
      </c>
      <c r="E36" s="91" t="s">
        <v>658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hidden="1" x14ac:dyDescent="0.25">
      <c r="A37" s="90" t="s">
        <v>50</v>
      </c>
      <c r="B37" s="90"/>
      <c r="C37" s="90" t="s">
        <v>49</v>
      </c>
      <c r="D37" s="90" t="s">
        <v>656</v>
      </c>
      <c r="E37" s="91" t="s">
        <v>659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1758843.8039073765</v>
      </c>
      <c r="O37" s="81">
        <v>11397.4</v>
      </c>
      <c r="P37" s="93">
        <f t="shared" si="7"/>
        <v>-909976.18618359731</v>
      </c>
      <c r="Q37" s="93">
        <f t="shared" si="2"/>
        <v>-920728.45033454068</v>
      </c>
      <c r="R37" s="93">
        <f t="shared" si="3"/>
        <v>-0.52348505779142385</v>
      </c>
      <c r="S37" s="96"/>
      <c r="T37" s="101" t="s">
        <v>58</v>
      </c>
    </row>
    <row r="38" spans="1:20" hidden="1" x14ac:dyDescent="0.25">
      <c r="A38" s="90" t="s">
        <v>50</v>
      </c>
      <c r="B38" s="90"/>
      <c r="C38" s="90" t="s">
        <v>49</v>
      </c>
      <c r="D38" s="90" t="s">
        <v>656</v>
      </c>
      <c r="E38" s="91" t="s">
        <v>659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1071072.8185942343</v>
      </c>
      <c r="O38" s="93"/>
      <c r="P38" s="93">
        <f t="shared" si="7"/>
        <v>12977.765877435259</v>
      </c>
      <c r="Q38" s="93">
        <f t="shared" si="2"/>
        <v>12977.765877435259</v>
      </c>
      <c r="R38" s="93">
        <f t="shared" si="3"/>
        <v>1.2116604634284685E-2</v>
      </c>
      <c r="S38" s="96"/>
      <c r="T38" s="101" t="s">
        <v>58</v>
      </c>
    </row>
    <row r="39" spans="1:20" hidden="1" x14ac:dyDescent="0.25">
      <c r="A39" s="90" t="s">
        <v>50</v>
      </c>
      <c r="B39" s="90"/>
      <c r="C39" s="90" t="s">
        <v>49</v>
      </c>
      <c r="D39" s="90" t="s">
        <v>656</v>
      </c>
      <c r="E39" s="91" t="s">
        <v>659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hidden="1" x14ac:dyDescent="0.25">
      <c r="A40" s="90" t="s">
        <v>50</v>
      </c>
      <c r="B40" s="90"/>
      <c r="C40" s="90" t="s">
        <v>49</v>
      </c>
      <c r="D40" s="90" t="s">
        <v>656</v>
      </c>
      <c r="E40" s="91" t="s">
        <v>659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hidden="1" x14ac:dyDescent="0.25">
      <c r="A41" s="90" t="s">
        <v>50</v>
      </c>
      <c r="B41" s="90"/>
      <c r="C41" s="90" t="s">
        <v>49</v>
      </c>
      <c r="D41" s="90" t="s">
        <v>656</v>
      </c>
      <c r="E41" s="91" t="s">
        <v>659</v>
      </c>
      <c r="F41" s="92" t="s">
        <v>209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129276.26441935483</v>
      </c>
      <c r="O41" s="93"/>
      <c r="P41" s="93">
        <f t="shared" si="7"/>
        <v>-4425.9417596730818</v>
      </c>
      <c r="Q41" s="93">
        <f t="shared" si="2"/>
        <v>-4425.9417596730818</v>
      </c>
      <c r="R41" s="93">
        <f t="shared" si="8"/>
        <v>-3.423630609649983E-2</v>
      </c>
      <c r="S41" s="96"/>
      <c r="T41" s="101" t="s">
        <v>58</v>
      </c>
    </row>
    <row r="42" spans="1:20" s="112" customFormat="1" hidden="1" x14ac:dyDescent="0.25">
      <c r="A42" s="104" t="s">
        <v>63</v>
      </c>
      <c r="B42" s="104"/>
      <c r="C42" s="104" t="s">
        <v>49</v>
      </c>
      <c r="D42" s="104" t="s">
        <v>656</v>
      </c>
      <c r="E42" s="105" t="s">
        <v>659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hidden="1" x14ac:dyDescent="0.25">
      <c r="A43" s="90" t="s">
        <v>63</v>
      </c>
      <c r="B43" s="90"/>
      <c r="C43" s="90" t="s">
        <v>49</v>
      </c>
      <c r="D43" s="90" t="s">
        <v>656</v>
      </c>
      <c r="E43" s="91" t="s">
        <v>659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hidden="1" x14ac:dyDescent="0.25">
      <c r="A44" s="90" t="s">
        <v>63</v>
      </c>
      <c r="B44" s="90"/>
      <c r="C44" s="90" t="s">
        <v>49</v>
      </c>
      <c r="D44" s="90" t="s">
        <v>656</v>
      </c>
      <c r="E44" s="91" t="s">
        <v>659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hidden="1" x14ac:dyDescent="0.25">
      <c r="A45" s="90" t="s">
        <v>63</v>
      </c>
      <c r="B45" s="90"/>
      <c r="C45" s="90" t="s">
        <v>49</v>
      </c>
      <c r="D45" s="90" t="s">
        <v>656</v>
      </c>
      <c r="E45" s="91" t="s">
        <v>659</v>
      </c>
      <c r="F45" s="92" t="s">
        <v>209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77234.322116788317</v>
      </c>
      <c r="O45" s="93"/>
      <c r="P45" s="93">
        <f t="shared" si="7"/>
        <v>-23838.332414540015</v>
      </c>
      <c r="Q45" s="93">
        <f t="shared" si="2"/>
        <v>-23838.332414540015</v>
      </c>
      <c r="R45" s="93">
        <f t="shared" si="8"/>
        <v>-0.30864946776503538</v>
      </c>
      <c r="S45" s="96"/>
      <c r="T45" s="101" t="s">
        <v>58</v>
      </c>
    </row>
    <row r="46" spans="1:20" hidden="1" x14ac:dyDescent="0.25">
      <c r="A46" s="90" t="s">
        <v>340</v>
      </c>
      <c r="B46" s="90"/>
      <c r="C46" s="114" t="s">
        <v>750</v>
      </c>
      <c r="D46" s="114" t="s">
        <v>739</v>
      </c>
      <c r="E46" s="91" t="s">
        <v>659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hidden="1" x14ac:dyDescent="0.25">
      <c r="A47" s="116" t="s">
        <v>342</v>
      </c>
      <c r="B47" s="116"/>
      <c r="C47" s="116" t="s">
        <v>341</v>
      </c>
      <c r="D47" s="90" t="s">
        <v>48</v>
      </c>
      <c r="E47" s="114" t="s">
        <v>659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hidden="1" x14ac:dyDescent="0.25">
      <c r="A48" s="116" t="s">
        <v>344</v>
      </c>
      <c r="B48" s="116"/>
      <c r="C48" s="116" t="s">
        <v>343</v>
      </c>
      <c r="D48" s="90" t="s">
        <v>657</v>
      </c>
      <c r="E48" s="114" t="s">
        <v>659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hidden="1" x14ac:dyDescent="0.25">
      <c r="A49" s="116" t="s">
        <v>334</v>
      </c>
      <c r="B49" s="116"/>
      <c r="C49" s="116" t="s">
        <v>333</v>
      </c>
      <c r="D49" s="90" t="s">
        <v>657</v>
      </c>
      <c r="E49" s="114" t="s">
        <v>659</v>
      </c>
      <c r="F49" s="62" t="s">
        <v>345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hidden="1" x14ac:dyDescent="0.25">
      <c r="A50" s="91" t="s">
        <v>332</v>
      </c>
      <c r="B50" s="91"/>
      <c r="C50" s="114" t="s">
        <v>331</v>
      </c>
      <c r="D50" s="90" t="s">
        <v>48</v>
      </c>
      <c r="E50" s="114" t="s">
        <v>659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hidden="1" x14ac:dyDescent="0.25">
      <c r="A51" s="116" t="s">
        <v>334</v>
      </c>
      <c r="B51" s="116"/>
      <c r="C51" s="116" t="s">
        <v>333</v>
      </c>
      <c r="D51" s="90" t="s">
        <v>657</v>
      </c>
      <c r="E51" s="114" t="s">
        <v>659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hidden="1" x14ac:dyDescent="0.4">
      <c r="A52" s="119" t="s">
        <v>63</v>
      </c>
      <c r="B52" s="119"/>
      <c r="C52" s="116" t="s">
        <v>49</v>
      </c>
      <c r="D52" s="90" t="s">
        <v>656</v>
      </c>
      <c r="E52" s="114" t="s">
        <v>660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hidden="1" x14ac:dyDescent="0.4">
      <c r="A53" s="119" t="s">
        <v>63</v>
      </c>
      <c r="B53" s="119"/>
      <c r="C53" s="119" t="s">
        <v>49</v>
      </c>
      <c r="D53" s="90" t="s">
        <v>656</v>
      </c>
      <c r="E53" s="114" t="s">
        <v>660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1626912.6661695356</v>
      </c>
      <c r="O53" s="72"/>
      <c r="P53" s="93">
        <f t="shared" si="7"/>
        <v>224093.80381551394</v>
      </c>
      <c r="Q53" s="93">
        <f t="shared" si="2"/>
        <v>224093.80381551394</v>
      </c>
      <c r="R53" s="93">
        <f t="shared" si="8"/>
        <v>0.13774175373723582</v>
      </c>
      <c r="S53" s="93"/>
      <c r="T53" s="101" t="s">
        <v>58</v>
      </c>
    </row>
    <row r="54" spans="1:20" s="122" customFormat="1" hidden="1" x14ac:dyDescent="0.4">
      <c r="A54" s="119" t="s">
        <v>63</v>
      </c>
      <c r="B54" s="119"/>
      <c r="C54" s="119" t="s">
        <v>49</v>
      </c>
      <c r="D54" s="90" t="s">
        <v>656</v>
      </c>
      <c r="E54" s="114" t="s">
        <v>660</v>
      </c>
      <c r="F54" s="120" t="s">
        <v>209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851058.15298131166</v>
      </c>
      <c r="O54" s="93"/>
      <c r="P54" s="93">
        <f t="shared" si="7"/>
        <v>20152.336041956441</v>
      </c>
      <c r="Q54" s="93">
        <f t="shared" si="2"/>
        <v>20152.336041956441</v>
      </c>
      <c r="R54" s="93">
        <f t="shared" si="8"/>
        <v>2.3679152795095738E-2</v>
      </c>
      <c r="S54" s="93" t="s">
        <v>661</v>
      </c>
      <c r="T54" s="101" t="s">
        <v>58</v>
      </c>
    </row>
    <row r="55" spans="1:20" s="122" customFormat="1" hidden="1" x14ac:dyDescent="0.4">
      <c r="A55" s="119" t="s">
        <v>63</v>
      </c>
      <c r="B55" s="119"/>
      <c r="C55" s="119" t="s">
        <v>49</v>
      </c>
      <c r="D55" s="90" t="s">
        <v>656</v>
      </c>
      <c r="E55" s="114" t="s">
        <v>660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hidden="1" x14ac:dyDescent="0.4">
      <c r="A56" s="119" t="s">
        <v>50</v>
      </c>
      <c r="B56" s="119"/>
      <c r="C56" s="116" t="s">
        <v>49</v>
      </c>
      <c r="D56" s="90" t="s">
        <v>656</v>
      </c>
      <c r="E56" s="114" t="s">
        <v>660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1295184.2600902456</v>
      </c>
      <c r="O56" s="93"/>
      <c r="P56" s="93">
        <f t="shared" si="7"/>
        <v>11505.608034885037</v>
      </c>
      <c r="Q56" s="93">
        <f t="shared" si="2"/>
        <v>11505.608034885037</v>
      </c>
      <c r="R56" s="93">
        <f t="shared" si="8"/>
        <v>8.8833754311400843E-3</v>
      </c>
      <c r="S56" s="93"/>
      <c r="T56" s="101" t="s">
        <v>58</v>
      </c>
    </row>
    <row r="57" spans="1:20" s="122" customFormat="1" hidden="1" x14ac:dyDescent="0.4">
      <c r="A57" s="119" t="s">
        <v>50</v>
      </c>
      <c r="B57" s="119"/>
      <c r="C57" s="119" t="s">
        <v>49</v>
      </c>
      <c r="D57" s="90" t="s">
        <v>656</v>
      </c>
      <c r="E57" s="114" t="s">
        <v>660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3550031.1066119159</v>
      </c>
      <c r="O57" s="93"/>
      <c r="P57" s="93">
        <f t="shared" si="7"/>
        <v>94705.75182841967</v>
      </c>
      <c r="Q57" s="93">
        <f t="shared" si="2"/>
        <v>94705.75182841967</v>
      </c>
      <c r="R57" s="93">
        <f t="shared" si="8"/>
        <v>2.6677442812270198E-2</v>
      </c>
      <c r="S57" s="93"/>
      <c r="T57" s="101" t="s">
        <v>58</v>
      </c>
    </row>
    <row r="58" spans="1:20" s="122" customFormat="1" hidden="1" x14ac:dyDescent="0.4">
      <c r="A58" s="119" t="s">
        <v>50</v>
      </c>
      <c r="B58" s="119"/>
      <c r="C58" s="119" t="s">
        <v>49</v>
      </c>
      <c r="D58" s="90" t="s">
        <v>656</v>
      </c>
      <c r="E58" s="114" t="s">
        <v>660</v>
      </c>
      <c r="F58" s="120" t="s">
        <v>209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hidden="1" x14ac:dyDescent="0.4">
      <c r="A59" s="119" t="s">
        <v>50</v>
      </c>
      <c r="B59" s="119"/>
      <c r="C59" s="119" t="s">
        <v>49</v>
      </c>
      <c r="D59" s="90" t="s">
        <v>656</v>
      </c>
      <c r="E59" s="114" t="s">
        <v>660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hidden="1" x14ac:dyDescent="0.4">
      <c r="A60" s="119" t="s">
        <v>50</v>
      </c>
      <c r="B60" s="119"/>
      <c r="C60" s="119" t="s">
        <v>49</v>
      </c>
      <c r="D60" s="90" t="s">
        <v>656</v>
      </c>
      <c r="E60" s="114" t="s">
        <v>660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hidden="1" x14ac:dyDescent="0.4">
      <c r="A61" s="119" t="s">
        <v>662</v>
      </c>
      <c r="B61" s="119"/>
      <c r="C61" s="119" t="s">
        <v>361</v>
      </c>
      <c r="D61" s="119" t="s">
        <v>361</v>
      </c>
      <c r="E61" s="114" t="s">
        <v>660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hidden="1" x14ac:dyDescent="0.4">
      <c r="A62" s="116" t="s">
        <v>334</v>
      </c>
      <c r="B62" s="116"/>
      <c r="C62" s="126" t="s">
        <v>333</v>
      </c>
      <c r="D62" s="90" t="s">
        <v>657</v>
      </c>
      <c r="E62" s="114" t="s">
        <v>660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hidden="1" x14ac:dyDescent="0.4">
      <c r="A63" s="116" t="s">
        <v>344</v>
      </c>
      <c r="B63" s="116"/>
      <c r="C63" s="126" t="s">
        <v>343</v>
      </c>
      <c r="D63" s="90" t="s">
        <v>657</v>
      </c>
      <c r="E63" s="114" t="s">
        <v>660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hidden="1" x14ac:dyDescent="0.4">
      <c r="A64" s="132" t="s">
        <v>63</v>
      </c>
      <c r="B64" s="132"/>
      <c r="C64" s="133" t="s">
        <v>49</v>
      </c>
      <c r="D64" s="90" t="s">
        <v>656</v>
      </c>
      <c r="E64" s="132" t="s">
        <v>663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hidden="1" x14ac:dyDescent="0.4">
      <c r="A65" s="132" t="s">
        <v>63</v>
      </c>
      <c r="B65" s="132"/>
      <c r="C65" s="132" t="s">
        <v>49</v>
      </c>
      <c r="D65" s="90" t="s">
        <v>656</v>
      </c>
      <c r="E65" s="132" t="s">
        <v>663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hidden="1" x14ac:dyDescent="0.4">
      <c r="A66" s="132" t="s">
        <v>63</v>
      </c>
      <c r="B66" s="132"/>
      <c r="C66" s="132" t="s">
        <v>49</v>
      </c>
      <c r="D66" s="90" t="s">
        <v>656</v>
      </c>
      <c r="E66" s="132" t="s">
        <v>663</v>
      </c>
      <c r="F66" s="137" t="s">
        <v>209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hidden="1" x14ac:dyDescent="0.4">
      <c r="A67" s="132" t="s">
        <v>50</v>
      </c>
      <c r="B67" s="132"/>
      <c r="C67" s="133" t="s">
        <v>49</v>
      </c>
      <c r="D67" s="90" t="s">
        <v>656</v>
      </c>
      <c r="E67" s="132" t="s">
        <v>663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1600526.2999816569</v>
      </c>
      <c r="O67" s="93"/>
      <c r="P67" s="93">
        <f t="shared" si="7"/>
        <v>246722.17486440015</v>
      </c>
      <c r="Q67" s="93">
        <f t="shared" ref="Q67:Q131" si="14">P67-(O67/1.06)</f>
        <v>246722.17486440015</v>
      </c>
      <c r="R67" s="93">
        <f t="shared" si="8"/>
        <v>0.15415065336147724</v>
      </c>
      <c r="S67" s="129"/>
      <c r="T67" s="101" t="s">
        <v>58</v>
      </c>
    </row>
    <row r="68" spans="1:20" s="136" customFormat="1" hidden="1" x14ac:dyDescent="0.4">
      <c r="A68" s="132" t="s">
        <v>50</v>
      </c>
      <c r="B68" s="132"/>
      <c r="C68" s="132" t="s">
        <v>49</v>
      </c>
      <c r="D68" s="90" t="s">
        <v>656</v>
      </c>
      <c r="E68" s="132" t="s">
        <v>663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1439401.3118894484</v>
      </c>
      <c r="O68" s="77"/>
      <c r="P68" s="93">
        <f t="shared" si="7"/>
        <v>14066.868991413206</v>
      </c>
      <c r="Q68" s="93">
        <f t="shared" si="14"/>
        <v>14066.868991413206</v>
      </c>
      <c r="R68" s="93">
        <f t="shared" si="8"/>
        <v>9.7727220860651786E-3</v>
      </c>
      <c r="S68" s="129"/>
      <c r="T68" s="101" t="s">
        <v>58</v>
      </c>
    </row>
    <row r="69" spans="1:20" s="136" customFormat="1" hidden="1" x14ac:dyDescent="0.4">
      <c r="A69" s="132" t="s">
        <v>50</v>
      </c>
      <c r="B69" s="132"/>
      <c r="C69" s="132" t="s">
        <v>49</v>
      </c>
      <c r="D69" s="90" t="s">
        <v>656</v>
      </c>
      <c r="E69" s="132" t="s">
        <v>663</v>
      </c>
      <c r="F69" s="137" t="s">
        <v>209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hidden="1" x14ac:dyDescent="0.4">
      <c r="A70" s="132" t="s">
        <v>50</v>
      </c>
      <c r="B70" s="132"/>
      <c r="C70" s="132" t="s">
        <v>49</v>
      </c>
      <c r="D70" s="90" t="s">
        <v>656</v>
      </c>
      <c r="E70" s="132" t="s">
        <v>663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hidden="1" customHeight="1" x14ac:dyDescent="0.4">
      <c r="A71" s="132" t="s">
        <v>573</v>
      </c>
      <c r="B71" s="132"/>
      <c r="C71" s="132" t="s">
        <v>49</v>
      </c>
      <c r="D71" s="90" t="s">
        <v>656</v>
      </c>
      <c r="E71" s="132" t="s">
        <v>663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hidden="1" x14ac:dyDescent="0.4">
      <c r="A72" s="132" t="s">
        <v>583</v>
      </c>
      <c r="B72" s="132"/>
      <c r="C72" s="126" t="s">
        <v>582</v>
      </c>
      <c r="D72" s="126" t="s">
        <v>582</v>
      </c>
      <c r="E72" s="132" t="s">
        <v>663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hidden="1" x14ac:dyDescent="0.4">
      <c r="A73" s="132" t="s">
        <v>63</v>
      </c>
      <c r="B73" s="132"/>
      <c r="C73" s="132" t="s">
        <v>49</v>
      </c>
      <c r="D73" s="90" t="s">
        <v>656</v>
      </c>
      <c r="E73" s="132" t="s">
        <v>663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hidden="1" x14ac:dyDescent="0.4">
      <c r="A74" s="132" t="s">
        <v>580</v>
      </c>
      <c r="B74" s="132"/>
      <c r="C74" s="126" t="s">
        <v>343</v>
      </c>
      <c r="D74" s="90" t="s">
        <v>657</v>
      </c>
      <c r="E74" s="132" t="s">
        <v>663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hidden="1" x14ac:dyDescent="0.4">
      <c r="A75" s="132" t="s">
        <v>581</v>
      </c>
      <c r="B75" s="132"/>
      <c r="C75" s="126" t="s">
        <v>333</v>
      </c>
      <c r="D75" s="90" t="s">
        <v>657</v>
      </c>
      <c r="E75" s="132" t="s">
        <v>663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hidden="1" x14ac:dyDescent="0.4">
      <c r="A76" s="142" t="s">
        <v>63</v>
      </c>
      <c r="B76" s="142"/>
      <c r="C76" s="143" t="s">
        <v>49</v>
      </c>
      <c r="D76" s="143" t="s">
        <v>656</v>
      </c>
      <c r="E76" s="142" t="s">
        <v>664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hidden="1" x14ac:dyDescent="0.4">
      <c r="A77" s="142" t="s">
        <v>63</v>
      </c>
      <c r="B77" s="142"/>
      <c r="C77" s="142" t="s">
        <v>49</v>
      </c>
      <c r="D77" s="143" t="s">
        <v>656</v>
      </c>
      <c r="E77" s="142" t="s">
        <v>664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hidden="1" x14ac:dyDescent="0.4">
      <c r="A78" s="142" t="s">
        <v>63</v>
      </c>
      <c r="B78" s="142"/>
      <c r="C78" s="142" t="s">
        <v>49</v>
      </c>
      <c r="D78" s="143" t="s">
        <v>656</v>
      </c>
      <c r="E78" s="142" t="s">
        <v>664</v>
      </c>
      <c r="F78" s="145" t="s">
        <v>209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hidden="1" x14ac:dyDescent="0.4">
      <c r="A79" s="142" t="s">
        <v>50</v>
      </c>
      <c r="B79" s="142"/>
      <c r="C79" s="143" t="s">
        <v>49</v>
      </c>
      <c r="D79" s="143" t="s">
        <v>656</v>
      </c>
      <c r="E79" s="142" t="s">
        <v>664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hidden="1" x14ac:dyDescent="0.4">
      <c r="A80" s="142" t="s">
        <v>50</v>
      </c>
      <c r="B80" s="142"/>
      <c r="C80" s="142" t="s">
        <v>49</v>
      </c>
      <c r="D80" s="143" t="s">
        <v>656</v>
      </c>
      <c r="E80" s="142" t="s">
        <v>664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hidden="1" x14ac:dyDescent="0.4">
      <c r="A81" s="142" t="s">
        <v>50</v>
      </c>
      <c r="B81" s="142"/>
      <c r="C81" s="142" t="s">
        <v>49</v>
      </c>
      <c r="D81" s="143" t="s">
        <v>656</v>
      </c>
      <c r="E81" s="142" t="s">
        <v>664</v>
      </c>
      <c r="F81" s="145" t="s">
        <v>209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hidden="1" x14ac:dyDescent="0.4">
      <c r="A82" s="142" t="s">
        <v>602</v>
      </c>
      <c r="B82" s="142"/>
      <c r="C82" s="142" t="s">
        <v>458</v>
      </c>
      <c r="D82" s="142" t="s">
        <v>48</v>
      </c>
      <c r="E82" s="142" t="s">
        <v>664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633</v>
      </c>
      <c r="T82" s="146" t="s">
        <v>6</v>
      </c>
    </row>
    <row r="83" spans="1:20" s="112" customFormat="1" hidden="1" x14ac:dyDescent="0.4">
      <c r="A83" s="147" t="s">
        <v>608</v>
      </c>
      <c r="B83" s="147"/>
      <c r="C83" s="147" t="s">
        <v>343</v>
      </c>
      <c r="D83" s="147" t="s">
        <v>657</v>
      </c>
      <c r="E83" s="147" t="s">
        <v>664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633</v>
      </c>
      <c r="T83" s="154" t="s">
        <v>58</v>
      </c>
    </row>
    <row r="84" spans="1:20" s="112" customFormat="1" hidden="1" x14ac:dyDescent="0.4">
      <c r="A84" s="147" t="s">
        <v>610</v>
      </c>
      <c r="B84" s="147"/>
      <c r="C84" s="147" t="s">
        <v>333</v>
      </c>
      <c r="D84" s="147" t="s">
        <v>657</v>
      </c>
      <c r="E84" s="147" t="s">
        <v>664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633</v>
      </c>
      <c r="T84" s="154" t="s">
        <v>58</v>
      </c>
    </row>
    <row r="85" spans="1:20" hidden="1" x14ac:dyDescent="0.4">
      <c r="A85" s="142" t="s">
        <v>63</v>
      </c>
      <c r="B85" s="142"/>
      <c r="C85" s="142" t="s">
        <v>656</v>
      </c>
      <c r="D85" s="143" t="s">
        <v>656</v>
      </c>
      <c r="E85" s="142" t="s">
        <v>664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hidden="1" x14ac:dyDescent="0.4">
      <c r="A86" s="142" t="s">
        <v>595</v>
      </c>
      <c r="B86" s="142"/>
      <c r="C86" s="142" t="s">
        <v>656</v>
      </c>
      <c r="D86" s="143" t="s">
        <v>656</v>
      </c>
      <c r="E86" s="142" t="s">
        <v>664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hidden="1" x14ac:dyDescent="0.4">
      <c r="A87" s="142" t="s">
        <v>595</v>
      </c>
      <c r="B87" s="142"/>
      <c r="C87" s="142" t="s">
        <v>656</v>
      </c>
      <c r="D87" s="143" t="s">
        <v>656</v>
      </c>
      <c r="E87" s="142" t="s">
        <v>664</v>
      </c>
      <c r="F87" s="145" t="s">
        <v>600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hidden="1" x14ac:dyDescent="0.4">
      <c r="A88" s="142" t="s">
        <v>583</v>
      </c>
      <c r="B88" s="142"/>
      <c r="C88" s="142" t="s">
        <v>582</v>
      </c>
      <c r="D88" s="143" t="s">
        <v>582</v>
      </c>
      <c r="E88" s="142" t="s">
        <v>664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hidden="1" x14ac:dyDescent="0.4">
      <c r="A89" s="142" t="s">
        <v>611</v>
      </c>
      <c r="B89" s="142"/>
      <c r="C89" s="142" t="s">
        <v>49</v>
      </c>
      <c r="D89" s="143" t="s">
        <v>656</v>
      </c>
      <c r="E89" s="142" t="s">
        <v>665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hidden="1" x14ac:dyDescent="0.4">
      <c r="A90" s="142" t="s">
        <v>611</v>
      </c>
      <c r="B90" s="142"/>
      <c r="C90" s="142" t="s">
        <v>49</v>
      </c>
      <c r="D90" s="143" t="s">
        <v>656</v>
      </c>
      <c r="E90" s="142" t="s">
        <v>665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hidden="1" x14ac:dyDescent="0.4">
      <c r="A91" s="142" t="s">
        <v>611</v>
      </c>
      <c r="B91" s="142"/>
      <c r="C91" s="142" t="s">
        <v>49</v>
      </c>
      <c r="D91" s="143" t="s">
        <v>656</v>
      </c>
      <c r="E91" s="142" t="s">
        <v>665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hidden="1" x14ac:dyDescent="0.4">
      <c r="A92" s="142" t="s">
        <v>595</v>
      </c>
      <c r="B92" s="142"/>
      <c r="C92" s="142" t="s">
        <v>49</v>
      </c>
      <c r="D92" s="143" t="s">
        <v>656</v>
      </c>
      <c r="E92" s="142" t="s">
        <v>665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hidden="1" x14ac:dyDescent="0.4">
      <c r="A93" s="142" t="s">
        <v>595</v>
      </c>
      <c r="B93" s="142"/>
      <c r="C93" s="142" t="s">
        <v>49</v>
      </c>
      <c r="D93" s="143" t="s">
        <v>656</v>
      </c>
      <c r="E93" s="142" t="s">
        <v>665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hidden="1" x14ac:dyDescent="0.4">
      <c r="A94" s="142" t="s">
        <v>595</v>
      </c>
      <c r="B94" s="142"/>
      <c r="C94" s="142" t="s">
        <v>49</v>
      </c>
      <c r="D94" s="143" t="s">
        <v>656</v>
      </c>
      <c r="E94" s="142" t="s">
        <v>665</v>
      </c>
      <c r="F94" s="145" t="s">
        <v>209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hidden="1" x14ac:dyDescent="0.4">
      <c r="A95" s="142" t="s">
        <v>616</v>
      </c>
      <c r="B95" s="142"/>
      <c r="C95" s="142" t="s">
        <v>582</v>
      </c>
      <c r="D95" s="143" t="s">
        <v>582</v>
      </c>
      <c r="E95" s="142" t="s">
        <v>665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hidden="1" x14ac:dyDescent="0.4">
      <c r="A96" s="142" t="s">
        <v>334</v>
      </c>
      <c r="B96" s="142"/>
      <c r="C96" s="142" t="s">
        <v>333</v>
      </c>
      <c r="D96" s="143" t="s">
        <v>657</v>
      </c>
      <c r="E96" s="142" t="s">
        <v>665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633</v>
      </c>
      <c r="T96" s="146" t="s">
        <v>58</v>
      </c>
    </row>
    <row r="97" spans="1:20" s="166" customFormat="1" x14ac:dyDescent="0.4">
      <c r="A97" s="158" t="s">
        <v>620</v>
      </c>
      <c r="B97" s="158"/>
      <c r="C97" s="142" t="s">
        <v>619</v>
      </c>
      <c r="D97" s="143" t="s">
        <v>48</v>
      </c>
      <c r="E97" s="142" t="s">
        <v>665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633</v>
      </c>
      <c r="T97" s="146" t="s">
        <v>6</v>
      </c>
    </row>
    <row r="98" spans="1:20" s="166" customFormat="1" hidden="1" x14ac:dyDescent="0.4">
      <c r="A98" s="142" t="s">
        <v>459</v>
      </c>
      <c r="B98" s="142"/>
      <c r="C98" s="142" t="s">
        <v>458</v>
      </c>
      <c r="D98" s="143" t="s">
        <v>48</v>
      </c>
      <c r="E98" s="142" t="s">
        <v>665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633</v>
      </c>
      <c r="T98" s="146" t="s">
        <v>6</v>
      </c>
    </row>
    <row r="99" spans="1:20" s="166" customFormat="1" hidden="1" x14ac:dyDescent="0.4">
      <c r="A99" s="142" t="s">
        <v>595</v>
      </c>
      <c r="B99" s="142"/>
      <c r="C99" s="142" t="s">
        <v>49</v>
      </c>
      <c r="D99" s="143" t="s">
        <v>656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hidden="1" x14ac:dyDescent="0.4">
      <c r="A100" s="142" t="s">
        <v>595</v>
      </c>
      <c r="B100" s="142"/>
      <c r="C100" s="142" t="s">
        <v>49</v>
      </c>
      <c r="D100" s="143" t="s">
        <v>656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hidden="1" x14ac:dyDescent="0.4">
      <c r="A101" s="142" t="s">
        <v>595</v>
      </c>
      <c r="B101" s="142"/>
      <c r="C101" s="142" t="s">
        <v>49</v>
      </c>
      <c r="D101" s="143" t="s">
        <v>656</v>
      </c>
      <c r="E101" s="159">
        <v>43739</v>
      </c>
      <c r="F101" s="61" t="s">
        <v>209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hidden="1" x14ac:dyDescent="0.4">
      <c r="A102" s="142" t="s">
        <v>595</v>
      </c>
      <c r="B102" s="142"/>
      <c r="C102" s="142" t="s">
        <v>626</v>
      </c>
      <c r="D102" s="143" t="s">
        <v>626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hidden="1" x14ac:dyDescent="0.4">
      <c r="A103" s="142" t="s">
        <v>595</v>
      </c>
      <c r="B103" s="142"/>
      <c r="C103" s="142" t="s">
        <v>49</v>
      </c>
      <c r="D103" s="143" t="s">
        <v>656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hidden="1" x14ac:dyDescent="0.4">
      <c r="A104" s="142" t="s">
        <v>666</v>
      </c>
      <c r="B104" s="142"/>
      <c r="C104" s="142" t="s">
        <v>582</v>
      </c>
      <c r="D104" s="142" t="s">
        <v>582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6" si="24">Q104/N104</f>
        <v>#DIV/0!</v>
      </c>
      <c r="S104" s="157"/>
      <c r="T104" s="101" t="s">
        <v>58</v>
      </c>
    </row>
    <row r="105" spans="1:20" s="166" customFormat="1" hidden="1" x14ac:dyDescent="0.4">
      <c r="A105" s="142" t="s">
        <v>667</v>
      </c>
      <c r="B105" s="142"/>
      <c r="C105" s="142" t="s">
        <v>630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hidden="1" x14ac:dyDescent="0.4">
      <c r="A106" s="142" t="s">
        <v>602</v>
      </c>
      <c r="B106" s="142"/>
      <c r="C106" s="142" t="s">
        <v>458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hidden="1" x14ac:dyDescent="0.4">
      <c r="A107" s="142"/>
      <c r="B107" s="142"/>
      <c r="C107" s="142" t="s">
        <v>637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hidden="1" x14ac:dyDescent="0.4">
      <c r="A108" s="142" t="s">
        <v>608</v>
      </c>
      <c r="B108" s="142"/>
      <c r="C108" s="142" t="s">
        <v>343</v>
      </c>
      <c r="D108" s="143" t="s">
        <v>657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hidden="1" x14ac:dyDescent="0.4">
      <c r="A109" s="142" t="s">
        <v>610</v>
      </c>
      <c r="B109" s="142"/>
      <c r="C109" s="142" t="s">
        <v>333</v>
      </c>
      <c r="D109" s="143" t="s">
        <v>657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hidden="1" x14ac:dyDescent="0.4">
      <c r="A110" s="142"/>
      <c r="B110" s="142"/>
      <c r="C110" s="142" t="s">
        <v>639</v>
      </c>
      <c r="D110" s="143" t="s">
        <v>657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hidden="1" x14ac:dyDescent="0.4">
      <c r="A111" s="142"/>
      <c r="B111" s="142"/>
      <c r="C111" s="142" t="s">
        <v>627</v>
      </c>
      <c r="D111" s="143" t="s">
        <v>668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hidden="1" x14ac:dyDescent="0.4">
      <c r="A112" s="142" t="s">
        <v>595</v>
      </c>
      <c r="B112" s="142" t="s">
        <v>679</v>
      </c>
      <c r="C112" s="142" t="s">
        <v>626</v>
      </c>
      <c r="D112" s="143" t="s">
        <v>626</v>
      </c>
      <c r="E112" s="159" t="s">
        <v>690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6" si="27">J112-K112</f>
        <v>-38073.040130152483</v>
      </c>
      <c r="M112" s="95" t="s">
        <v>692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hidden="1" x14ac:dyDescent="0.4">
      <c r="A113" s="142" t="s">
        <v>595</v>
      </c>
      <c r="B113" s="142" t="s">
        <v>677</v>
      </c>
      <c r="C113" s="142" t="s">
        <v>656</v>
      </c>
      <c r="D113" s="143" t="s">
        <v>656</v>
      </c>
      <c r="E113" s="159" t="s">
        <v>690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692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hidden="1" x14ac:dyDescent="0.4">
      <c r="A114" s="142" t="s">
        <v>666</v>
      </c>
      <c r="B114" s="142" t="s">
        <v>680</v>
      </c>
      <c r="C114" s="142" t="s">
        <v>582</v>
      </c>
      <c r="D114" s="143" t="s">
        <v>582</v>
      </c>
      <c r="E114" s="159" t="s">
        <v>690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6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hidden="1" x14ac:dyDescent="0.4">
      <c r="A115" s="142" t="s">
        <v>689</v>
      </c>
      <c r="B115" s="142" t="s">
        <v>683</v>
      </c>
      <c r="C115" s="142" t="s">
        <v>601</v>
      </c>
      <c r="D115" s="143" t="s">
        <v>601</v>
      </c>
      <c r="E115" s="159" t="s">
        <v>690</v>
      </c>
      <c r="F115" s="61" t="s">
        <v>600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hidden="1" x14ac:dyDescent="0.4">
      <c r="A116" s="142" t="s">
        <v>689</v>
      </c>
      <c r="B116" s="142" t="s">
        <v>683</v>
      </c>
      <c r="C116" s="142" t="s">
        <v>601</v>
      </c>
      <c r="D116" s="143" t="s">
        <v>601</v>
      </c>
      <c r="E116" s="159" t="s">
        <v>690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hidden="1" x14ac:dyDescent="0.4">
      <c r="A117" s="142" t="s">
        <v>595</v>
      </c>
      <c r="B117" s="142" t="s">
        <v>677</v>
      </c>
      <c r="C117" s="142" t="s">
        <v>49</v>
      </c>
      <c r="D117" s="143" t="s">
        <v>656</v>
      </c>
      <c r="E117" s="159" t="s">
        <v>690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692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hidden="1" x14ac:dyDescent="0.4">
      <c r="A118" s="142" t="s">
        <v>595</v>
      </c>
      <c r="B118" s="142" t="s">
        <v>677</v>
      </c>
      <c r="C118" s="142" t="s">
        <v>49</v>
      </c>
      <c r="D118" s="143" t="s">
        <v>656</v>
      </c>
      <c r="E118" s="159" t="s">
        <v>690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692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hidden="1" x14ac:dyDescent="0.4">
      <c r="A119" s="142" t="s">
        <v>595</v>
      </c>
      <c r="B119" s="142" t="s">
        <v>677</v>
      </c>
      <c r="C119" s="142" t="s">
        <v>49</v>
      </c>
      <c r="D119" s="143" t="s">
        <v>656</v>
      </c>
      <c r="E119" s="159" t="s">
        <v>690</v>
      </c>
      <c r="F119" s="61" t="s">
        <v>209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692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hidden="1" x14ac:dyDescent="0.4">
      <c r="A120" s="142" t="s">
        <v>602</v>
      </c>
      <c r="B120" s="142" t="s">
        <v>42</v>
      </c>
      <c r="C120" s="142" t="s">
        <v>458</v>
      </c>
      <c r="D120" s="143" t="s">
        <v>48</v>
      </c>
      <c r="E120" s="159" t="s">
        <v>690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695</v>
      </c>
    </row>
    <row r="121" spans="1:20" s="166" customFormat="1" hidden="1" x14ac:dyDescent="0.4">
      <c r="A121" s="142" t="s">
        <v>608</v>
      </c>
      <c r="B121" s="142" t="s">
        <v>688</v>
      </c>
      <c r="C121" s="142" t="s">
        <v>343</v>
      </c>
      <c r="D121" s="143" t="s">
        <v>657</v>
      </c>
      <c r="E121" s="159" t="s">
        <v>690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hidden="1" x14ac:dyDescent="0.4">
      <c r="A122" s="142" t="s">
        <v>610</v>
      </c>
      <c r="B122" s="142" t="s">
        <v>688</v>
      </c>
      <c r="C122" s="142" t="s">
        <v>333</v>
      </c>
      <c r="D122" s="143" t="s">
        <v>657</v>
      </c>
      <c r="E122" s="159" t="s">
        <v>690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hidden="1" x14ac:dyDescent="0.4">
      <c r="A123" s="158" t="s">
        <v>700</v>
      </c>
      <c r="B123" s="158"/>
      <c r="C123" s="158" t="s">
        <v>49</v>
      </c>
      <c r="D123" s="391" t="s">
        <v>728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hidden="1" x14ac:dyDescent="0.4">
      <c r="A124" s="142" t="s">
        <v>700</v>
      </c>
      <c r="B124" s="142"/>
      <c r="C124" s="142" t="s">
        <v>49</v>
      </c>
      <c r="D124" s="143" t="s">
        <v>728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hidden="1" x14ac:dyDescent="0.4">
      <c r="A125" s="142" t="s">
        <v>700</v>
      </c>
      <c r="B125" s="142"/>
      <c r="C125" s="142" t="s">
        <v>49</v>
      </c>
      <c r="D125" s="143" t="s">
        <v>728</v>
      </c>
      <c r="E125" s="159">
        <v>43800</v>
      </c>
      <c r="F125" s="61" t="s">
        <v>209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2577.4215824468083</v>
      </c>
      <c r="O125" s="108"/>
      <c r="P125" s="93">
        <f t="shared" si="28"/>
        <v>35.930646727185298</v>
      </c>
      <c r="Q125" s="93">
        <f t="shared" si="14"/>
        <v>35.930646727185298</v>
      </c>
      <c r="R125" s="93">
        <f t="shared" si="24"/>
        <v>1.3940539247396024E-2</v>
      </c>
      <c r="S125" s="157"/>
      <c r="T125" s="146" t="s">
        <v>58</v>
      </c>
    </row>
    <row r="126" spans="1:20" hidden="1" x14ac:dyDescent="0.4">
      <c r="A126" s="142" t="s">
        <v>743</v>
      </c>
      <c r="B126" s="142"/>
      <c r="C126" s="142" t="s">
        <v>699</v>
      </c>
      <c r="D126" s="143" t="s">
        <v>728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hidden="1" x14ac:dyDescent="0.4">
      <c r="A127" s="142" t="s">
        <v>744</v>
      </c>
      <c r="B127" s="142"/>
      <c r="C127" s="142" t="s">
        <v>699</v>
      </c>
      <c r="D127" s="143" t="s">
        <v>728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hidden="1" x14ac:dyDescent="0.4">
      <c r="A128" s="142" t="s">
        <v>743</v>
      </c>
      <c r="B128" s="142"/>
      <c r="C128" s="142" t="s">
        <v>699</v>
      </c>
      <c r="D128" s="143" t="s">
        <v>728</v>
      </c>
      <c r="E128" s="159">
        <v>43800</v>
      </c>
      <c r="F128" s="61" t="s">
        <v>209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hidden="1" x14ac:dyDescent="0.4">
      <c r="A129" s="142" t="s">
        <v>742</v>
      </c>
      <c r="B129" s="142"/>
      <c r="C129" s="142" t="s">
        <v>699</v>
      </c>
      <c r="D129" s="143" t="s">
        <v>728</v>
      </c>
      <c r="E129" s="159">
        <v>43800</v>
      </c>
      <c r="F129" s="61" t="s">
        <v>735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738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hidden="1" x14ac:dyDescent="0.4">
      <c r="A130" s="142" t="s">
        <v>743</v>
      </c>
      <c r="B130" s="142"/>
      <c r="C130" s="142" t="s">
        <v>699</v>
      </c>
      <c r="D130" s="143" t="s">
        <v>728</v>
      </c>
      <c r="E130" s="159">
        <v>43800</v>
      </c>
      <c r="F130" s="61" t="s">
        <v>740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741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hidden="1" x14ac:dyDescent="0.4">
      <c r="A131" s="142" t="s">
        <v>583</v>
      </c>
      <c r="B131" s="142"/>
      <c r="C131" s="143" t="s">
        <v>739</v>
      </c>
      <c r="D131" s="143" t="s">
        <v>739</v>
      </c>
      <c r="E131" s="159">
        <v>43800</v>
      </c>
      <c r="F131" s="61" t="s">
        <v>736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hidden="1" x14ac:dyDescent="0.4">
      <c r="A132" s="142" t="s">
        <v>704</v>
      </c>
      <c r="B132" s="142"/>
      <c r="C132" s="142" t="s">
        <v>601</v>
      </c>
      <c r="D132" s="143" t="s">
        <v>601</v>
      </c>
      <c r="E132" s="159">
        <v>43800</v>
      </c>
      <c r="F132" s="61" t="s">
        <v>715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6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hidden="1" x14ac:dyDescent="0.4">
      <c r="A133" s="142" t="s">
        <v>729</v>
      </c>
      <c r="B133" s="142"/>
      <c r="C133" s="142" t="s">
        <v>343</v>
      </c>
      <c r="D133" s="143" t="s">
        <v>731</v>
      </c>
      <c r="E133" s="159">
        <v>43800</v>
      </c>
      <c r="F133" s="61" t="s">
        <v>736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633</v>
      </c>
      <c r="T133" s="146" t="s">
        <v>58</v>
      </c>
    </row>
    <row r="134" spans="1:20" hidden="1" x14ac:dyDescent="0.4">
      <c r="A134" s="142" t="s">
        <v>732</v>
      </c>
      <c r="B134" s="142"/>
      <c r="C134" s="142" t="s">
        <v>333</v>
      </c>
      <c r="D134" s="143" t="s">
        <v>730</v>
      </c>
      <c r="E134" s="159">
        <v>43800</v>
      </c>
      <c r="F134" s="61" t="s">
        <v>736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633</v>
      </c>
      <c r="T134" s="146" t="s">
        <v>58</v>
      </c>
    </row>
    <row r="135" spans="1:20" hidden="1" x14ac:dyDescent="0.4">
      <c r="A135" s="142" t="s">
        <v>733</v>
      </c>
      <c r="B135" s="142"/>
      <c r="C135" s="142" t="s">
        <v>458</v>
      </c>
      <c r="D135" s="143" t="s">
        <v>734</v>
      </c>
      <c r="E135" s="159">
        <v>43800</v>
      </c>
      <c r="F135" s="61" t="s">
        <v>737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633</v>
      </c>
      <c r="T135" s="146" t="s">
        <v>6</v>
      </c>
    </row>
    <row r="136" spans="1:20" s="166" customFormat="1" x14ac:dyDescent="0.4">
      <c r="A136" s="158" t="s">
        <v>771</v>
      </c>
      <c r="B136" s="158"/>
      <c r="C136" s="142" t="s">
        <v>768</v>
      </c>
      <c r="D136" s="143" t="s">
        <v>48</v>
      </c>
      <c r="E136" s="159">
        <v>43466</v>
      </c>
      <c r="F136" s="61" t="s">
        <v>144</v>
      </c>
      <c r="G136" s="129">
        <v>2953.0480769230799</v>
      </c>
      <c r="H136" s="129">
        <v>2953.0480769230799</v>
      </c>
      <c r="I136" s="138">
        <v>0</v>
      </c>
      <c r="J136" s="129">
        <f t="shared" si="29"/>
        <v>0</v>
      </c>
      <c r="K136" s="130"/>
      <c r="L136" s="129">
        <f t="shared" si="27"/>
        <v>0</v>
      </c>
      <c r="M136" s="95"/>
      <c r="N136" s="108">
        <f>SUMIFS(金源客户表!W:W,金源客户表!J:J,A136,金源客户表!A:A,E136,金源客户表!N:N,F136,金源客户表!N:N,F136)+SUMIFS(金源客户表!X:X,金源客户表!J:J,A136,金源客户表!A:A,E136,金源客户表!N:N,F136,金源客户表!N:N,F136)</f>
        <v>2953.0480769230799</v>
      </c>
      <c r="O136" s="108"/>
      <c r="P136" s="93">
        <f>(N136-G136+J136)/1.06</f>
        <v>0</v>
      </c>
      <c r="Q136" s="93">
        <f t="shared" si="38"/>
        <v>0</v>
      </c>
      <c r="R136" s="93">
        <f t="shared" si="24"/>
        <v>0</v>
      </c>
      <c r="S136" s="157" t="s">
        <v>633</v>
      </c>
      <c r="T136" s="146" t="s">
        <v>6</v>
      </c>
    </row>
  </sheetData>
  <autoFilter ref="A1:T135">
    <filterColumn colId="2">
      <filters>
        <filter val="北京多彩互动广告有限公司-OPPO-旅教工-金源科技"/>
      </filters>
    </filterColumn>
  </autoFilter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" x14ac:dyDescent="0.25"/>
  <cols>
    <col min="1" max="1" width="9.08984375" style="27" customWidth="1"/>
    <col min="2" max="2" width="30.36328125" style="28" customWidth="1"/>
    <col min="3" max="3" width="15.453125" style="29" customWidth="1"/>
    <col min="4" max="4" width="15.453125" style="30" customWidth="1"/>
    <col min="5" max="5" width="13.6328125" style="31"/>
  </cols>
  <sheetData>
    <row r="1" spans="1:5" x14ac:dyDescent="0.2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669</v>
      </c>
    </row>
    <row r="2" spans="1:5" x14ac:dyDescent="0.2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x14ac:dyDescent="0.2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x14ac:dyDescent="0.2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x14ac:dyDescent="0.2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x14ac:dyDescent="0.2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x14ac:dyDescent="0.2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x14ac:dyDescent="0.2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x14ac:dyDescent="0.2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x14ac:dyDescent="0.2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x14ac:dyDescent="0.2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x14ac:dyDescent="0.2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x14ac:dyDescent="0.2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x14ac:dyDescent="0.2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x14ac:dyDescent="0.2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x14ac:dyDescent="0.2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x14ac:dyDescent="0.2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x14ac:dyDescent="0.2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x14ac:dyDescent="0.2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x14ac:dyDescent="0.2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x14ac:dyDescent="0.2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x14ac:dyDescent="0.2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x14ac:dyDescent="0.2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x14ac:dyDescent="0.2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x14ac:dyDescent="0.2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x14ac:dyDescent="0.2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x14ac:dyDescent="0.2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x14ac:dyDescent="0.2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x14ac:dyDescent="0.2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x14ac:dyDescent="0.2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x14ac:dyDescent="0.2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x14ac:dyDescent="0.2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x14ac:dyDescent="0.2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x14ac:dyDescent="0.2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x14ac:dyDescent="0.2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x14ac:dyDescent="0.2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x14ac:dyDescent="0.2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x14ac:dyDescent="0.2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x14ac:dyDescent="0.2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x14ac:dyDescent="0.2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x14ac:dyDescent="0.2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x14ac:dyDescent="0.2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x14ac:dyDescent="0.2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x14ac:dyDescent="0.2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x14ac:dyDescent="0.2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x14ac:dyDescent="0.2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x14ac:dyDescent="0.2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x14ac:dyDescent="0.2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x14ac:dyDescent="0.2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x14ac:dyDescent="0.2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x14ac:dyDescent="0.2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x14ac:dyDescent="0.2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x14ac:dyDescent="0.2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x14ac:dyDescent="0.2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x14ac:dyDescent="0.2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x14ac:dyDescent="0.2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x14ac:dyDescent="0.2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x14ac:dyDescent="0.2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x14ac:dyDescent="0.2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x14ac:dyDescent="0.2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x14ac:dyDescent="0.2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x14ac:dyDescent="0.2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x14ac:dyDescent="0.2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x14ac:dyDescent="0.2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x14ac:dyDescent="0.2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x14ac:dyDescent="0.2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x14ac:dyDescent="0.2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x14ac:dyDescent="0.2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x14ac:dyDescent="0.2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x14ac:dyDescent="0.2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x14ac:dyDescent="0.25">
      <c r="A71" s="34">
        <v>43556</v>
      </c>
      <c r="B71" s="41" t="s">
        <v>207</v>
      </c>
      <c r="C71" s="44">
        <v>35526.400000000001</v>
      </c>
      <c r="D71" s="44"/>
      <c r="E71" s="18">
        <f t="shared" si="1"/>
        <v>35526.400000000001</v>
      </c>
    </row>
    <row r="72" spans="1:5" s="26" customFormat="1" x14ac:dyDescent="0.2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x14ac:dyDescent="0.2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x14ac:dyDescent="0.2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x14ac:dyDescent="0.2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x14ac:dyDescent="0.2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x14ac:dyDescent="0.2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x14ac:dyDescent="0.2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x14ac:dyDescent="0.2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x14ac:dyDescent="0.2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x14ac:dyDescent="0.2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x14ac:dyDescent="0.2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x14ac:dyDescent="0.2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x14ac:dyDescent="0.2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x14ac:dyDescent="0.2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x14ac:dyDescent="0.2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x14ac:dyDescent="0.2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x14ac:dyDescent="0.2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x14ac:dyDescent="0.2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x14ac:dyDescent="0.2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x14ac:dyDescent="0.2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x14ac:dyDescent="0.2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x14ac:dyDescent="0.2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x14ac:dyDescent="0.2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x14ac:dyDescent="0.2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x14ac:dyDescent="0.2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x14ac:dyDescent="0.2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x14ac:dyDescent="0.2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x14ac:dyDescent="0.2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x14ac:dyDescent="0.2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x14ac:dyDescent="0.2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x14ac:dyDescent="0.2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x14ac:dyDescent="0.2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x14ac:dyDescent="0.2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x14ac:dyDescent="0.2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x14ac:dyDescent="0.2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x14ac:dyDescent="0.2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x14ac:dyDescent="0.2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x14ac:dyDescent="0.2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x14ac:dyDescent="0.2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x14ac:dyDescent="0.2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x14ac:dyDescent="0.2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x14ac:dyDescent="0.2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x14ac:dyDescent="0.2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x14ac:dyDescent="0.2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x14ac:dyDescent="0.2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x14ac:dyDescent="0.2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x14ac:dyDescent="0.2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x14ac:dyDescent="0.2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x14ac:dyDescent="0.2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x14ac:dyDescent="0.2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x14ac:dyDescent="0.2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x14ac:dyDescent="0.2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x14ac:dyDescent="0.2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x14ac:dyDescent="0.2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x14ac:dyDescent="0.2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x14ac:dyDescent="0.2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x14ac:dyDescent="0.2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x14ac:dyDescent="0.2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x14ac:dyDescent="0.2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x14ac:dyDescent="0.2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x14ac:dyDescent="0.2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x14ac:dyDescent="0.25">
      <c r="A133" s="34">
        <v>43556</v>
      </c>
      <c r="B133" s="38" t="s">
        <v>320</v>
      </c>
      <c r="C133" s="36">
        <v>0</v>
      </c>
      <c r="D133" s="36"/>
      <c r="E133" s="18">
        <f t="shared" si="2"/>
        <v>0</v>
      </c>
    </row>
    <row r="134" spans="1:5" s="26" customFormat="1" x14ac:dyDescent="0.2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x14ac:dyDescent="0.2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x14ac:dyDescent="0.2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x14ac:dyDescent="0.2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x14ac:dyDescent="0.25">
      <c r="A138" s="34">
        <v>43556</v>
      </c>
      <c r="B138" s="38" t="s">
        <v>324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x14ac:dyDescent="0.25">
      <c r="A139" s="34">
        <v>43556</v>
      </c>
      <c r="B139" s="38" t="s">
        <v>330</v>
      </c>
      <c r="C139" s="36">
        <v>50000</v>
      </c>
      <c r="D139" s="36"/>
      <c r="E139" s="18">
        <f t="shared" si="2"/>
        <v>50000</v>
      </c>
    </row>
    <row r="140" spans="1:5" s="26" customFormat="1" x14ac:dyDescent="0.25">
      <c r="A140" s="34">
        <v>43556</v>
      </c>
      <c r="B140" s="38" t="s">
        <v>330</v>
      </c>
      <c r="C140" s="36">
        <v>40521.8761904762</v>
      </c>
      <c r="D140" s="36"/>
      <c r="E140" s="18">
        <f t="shared" si="2"/>
        <v>40521.8761904762</v>
      </c>
    </row>
    <row r="141" spans="1:5" s="26" customFormat="1" x14ac:dyDescent="0.2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x14ac:dyDescent="0.2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x14ac:dyDescent="0.2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x14ac:dyDescent="0.2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x14ac:dyDescent="0.2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x14ac:dyDescent="0.2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x14ac:dyDescent="0.2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x14ac:dyDescent="0.2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x14ac:dyDescent="0.2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x14ac:dyDescent="0.2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x14ac:dyDescent="0.2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x14ac:dyDescent="0.2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x14ac:dyDescent="0.2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x14ac:dyDescent="0.2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x14ac:dyDescent="0.2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x14ac:dyDescent="0.2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x14ac:dyDescent="0.2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x14ac:dyDescent="0.2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x14ac:dyDescent="0.2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x14ac:dyDescent="0.2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x14ac:dyDescent="0.2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x14ac:dyDescent="0.2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x14ac:dyDescent="0.2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x14ac:dyDescent="0.2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x14ac:dyDescent="0.2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x14ac:dyDescent="0.2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x14ac:dyDescent="0.2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x14ac:dyDescent="0.2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x14ac:dyDescent="0.2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x14ac:dyDescent="0.2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x14ac:dyDescent="0.2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x14ac:dyDescent="0.2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x14ac:dyDescent="0.2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x14ac:dyDescent="0.2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x14ac:dyDescent="0.2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x14ac:dyDescent="0.2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x14ac:dyDescent="0.2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x14ac:dyDescent="0.2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x14ac:dyDescent="0.2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x14ac:dyDescent="0.2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x14ac:dyDescent="0.2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x14ac:dyDescent="0.2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x14ac:dyDescent="0.2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x14ac:dyDescent="0.2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x14ac:dyDescent="0.2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x14ac:dyDescent="0.2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x14ac:dyDescent="0.2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x14ac:dyDescent="0.2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x14ac:dyDescent="0.2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x14ac:dyDescent="0.2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x14ac:dyDescent="0.2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x14ac:dyDescent="0.2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x14ac:dyDescent="0.2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x14ac:dyDescent="0.2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x14ac:dyDescent="0.2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x14ac:dyDescent="0.2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x14ac:dyDescent="0.2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x14ac:dyDescent="0.2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x14ac:dyDescent="0.2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x14ac:dyDescent="0.2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x14ac:dyDescent="0.2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x14ac:dyDescent="0.2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x14ac:dyDescent="0.2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x14ac:dyDescent="0.2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x14ac:dyDescent="0.2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x14ac:dyDescent="0.2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x14ac:dyDescent="0.2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x14ac:dyDescent="0.2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x14ac:dyDescent="0.2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x14ac:dyDescent="0.2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x14ac:dyDescent="0.2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x14ac:dyDescent="0.2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x14ac:dyDescent="0.2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x14ac:dyDescent="0.2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x14ac:dyDescent="0.2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x14ac:dyDescent="0.2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x14ac:dyDescent="0.2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x14ac:dyDescent="0.2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x14ac:dyDescent="0.2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x14ac:dyDescent="0.2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x14ac:dyDescent="0.2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x14ac:dyDescent="0.2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x14ac:dyDescent="0.2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x14ac:dyDescent="0.2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x14ac:dyDescent="0.2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x14ac:dyDescent="0.2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x14ac:dyDescent="0.2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x14ac:dyDescent="0.2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x14ac:dyDescent="0.2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x14ac:dyDescent="0.2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x14ac:dyDescent="0.2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x14ac:dyDescent="0.2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x14ac:dyDescent="0.2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x14ac:dyDescent="0.2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x14ac:dyDescent="0.2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x14ac:dyDescent="0.2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x14ac:dyDescent="0.2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x14ac:dyDescent="0.2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x14ac:dyDescent="0.2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x14ac:dyDescent="0.2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x14ac:dyDescent="0.2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x14ac:dyDescent="0.2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x14ac:dyDescent="0.2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x14ac:dyDescent="0.2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x14ac:dyDescent="0.2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x14ac:dyDescent="0.2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x14ac:dyDescent="0.2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x14ac:dyDescent="0.2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x14ac:dyDescent="0.25">
      <c r="A249" s="34">
        <v>43586</v>
      </c>
      <c r="B249" s="38" t="s">
        <v>320</v>
      </c>
      <c r="C249" s="36">
        <v>0</v>
      </c>
      <c r="D249" s="36"/>
      <c r="E249" s="18">
        <f t="shared" si="3"/>
        <v>0</v>
      </c>
    </row>
    <row r="250" spans="1:5" s="26" customFormat="1" x14ac:dyDescent="0.2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x14ac:dyDescent="0.2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x14ac:dyDescent="0.2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x14ac:dyDescent="0.2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x14ac:dyDescent="0.2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x14ac:dyDescent="0.2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x14ac:dyDescent="0.25">
      <c r="A256" s="34">
        <v>43586</v>
      </c>
      <c r="B256" s="38" t="s">
        <v>330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x14ac:dyDescent="0.2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x14ac:dyDescent="0.2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x14ac:dyDescent="0.25">
      <c r="A259" s="34">
        <v>43586</v>
      </c>
      <c r="B259" s="38" t="s">
        <v>330</v>
      </c>
      <c r="C259" s="36">
        <v>19660.5133333333</v>
      </c>
      <c r="D259" s="36"/>
      <c r="E259" s="18">
        <f t="shared" si="4"/>
        <v>19660.5133333333</v>
      </c>
    </row>
    <row r="260" spans="1:5" s="26" customFormat="1" x14ac:dyDescent="0.2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x14ac:dyDescent="0.2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x14ac:dyDescent="0.2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x14ac:dyDescent="0.2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x14ac:dyDescent="0.2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x14ac:dyDescent="0.2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x14ac:dyDescent="0.2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x14ac:dyDescent="0.2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x14ac:dyDescent="0.2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x14ac:dyDescent="0.2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x14ac:dyDescent="0.2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x14ac:dyDescent="0.2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x14ac:dyDescent="0.2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x14ac:dyDescent="0.2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x14ac:dyDescent="0.2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x14ac:dyDescent="0.2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x14ac:dyDescent="0.2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x14ac:dyDescent="0.2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x14ac:dyDescent="0.2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x14ac:dyDescent="0.2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x14ac:dyDescent="0.2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x14ac:dyDescent="0.2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x14ac:dyDescent="0.2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x14ac:dyDescent="0.25">
      <c r="A283" s="45">
        <v>43617</v>
      </c>
      <c r="B283" s="48" t="s">
        <v>357</v>
      </c>
      <c r="C283" s="36">
        <v>150.25</v>
      </c>
      <c r="D283" s="46"/>
      <c r="E283" s="18">
        <f t="shared" si="4"/>
        <v>150.25</v>
      </c>
    </row>
    <row r="284" spans="1:5" s="26" customFormat="1" x14ac:dyDescent="0.2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x14ac:dyDescent="0.2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x14ac:dyDescent="0.2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x14ac:dyDescent="0.2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x14ac:dyDescent="0.2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x14ac:dyDescent="0.2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x14ac:dyDescent="0.2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x14ac:dyDescent="0.2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x14ac:dyDescent="0.2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x14ac:dyDescent="0.2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x14ac:dyDescent="0.2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x14ac:dyDescent="0.2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x14ac:dyDescent="0.2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x14ac:dyDescent="0.2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x14ac:dyDescent="0.2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x14ac:dyDescent="0.2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x14ac:dyDescent="0.2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x14ac:dyDescent="0.2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x14ac:dyDescent="0.2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x14ac:dyDescent="0.2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x14ac:dyDescent="0.2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x14ac:dyDescent="0.2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x14ac:dyDescent="0.2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x14ac:dyDescent="0.2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x14ac:dyDescent="0.2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x14ac:dyDescent="0.2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x14ac:dyDescent="0.2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x14ac:dyDescent="0.2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x14ac:dyDescent="0.2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x14ac:dyDescent="0.2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x14ac:dyDescent="0.2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x14ac:dyDescent="0.2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x14ac:dyDescent="0.2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x14ac:dyDescent="0.2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x14ac:dyDescent="0.2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x14ac:dyDescent="0.2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x14ac:dyDescent="0.2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x14ac:dyDescent="0.2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x14ac:dyDescent="0.2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x14ac:dyDescent="0.2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x14ac:dyDescent="0.2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x14ac:dyDescent="0.2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x14ac:dyDescent="0.2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x14ac:dyDescent="0.2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x14ac:dyDescent="0.2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x14ac:dyDescent="0.2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x14ac:dyDescent="0.2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x14ac:dyDescent="0.2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x14ac:dyDescent="0.2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x14ac:dyDescent="0.2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x14ac:dyDescent="0.2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x14ac:dyDescent="0.2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x14ac:dyDescent="0.2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x14ac:dyDescent="0.2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x14ac:dyDescent="0.2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x14ac:dyDescent="0.2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x14ac:dyDescent="0.2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x14ac:dyDescent="0.2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x14ac:dyDescent="0.2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x14ac:dyDescent="0.2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x14ac:dyDescent="0.2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x14ac:dyDescent="0.2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x14ac:dyDescent="0.2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x14ac:dyDescent="0.2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x14ac:dyDescent="0.2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x14ac:dyDescent="0.2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x14ac:dyDescent="0.2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x14ac:dyDescent="0.2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x14ac:dyDescent="0.2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x14ac:dyDescent="0.2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x14ac:dyDescent="0.2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x14ac:dyDescent="0.2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x14ac:dyDescent="0.2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x14ac:dyDescent="0.2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x14ac:dyDescent="0.2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x14ac:dyDescent="0.25">
      <c r="A359" s="45">
        <v>43617</v>
      </c>
      <c r="B359" s="38" t="s">
        <v>320</v>
      </c>
      <c r="C359" s="36">
        <v>0</v>
      </c>
      <c r="D359" s="46"/>
      <c r="E359" s="18">
        <f t="shared" si="5"/>
        <v>0</v>
      </c>
    </row>
    <row r="360" spans="1:5" s="26" customFormat="1" x14ac:dyDescent="0.2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x14ac:dyDescent="0.2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x14ac:dyDescent="0.2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x14ac:dyDescent="0.2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x14ac:dyDescent="0.2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x14ac:dyDescent="0.2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x14ac:dyDescent="0.25">
      <c r="A366" s="34" t="s">
        <v>362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x14ac:dyDescent="0.25">
      <c r="A367" s="34" t="s">
        <v>362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x14ac:dyDescent="0.25">
      <c r="A368" s="34" t="s">
        <v>362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x14ac:dyDescent="0.25">
      <c r="A369" s="34" t="s">
        <v>362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x14ac:dyDescent="0.25">
      <c r="A370" s="34" t="s">
        <v>362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x14ac:dyDescent="0.25">
      <c r="A371" s="34" t="s">
        <v>362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x14ac:dyDescent="0.25">
      <c r="A372" s="34" t="s">
        <v>362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x14ac:dyDescent="0.25">
      <c r="A373" s="34" t="s">
        <v>362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x14ac:dyDescent="0.25">
      <c r="A374" s="34" t="s">
        <v>362</v>
      </c>
      <c r="B374" s="38" t="s">
        <v>364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x14ac:dyDescent="0.25">
      <c r="A375" s="34" t="s">
        <v>362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x14ac:dyDescent="0.25">
      <c r="A376" s="34" t="s">
        <v>362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x14ac:dyDescent="0.25">
      <c r="A377" s="34" t="s">
        <v>362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x14ac:dyDescent="0.25">
      <c r="A378" s="34" t="s">
        <v>362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x14ac:dyDescent="0.25">
      <c r="A379" s="34" t="s">
        <v>362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x14ac:dyDescent="0.25">
      <c r="A380" s="34" t="s">
        <v>362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x14ac:dyDescent="0.25">
      <c r="A381" s="34" t="s">
        <v>362</v>
      </c>
      <c r="B381" s="38" t="s">
        <v>372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x14ac:dyDescent="0.25">
      <c r="A382" s="34" t="s">
        <v>362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x14ac:dyDescent="0.25">
      <c r="A383" s="34" t="s">
        <v>362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x14ac:dyDescent="0.25">
      <c r="A384" s="34" t="s">
        <v>362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x14ac:dyDescent="0.25">
      <c r="A385" s="34" t="s">
        <v>362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x14ac:dyDescent="0.25">
      <c r="A386" s="34" t="s">
        <v>362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x14ac:dyDescent="0.25">
      <c r="A387" s="34" t="s">
        <v>362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x14ac:dyDescent="0.25">
      <c r="A388" s="34" t="s">
        <v>362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x14ac:dyDescent="0.25">
      <c r="A389" s="34" t="s">
        <v>362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x14ac:dyDescent="0.25">
      <c r="A390" s="34" t="s">
        <v>362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x14ac:dyDescent="0.25">
      <c r="A391" s="34" t="s">
        <v>362</v>
      </c>
      <c r="B391" s="38" t="s">
        <v>378</v>
      </c>
      <c r="C391" s="36">
        <v>2548.61</v>
      </c>
      <c r="D391" s="36"/>
      <c r="E391" s="18">
        <f t="shared" si="6"/>
        <v>2548.61</v>
      </c>
    </row>
    <row r="392" spans="1:5" s="26" customFormat="1" x14ac:dyDescent="0.25">
      <c r="A392" s="34" t="s">
        <v>362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x14ac:dyDescent="0.25">
      <c r="A393" s="34" t="s">
        <v>362</v>
      </c>
      <c r="B393" s="38" t="s">
        <v>380</v>
      </c>
      <c r="C393" s="36">
        <v>0</v>
      </c>
      <c r="D393" s="36"/>
      <c r="E393" s="18">
        <f t="shared" si="6"/>
        <v>0</v>
      </c>
    </row>
    <row r="394" spans="1:5" s="26" customFormat="1" x14ac:dyDescent="0.25">
      <c r="A394" s="34" t="s">
        <v>362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x14ac:dyDescent="0.25">
      <c r="A395" s="34" t="s">
        <v>362</v>
      </c>
      <c r="B395" s="38" t="s">
        <v>383</v>
      </c>
      <c r="C395" s="36">
        <v>145951.139310345</v>
      </c>
      <c r="D395" s="36"/>
      <c r="E395" s="18">
        <f t="shared" si="6"/>
        <v>145951.139310345</v>
      </c>
    </row>
    <row r="396" spans="1:5" s="26" customFormat="1" x14ac:dyDescent="0.25">
      <c r="A396" s="34" t="s">
        <v>362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x14ac:dyDescent="0.25">
      <c r="A397" s="34" t="s">
        <v>362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x14ac:dyDescent="0.25">
      <c r="A398" s="34" t="s">
        <v>362</v>
      </c>
      <c r="B398" s="38" t="s">
        <v>386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x14ac:dyDescent="0.25">
      <c r="A399" s="34" t="s">
        <v>362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x14ac:dyDescent="0.25">
      <c r="A400" s="34" t="s">
        <v>362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x14ac:dyDescent="0.25">
      <c r="A401" s="34" t="s">
        <v>362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x14ac:dyDescent="0.25">
      <c r="A402" s="34" t="s">
        <v>362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x14ac:dyDescent="0.25">
      <c r="A403" s="34" t="s">
        <v>362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x14ac:dyDescent="0.25">
      <c r="A404" s="34" t="s">
        <v>362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x14ac:dyDescent="0.25">
      <c r="A405" s="34" t="s">
        <v>362</v>
      </c>
      <c r="B405" s="38" t="s">
        <v>390</v>
      </c>
      <c r="C405" s="36">
        <v>0</v>
      </c>
      <c r="D405" s="36"/>
      <c r="E405" s="18">
        <f t="shared" si="6"/>
        <v>0</v>
      </c>
    </row>
    <row r="406" spans="1:5" s="26" customFormat="1" x14ac:dyDescent="0.25">
      <c r="A406" s="34" t="s">
        <v>362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x14ac:dyDescent="0.25">
      <c r="A407" s="34" t="s">
        <v>362</v>
      </c>
      <c r="B407" s="38" t="s">
        <v>392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x14ac:dyDescent="0.25">
      <c r="A408" s="34" t="s">
        <v>362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x14ac:dyDescent="0.25">
      <c r="A409" s="34" t="s">
        <v>362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x14ac:dyDescent="0.25">
      <c r="A410" s="34" t="s">
        <v>362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x14ac:dyDescent="0.25">
      <c r="A411" s="34" t="s">
        <v>362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x14ac:dyDescent="0.25">
      <c r="A412" s="34" t="s">
        <v>362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x14ac:dyDescent="0.25">
      <c r="A413" s="34" t="s">
        <v>362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x14ac:dyDescent="0.25">
      <c r="A414" s="34" t="s">
        <v>362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x14ac:dyDescent="0.25">
      <c r="A415" s="34" t="s">
        <v>362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x14ac:dyDescent="0.25">
      <c r="A416" s="34" t="s">
        <v>362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x14ac:dyDescent="0.25">
      <c r="A417" s="34" t="s">
        <v>362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x14ac:dyDescent="0.25">
      <c r="A418" s="34" t="s">
        <v>362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x14ac:dyDescent="0.25">
      <c r="A419" s="34" t="s">
        <v>362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x14ac:dyDescent="0.25">
      <c r="A420" s="34" t="s">
        <v>362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x14ac:dyDescent="0.25">
      <c r="A421" s="34" t="s">
        <v>362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x14ac:dyDescent="0.25">
      <c r="A422" s="34" t="s">
        <v>362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x14ac:dyDescent="0.25">
      <c r="A423" s="34" t="s">
        <v>362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x14ac:dyDescent="0.25">
      <c r="A424" s="34" t="s">
        <v>362</v>
      </c>
      <c r="B424" s="38" t="s">
        <v>397</v>
      </c>
      <c r="C424" s="36">
        <v>19841.36</v>
      </c>
      <c r="D424" s="36"/>
      <c r="E424" s="18">
        <f t="shared" si="6"/>
        <v>19841.36</v>
      </c>
    </row>
    <row r="425" spans="1:5" s="26" customFormat="1" x14ac:dyDescent="0.25">
      <c r="A425" s="34" t="s">
        <v>362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x14ac:dyDescent="0.25">
      <c r="A426" s="34" t="s">
        <v>362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x14ac:dyDescent="0.25">
      <c r="A427" s="34" t="s">
        <v>362</v>
      </c>
      <c r="B427" s="38" t="s">
        <v>320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x14ac:dyDescent="0.25">
      <c r="A428" s="34" t="s">
        <v>362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x14ac:dyDescent="0.25">
      <c r="A429" s="34" t="s">
        <v>362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x14ac:dyDescent="0.25">
      <c r="A430" s="34" t="s">
        <v>362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x14ac:dyDescent="0.25">
      <c r="A431" s="34" t="s">
        <v>362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x14ac:dyDescent="0.25">
      <c r="A432" s="34" t="s">
        <v>362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x14ac:dyDescent="0.25">
      <c r="A433" s="34" t="s">
        <v>362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x14ac:dyDescent="0.25">
      <c r="A434" s="34" t="s">
        <v>362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x14ac:dyDescent="0.25">
      <c r="A435" s="34" t="s">
        <v>362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x14ac:dyDescent="0.25">
      <c r="A436" s="34" t="s">
        <v>362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x14ac:dyDescent="0.25">
      <c r="A437" s="34" t="s">
        <v>362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x14ac:dyDescent="0.25">
      <c r="A438" s="34" t="s">
        <v>362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x14ac:dyDescent="0.25">
      <c r="A439" s="34" t="s">
        <v>362</v>
      </c>
      <c r="B439" s="38" t="s">
        <v>402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x14ac:dyDescent="0.25">
      <c r="A440" s="34" t="s">
        <v>362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x14ac:dyDescent="0.25">
      <c r="A441" s="34" t="s">
        <v>362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x14ac:dyDescent="0.25">
      <c r="A442" s="34" t="s">
        <v>362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x14ac:dyDescent="0.25">
      <c r="A443" s="34" t="s">
        <v>362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x14ac:dyDescent="0.25">
      <c r="A444" s="34" t="s">
        <v>362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x14ac:dyDescent="0.25">
      <c r="A445" s="34" t="s">
        <v>362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x14ac:dyDescent="0.25">
      <c r="A446" s="34" t="s">
        <v>362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x14ac:dyDescent="0.25">
      <c r="A447" s="34" t="s">
        <v>362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x14ac:dyDescent="0.25">
      <c r="A448" s="34" t="s">
        <v>362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x14ac:dyDescent="0.25">
      <c r="A449" s="34" t="s">
        <v>362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x14ac:dyDescent="0.25">
      <c r="A450" s="34" t="s">
        <v>362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x14ac:dyDescent="0.25">
      <c r="A451" s="34" t="s">
        <v>362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x14ac:dyDescent="0.25">
      <c r="A452" s="34" t="s">
        <v>362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x14ac:dyDescent="0.25">
      <c r="A453" s="34" t="s">
        <v>362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x14ac:dyDescent="0.25">
      <c r="A454" s="34" t="s">
        <v>362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x14ac:dyDescent="0.25">
      <c r="A455" s="34" t="s">
        <v>362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x14ac:dyDescent="0.25">
      <c r="A456" s="34" t="s">
        <v>362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x14ac:dyDescent="0.25">
      <c r="A457" s="34" t="s">
        <v>362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x14ac:dyDescent="0.25">
      <c r="A458" s="34" t="s">
        <v>362</v>
      </c>
      <c r="B458" s="38" t="s">
        <v>392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x14ac:dyDescent="0.25">
      <c r="A459" s="34" t="s">
        <v>362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x14ac:dyDescent="0.25">
      <c r="A460" s="34" t="s">
        <v>362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x14ac:dyDescent="0.25">
      <c r="A461" s="34" t="s">
        <v>362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x14ac:dyDescent="0.25">
      <c r="A462" s="34" t="s">
        <v>362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x14ac:dyDescent="0.25">
      <c r="A463" s="34" t="s">
        <v>362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x14ac:dyDescent="0.25">
      <c r="A464" s="34" t="s">
        <v>362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x14ac:dyDescent="0.25">
      <c r="A465" s="34" t="s">
        <v>362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x14ac:dyDescent="0.25">
      <c r="A466" s="34" t="s">
        <v>362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x14ac:dyDescent="0.25">
      <c r="A467" s="34" t="s">
        <v>362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x14ac:dyDescent="0.25">
      <c r="A468" s="34" t="s">
        <v>362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x14ac:dyDescent="0.25">
      <c r="A469" s="34" t="s">
        <v>362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x14ac:dyDescent="0.25">
      <c r="A470" s="34" t="s">
        <v>362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x14ac:dyDescent="0.25">
      <c r="A471" s="34" t="s">
        <v>362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x14ac:dyDescent="0.25">
      <c r="A472" s="34" t="s">
        <v>362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x14ac:dyDescent="0.25">
      <c r="A473" s="34" t="s">
        <v>362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x14ac:dyDescent="0.25">
      <c r="A474" s="34" t="s">
        <v>362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x14ac:dyDescent="0.25">
      <c r="A475" s="34" t="s">
        <v>362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x14ac:dyDescent="0.25">
      <c r="A476" s="34" t="s">
        <v>362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x14ac:dyDescent="0.25">
      <c r="A477" s="34" t="s">
        <v>362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x14ac:dyDescent="0.25">
      <c r="A478" s="34" t="s">
        <v>362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x14ac:dyDescent="0.25">
      <c r="A479" s="34" t="s">
        <v>362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x14ac:dyDescent="0.25">
      <c r="A480" s="34" t="s">
        <v>362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x14ac:dyDescent="0.25">
      <c r="A481" s="34" t="s">
        <v>362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x14ac:dyDescent="0.25">
      <c r="A482" s="34" t="s">
        <v>362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x14ac:dyDescent="0.25">
      <c r="A483" s="34" t="s">
        <v>362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x14ac:dyDescent="0.25">
      <c r="A484" s="34" t="s">
        <v>362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x14ac:dyDescent="0.25">
      <c r="A485" s="34" t="s">
        <v>362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x14ac:dyDescent="0.25">
      <c r="A486" s="34" t="s">
        <v>362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x14ac:dyDescent="0.25">
      <c r="A487" s="34" t="s">
        <v>362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x14ac:dyDescent="0.25">
      <c r="A488" s="34" t="s">
        <v>362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x14ac:dyDescent="0.25">
      <c r="A489" s="34" t="s">
        <v>362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x14ac:dyDescent="0.25">
      <c r="A490" s="34" t="s">
        <v>362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x14ac:dyDescent="0.25">
      <c r="A491" s="34" t="s">
        <v>362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x14ac:dyDescent="0.25">
      <c r="A492" s="34" t="s">
        <v>362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x14ac:dyDescent="0.25">
      <c r="A493" s="34" t="s">
        <v>362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x14ac:dyDescent="0.25">
      <c r="A494" s="34" t="s">
        <v>362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x14ac:dyDescent="0.25">
      <c r="A495" s="34" t="s">
        <v>362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x14ac:dyDescent="0.25">
      <c r="A496" s="34" t="s">
        <v>362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x14ac:dyDescent="0.25">
      <c r="A497" s="34" t="s">
        <v>362</v>
      </c>
      <c r="B497" s="41" t="s">
        <v>207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x14ac:dyDescent="0.25">
      <c r="A498" s="34" t="s">
        <v>362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x14ac:dyDescent="0.25">
      <c r="A499" s="34" t="s">
        <v>362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x14ac:dyDescent="0.25">
      <c r="A500" s="34" t="s">
        <v>362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x14ac:dyDescent="0.25">
      <c r="A501" s="34" t="s">
        <v>362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x14ac:dyDescent="0.25">
      <c r="A502" s="34" t="s">
        <v>362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x14ac:dyDescent="0.25">
      <c r="A503" s="34" t="s">
        <v>362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x14ac:dyDescent="0.25">
      <c r="A504" s="34" t="s">
        <v>362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x14ac:dyDescent="0.25">
      <c r="A505" s="34" t="s">
        <v>362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x14ac:dyDescent="0.25">
      <c r="A506" s="34" t="s">
        <v>362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x14ac:dyDescent="0.25">
      <c r="A507" s="34" t="s">
        <v>362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x14ac:dyDescent="0.25">
      <c r="A508" s="34" t="s">
        <v>362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x14ac:dyDescent="0.25">
      <c r="A509" s="34" t="s">
        <v>362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x14ac:dyDescent="0.25">
      <c r="A510" s="34" t="s">
        <v>362</v>
      </c>
      <c r="B510" s="41" t="s">
        <v>207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x14ac:dyDescent="0.25">
      <c r="A511" s="34" t="s">
        <v>362</v>
      </c>
      <c r="B511" s="41" t="s">
        <v>207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x14ac:dyDescent="0.25">
      <c r="A512" s="34" t="s">
        <v>362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x14ac:dyDescent="0.25">
      <c r="A513" s="34" t="s">
        <v>362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x14ac:dyDescent="0.25">
      <c r="A514" s="34" t="s">
        <v>362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x14ac:dyDescent="0.25">
      <c r="A515" s="34" t="s">
        <v>362</v>
      </c>
      <c r="B515" s="41" t="s">
        <v>207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x14ac:dyDescent="0.25">
      <c r="A516" s="34" t="s">
        <v>362</v>
      </c>
      <c r="B516" s="41" t="s">
        <v>207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x14ac:dyDescent="0.25">
      <c r="A517" s="34" t="s">
        <v>362</v>
      </c>
      <c r="B517" s="41" t="s">
        <v>383</v>
      </c>
      <c r="C517" s="44">
        <v>98187</v>
      </c>
      <c r="D517" s="44"/>
      <c r="E517" s="18">
        <f t="shared" si="8"/>
        <v>98187</v>
      </c>
    </row>
    <row r="518" spans="1:5" s="26" customFormat="1" x14ac:dyDescent="0.25">
      <c r="A518" s="34" t="s">
        <v>362</v>
      </c>
      <c r="B518" s="41" t="s">
        <v>207</v>
      </c>
      <c r="C518" s="44">
        <v>38259</v>
      </c>
      <c r="D518" s="44"/>
      <c r="E518" s="18">
        <f t="shared" si="8"/>
        <v>38259</v>
      </c>
    </row>
    <row r="519" spans="1:5" s="26" customFormat="1" x14ac:dyDescent="0.25">
      <c r="A519" s="34" t="s">
        <v>362</v>
      </c>
      <c r="B519" s="41" t="s">
        <v>372</v>
      </c>
      <c r="C519" s="44">
        <v>90644</v>
      </c>
      <c r="D519" s="44"/>
      <c r="E519" s="18">
        <f t="shared" si="8"/>
        <v>90644</v>
      </c>
    </row>
    <row r="520" spans="1:5" s="26" customFormat="1" x14ac:dyDescent="0.25">
      <c r="A520" s="34" t="s">
        <v>362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x14ac:dyDescent="0.25">
      <c r="A521" s="34" t="s">
        <v>362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x14ac:dyDescent="0.25">
      <c r="A522" s="34" t="s">
        <v>362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x14ac:dyDescent="0.25">
      <c r="A523" s="34" t="s">
        <v>362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x14ac:dyDescent="0.25">
      <c r="A524" s="34" t="s">
        <v>362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x14ac:dyDescent="0.25">
      <c r="A525" s="34" t="s">
        <v>362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x14ac:dyDescent="0.25">
      <c r="A526" s="34" t="s">
        <v>362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x14ac:dyDescent="0.25">
      <c r="A527" s="34" t="s">
        <v>362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x14ac:dyDescent="0.25">
      <c r="A528" s="34" t="s">
        <v>362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x14ac:dyDescent="0.25">
      <c r="A529" s="34" t="s">
        <v>362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x14ac:dyDescent="0.25">
      <c r="A530" s="34" t="s">
        <v>362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x14ac:dyDescent="0.25">
      <c r="A531" s="34" t="s">
        <v>362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x14ac:dyDescent="0.25">
      <c r="A532" s="34" t="s">
        <v>362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x14ac:dyDescent="0.25">
      <c r="A533" s="34" t="s">
        <v>362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x14ac:dyDescent="0.25">
      <c r="A534" s="34" t="s">
        <v>362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x14ac:dyDescent="0.25">
      <c r="A535" s="34" t="s">
        <v>362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x14ac:dyDescent="0.25">
      <c r="A536" s="34" t="s">
        <v>362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x14ac:dyDescent="0.25">
      <c r="A537" s="34" t="s">
        <v>362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x14ac:dyDescent="0.25">
      <c r="A538" s="34" t="s">
        <v>362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x14ac:dyDescent="0.25">
      <c r="A539" s="34" t="s">
        <v>362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x14ac:dyDescent="0.25">
      <c r="A540" s="34" t="s">
        <v>362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x14ac:dyDescent="0.25">
      <c r="A541" s="34" t="s">
        <v>362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x14ac:dyDescent="0.25">
      <c r="A542" s="34" t="s">
        <v>362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x14ac:dyDescent="0.25">
      <c r="A543" s="34" t="s">
        <v>362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x14ac:dyDescent="0.25">
      <c r="A544" s="34" t="s">
        <v>362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x14ac:dyDescent="0.25">
      <c r="A545" s="34" t="s">
        <v>362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x14ac:dyDescent="0.25">
      <c r="A546" s="34" t="s">
        <v>362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x14ac:dyDescent="0.25">
      <c r="A547" s="34" t="s">
        <v>362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x14ac:dyDescent="0.25">
      <c r="A548" s="34" t="s">
        <v>362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x14ac:dyDescent="0.25">
      <c r="A549" s="34" t="s">
        <v>362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x14ac:dyDescent="0.25">
      <c r="A550" s="34" t="s">
        <v>362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x14ac:dyDescent="0.25">
      <c r="A551" s="34" t="s">
        <v>362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x14ac:dyDescent="0.25">
      <c r="A552" s="34" t="s">
        <v>362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x14ac:dyDescent="0.25">
      <c r="A553" s="34" t="s">
        <v>362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x14ac:dyDescent="0.25">
      <c r="A554" s="34" t="s">
        <v>362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x14ac:dyDescent="0.25">
      <c r="A555" s="34" t="s">
        <v>362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x14ac:dyDescent="0.25">
      <c r="A556" s="34" t="s">
        <v>362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x14ac:dyDescent="0.25">
      <c r="A557" s="34" t="s">
        <v>362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x14ac:dyDescent="0.25">
      <c r="A558" s="34" t="s">
        <v>362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x14ac:dyDescent="0.25">
      <c r="A559" s="34" t="s">
        <v>362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x14ac:dyDescent="0.25">
      <c r="A560" s="34" t="s">
        <v>362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x14ac:dyDescent="0.25">
      <c r="A561" s="34" t="s">
        <v>362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x14ac:dyDescent="0.25">
      <c r="A562" s="34" t="s">
        <v>362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x14ac:dyDescent="0.25">
      <c r="A563" s="34" t="s">
        <v>362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x14ac:dyDescent="0.25">
      <c r="A564" s="34" t="s">
        <v>362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x14ac:dyDescent="0.25">
      <c r="A565" s="34" t="s">
        <v>362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x14ac:dyDescent="0.25">
      <c r="A566" s="34" t="s">
        <v>362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x14ac:dyDescent="0.25">
      <c r="A567" s="34" t="s">
        <v>362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x14ac:dyDescent="0.25">
      <c r="A568" s="34" t="s">
        <v>362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x14ac:dyDescent="0.25">
      <c r="A569" s="34" t="s">
        <v>362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x14ac:dyDescent="0.25">
      <c r="A570" s="34" t="s">
        <v>362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x14ac:dyDescent="0.25">
      <c r="A571" s="34" t="s">
        <v>362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x14ac:dyDescent="0.25">
      <c r="A572" s="34" t="s">
        <v>362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x14ac:dyDescent="0.25">
      <c r="A573" s="34" t="s">
        <v>362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x14ac:dyDescent="0.25">
      <c r="A574" s="34" t="s">
        <v>362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x14ac:dyDescent="0.25">
      <c r="A575" s="34" t="s">
        <v>362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x14ac:dyDescent="0.25">
      <c r="A576" s="34" t="s">
        <v>362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x14ac:dyDescent="0.25">
      <c r="A577" s="34" t="s">
        <v>362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x14ac:dyDescent="0.25">
      <c r="A578" s="34" t="s">
        <v>362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x14ac:dyDescent="0.25">
      <c r="A579" s="34" t="s">
        <v>362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x14ac:dyDescent="0.25">
      <c r="A580" s="34" t="s">
        <v>362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x14ac:dyDescent="0.25">
      <c r="A581" s="34" t="s">
        <v>362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x14ac:dyDescent="0.25">
      <c r="A582" s="34" t="s">
        <v>362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x14ac:dyDescent="0.25">
      <c r="A583" s="34" t="s">
        <v>362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x14ac:dyDescent="0.25">
      <c r="A584" s="34" t="s">
        <v>362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x14ac:dyDescent="0.25">
      <c r="A585" s="34" t="s">
        <v>362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x14ac:dyDescent="0.25">
      <c r="A586" s="34" t="s">
        <v>362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x14ac:dyDescent="0.25">
      <c r="A587" s="34" t="s">
        <v>362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x14ac:dyDescent="0.25">
      <c r="A588" s="34" t="s">
        <v>362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x14ac:dyDescent="0.25">
      <c r="A589" s="34" t="s">
        <v>362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x14ac:dyDescent="0.25">
      <c r="A590" s="34" t="s">
        <v>362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x14ac:dyDescent="0.25">
      <c r="A591" s="34" t="s">
        <v>362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x14ac:dyDescent="0.25">
      <c r="A592" s="34" t="s">
        <v>362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x14ac:dyDescent="0.25">
      <c r="A593" s="34" t="s">
        <v>362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x14ac:dyDescent="0.25">
      <c r="A594" s="34" t="s">
        <v>362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x14ac:dyDescent="0.25">
      <c r="A595" s="34" t="s">
        <v>362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x14ac:dyDescent="0.25">
      <c r="A596" s="34" t="s">
        <v>362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x14ac:dyDescent="0.25">
      <c r="A597" s="34" t="s">
        <v>362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x14ac:dyDescent="0.25">
      <c r="A598" s="34" t="s">
        <v>362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x14ac:dyDescent="0.25">
      <c r="A599" s="34" t="s">
        <v>362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x14ac:dyDescent="0.25">
      <c r="A600" s="34" t="s">
        <v>362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x14ac:dyDescent="0.25">
      <c r="A601" s="34" t="s">
        <v>362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x14ac:dyDescent="0.25">
      <c r="A602" s="34" t="s">
        <v>362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x14ac:dyDescent="0.25">
      <c r="A603" s="34" t="s">
        <v>362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x14ac:dyDescent="0.25">
      <c r="A604" s="34" t="s">
        <v>362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x14ac:dyDescent="0.25">
      <c r="A605" s="34" t="s">
        <v>362</v>
      </c>
      <c r="B605" s="38" t="s">
        <v>320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x14ac:dyDescent="0.25">
      <c r="A606" s="34" t="s">
        <v>362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x14ac:dyDescent="0.25">
      <c r="A607" s="34" t="s">
        <v>362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x14ac:dyDescent="0.25">
      <c r="A608" s="34" t="s">
        <v>362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x14ac:dyDescent="0.25">
      <c r="A609" s="34" t="s">
        <v>362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x14ac:dyDescent="0.25">
      <c r="A610" s="34" t="s">
        <v>362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x14ac:dyDescent="0.25">
      <c r="A611" s="34" t="s">
        <v>362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x14ac:dyDescent="0.25">
      <c r="A612" s="34" t="s">
        <v>362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x14ac:dyDescent="0.25">
      <c r="A613" s="34" t="s">
        <v>362</v>
      </c>
      <c r="B613" s="35" t="s">
        <v>445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x14ac:dyDescent="0.25">
      <c r="A614" s="34" t="s">
        <v>362</v>
      </c>
      <c r="B614" s="38" t="s">
        <v>448</v>
      </c>
      <c r="C614" s="36">
        <v>39499.9711538462</v>
      </c>
      <c r="D614" s="36"/>
      <c r="E614" s="18">
        <f t="shared" si="9"/>
        <v>39499.9711538462</v>
      </c>
    </row>
    <row r="615" spans="1:5" s="26" customFormat="1" x14ac:dyDescent="0.25">
      <c r="A615" s="34" t="s">
        <v>362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x14ac:dyDescent="0.25">
      <c r="A616" s="34" t="s">
        <v>362</v>
      </c>
      <c r="B616" s="38" t="s">
        <v>448</v>
      </c>
      <c r="C616" s="36">
        <v>104171.8</v>
      </c>
      <c r="D616" s="36"/>
      <c r="E616" s="18">
        <f t="shared" si="9"/>
        <v>104171.8</v>
      </c>
    </row>
    <row r="617" spans="1:5" s="26" customFormat="1" x14ac:dyDescent="0.25">
      <c r="A617" s="34" t="s">
        <v>362</v>
      </c>
      <c r="B617" s="38" t="s">
        <v>448</v>
      </c>
      <c r="C617" s="36">
        <v>15620</v>
      </c>
      <c r="D617" s="36"/>
      <c r="E617" s="18">
        <f t="shared" si="9"/>
        <v>15620</v>
      </c>
    </row>
    <row r="618" spans="1:5" s="26" customFormat="1" x14ac:dyDescent="0.25">
      <c r="A618" s="34" t="s">
        <v>362</v>
      </c>
      <c r="B618" s="38" t="s">
        <v>260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x14ac:dyDescent="0.25">
      <c r="A619" s="34" t="s">
        <v>362</v>
      </c>
      <c r="B619" s="38" t="s">
        <v>454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x14ac:dyDescent="0.25">
      <c r="A620" s="34" t="s">
        <v>362</v>
      </c>
      <c r="B620" s="38" t="s">
        <v>260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x14ac:dyDescent="0.25">
      <c r="A621" s="34" t="s">
        <v>362</v>
      </c>
      <c r="B621" s="38" t="s">
        <v>455</v>
      </c>
      <c r="C621" s="36">
        <v>80000</v>
      </c>
      <c r="D621" s="36"/>
      <c r="E621" s="18">
        <f t="shared" si="9"/>
        <v>80000</v>
      </c>
    </row>
    <row r="622" spans="1:5" s="26" customFormat="1" x14ac:dyDescent="0.25">
      <c r="A622" s="34" t="s">
        <v>362</v>
      </c>
      <c r="B622" s="38" t="s">
        <v>448</v>
      </c>
      <c r="C622" s="36">
        <v>3528</v>
      </c>
      <c r="D622" s="36"/>
      <c r="E622" s="18">
        <f t="shared" si="9"/>
        <v>3528</v>
      </c>
    </row>
    <row r="623" spans="1:5" s="26" customFormat="1" x14ac:dyDescent="0.25">
      <c r="A623" s="34" t="s">
        <v>362</v>
      </c>
      <c r="B623" s="38" t="s">
        <v>327</v>
      </c>
      <c r="C623" s="36">
        <v>635248.6</v>
      </c>
      <c r="D623" s="36"/>
      <c r="E623" s="18">
        <f t="shared" si="9"/>
        <v>635248.6</v>
      </c>
    </row>
    <row r="624" spans="1:5" s="26" customFormat="1" x14ac:dyDescent="0.25">
      <c r="A624" s="34" t="s">
        <v>362</v>
      </c>
      <c r="B624" s="38" t="s">
        <v>461</v>
      </c>
      <c r="C624" s="36">
        <v>238221.65</v>
      </c>
      <c r="D624" s="36"/>
      <c r="E624" s="18">
        <f t="shared" si="9"/>
        <v>238221.65</v>
      </c>
    </row>
    <row r="625" spans="1:5" s="26" customFormat="1" x14ac:dyDescent="0.25">
      <c r="A625" s="34" t="s">
        <v>362</v>
      </c>
      <c r="B625" s="38" t="s">
        <v>464</v>
      </c>
      <c r="C625" s="36">
        <v>11834.99</v>
      </c>
      <c r="D625" s="36"/>
      <c r="E625" s="18">
        <f t="shared" si="9"/>
        <v>11834.99</v>
      </c>
    </row>
    <row r="626" spans="1:5" s="26" customFormat="1" x14ac:dyDescent="0.25">
      <c r="A626" s="34" t="s">
        <v>362</v>
      </c>
      <c r="B626" s="38" t="s">
        <v>465</v>
      </c>
      <c r="C626" s="36">
        <v>12095.2</v>
      </c>
      <c r="D626" s="36"/>
      <c r="E626" s="18">
        <f t="shared" si="9"/>
        <v>12095.2</v>
      </c>
    </row>
    <row r="627" spans="1:5" s="26" customFormat="1" x14ac:dyDescent="0.25">
      <c r="A627" s="34" t="s">
        <v>362</v>
      </c>
      <c r="B627" s="38" t="s">
        <v>327</v>
      </c>
      <c r="C627" s="36">
        <v>2006779.98</v>
      </c>
      <c r="D627" s="36"/>
      <c r="E627" s="18">
        <f t="shared" si="9"/>
        <v>2006779.98</v>
      </c>
    </row>
    <row r="628" spans="1:5" s="26" customFormat="1" x14ac:dyDescent="0.25">
      <c r="A628" s="34" t="s">
        <v>362</v>
      </c>
      <c r="B628" s="38" t="s">
        <v>464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x14ac:dyDescent="0.25">
      <c r="A629" s="34" t="s">
        <v>362</v>
      </c>
      <c r="B629" s="38" t="s">
        <v>469</v>
      </c>
      <c r="C629" s="36">
        <v>14.71</v>
      </c>
      <c r="D629" s="36"/>
      <c r="E629" s="18">
        <f t="shared" si="9"/>
        <v>14.71</v>
      </c>
    </row>
    <row r="630" spans="1:5" s="26" customFormat="1" x14ac:dyDescent="0.25">
      <c r="A630" s="34" t="s">
        <v>362</v>
      </c>
      <c r="B630" s="38" t="s">
        <v>448</v>
      </c>
      <c r="C630" s="36">
        <v>93514.43</v>
      </c>
      <c r="D630" s="36"/>
      <c r="E630" s="18">
        <f t="shared" si="9"/>
        <v>93514.43</v>
      </c>
    </row>
    <row r="631" spans="1:5" s="26" customFormat="1" x14ac:dyDescent="0.25">
      <c r="A631" s="34" t="s">
        <v>362</v>
      </c>
      <c r="B631" s="38" t="s">
        <v>465</v>
      </c>
      <c r="C631" s="36">
        <v>4607.98039215686</v>
      </c>
      <c r="D631" s="36"/>
      <c r="E631" s="18">
        <f t="shared" si="9"/>
        <v>4607.98039215686</v>
      </c>
    </row>
    <row r="632" spans="1:5" s="26" customFormat="1" x14ac:dyDescent="0.25">
      <c r="A632" s="34" t="s">
        <v>362</v>
      </c>
      <c r="B632" s="38" t="s">
        <v>465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x14ac:dyDescent="0.25">
      <c r="A633" s="34" t="s">
        <v>362</v>
      </c>
      <c r="B633" s="38" t="s">
        <v>330</v>
      </c>
      <c r="C633" s="36">
        <v>120000</v>
      </c>
      <c r="D633" s="36"/>
      <c r="E633" s="18">
        <f t="shared" si="9"/>
        <v>120000</v>
      </c>
    </row>
    <row r="634" spans="1:5" s="26" customFormat="1" x14ac:dyDescent="0.25">
      <c r="A634" s="34" t="s">
        <v>362</v>
      </c>
      <c r="B634" s="38" t="s">
        <v>330</v>
      </c>
      <c r="C634" s="36">
        <v>80000</v>
      </c>
      <c r="D634" s="36"/>
      <c r="E634" s="18">
        <f t="shared" si="9"/>
        <v>80000</v>
      </c>
    </row>
    <row r="635" spans="1:5" s="26" customFormat="1" x14ac:dyDescent="0.25">
      <c r="A635" s="34" t="s">
        <v>362</v>
      </c>
      <c r="B635" s="49" t="s">
        <v>383</v>
      </c>
      <c r="C635" s="36">
        <v>11502</v>
      </c>
      <c r="D635" s="9"/>
      <c r="E635" s="18">
        <f t="shared" si="9"/>
        <v>11502</v>
      </c>
    </row>
    <row r="636" spans="1:5" s="26" customFormat="1" x14ac:dyDescent="0.25">
      <c r="A636" s="34" t="s">
        <v>362</v>
      </c>
      <c r="B636" s="49" t="s">
        <v>383</v>
      </c>
      <c r="C636" s="36">
        <v>4698</v>
      </c>
      <c r="D636" s="9"/>
      <c r="E636" s="18">
        <f t="shared" si="9"/>
        <v>4698</v>
      </c>
    </row>
    <row r="637" spans="1:5" s="26" customFormat="1" x14ac:dyDescent="0.25">
      <c r="A637" s="34" t="s">
        <v>362</v>
      </c>
      <c r="B637" s="38" t="s">
        <v>448</v>
      </c>
      <c r="C637" s="36">
        <v>61547.62</v>
      </c>
      <c r="D637" s="36"/>
      <c r="E637" s="18">
        <f t="shared" si="9"/>
        <v>61547.62</v>
      </c>
    </row>
    <row r="638" spans="1:5" s="26" customFormat="1" x14ac:dyDescent="0.25">
      <c r="A638" s="34" t="s">
        <v>362</v>
      </c>
      <c r="B638" s="38" t="s">
        <v>260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x14ac:dyDescent="0.25">
      <c r="A639" s="34" t="s">
        <v>362</v>
      </c>
      <c r="B639" s="38" t="s">
        <v>330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x14ac:dyDescent="0.25">
      <c r="A640" s="34" t="s">
        <v>362</v>
      </c>
      <c r="B640" s="38" t="s">
        <v>330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x14ac:dyDescent="0.25">
      <c r="A641" s="34" t="s">
        <v>362</v>
      </c>
      <c r="B641" s="38" t="s">
        <v>330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x14ac:dyDescent="0.25">
      <c r="A642" s="34" t="s">
        <v>362</v>
      </c>
      <c r="B642" s="38" t="s">
        <v>445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x14ac:dyDescent="0.25">
      <c r="A643" s="34" t="s">
        <v>362</v>
      </c>
      <c r="B643" s="38" t="s">
        <v>484</v>
      </c>
      <c r="C643" s="36">
        <v>1308.79</v>
      </c>
      <c r="D643" s="36"/>
      <c r="E643" s="18">
        <f t="shared" si="10"/>
        <v>1308.79</v>
      </c>
    </row>
    <row r="644" spans="1:5" s="26" customFormat="1" x14ac:dyDescent="0.25">
      <c r="A644" s="34" t="s">
        <v>362</v>
      </c>
      <c r="B644" s="38" t="s">
        <v>484</v>
      </c>
      <c r="C644" s="36">
        <v>291.74</v>
      </c>
      <c r="D644" s="36"/>
      <c r="E644" s="18">
        <f t="shared" si="10"/>
        <v>291.74</v>
      </c>
    </row>
    <row r="645" spans="1:5" s="26" customFormat="1" x14ac:dyDescent="0.2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2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2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2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2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2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2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2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2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2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2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2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2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2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2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2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25">
      <c r="A661" s="50">
        <v>43647</v>
      </c>
      <c r="B661" s="53" t="s">
        <v>357</v>
      </c>
      <c r="C661" s="16">
        <v>45.96</v>
      </c>
      <c r="D661" s="52"/>
      <c r="E661" s="18">
        <f t="shared" si="10"/>
        <v>45.96</v>
      </c>
    </row>
    <row r="662" spans="1:5" s="26" customFormat="1" x14ac:dyDescent="0.25">
      <c r="A662" s="50">
        <v>43647</v>
      </c>
      <c r="B662" s="53" t="s">
        <v>501</v>
      </c>
      <c r="C662" s="16">
        <v>0.01</v>
      </c>
      <c r="D662" s="52"/>
      <c r="E662" s="18">
        <f t="shared" si="10"/>
        <v>0.01</v>
      </c>
    </row>
    <row r="663" spans="1:5" s="26" customFormat="1" x14ac:dyDescent="0.2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2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2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2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2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2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2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2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2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2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2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2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2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2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2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2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2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2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2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2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2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2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2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2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2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2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2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2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2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2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2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2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2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2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2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2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2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2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2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2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2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2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2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2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2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2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2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2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2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2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2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2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2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2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2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2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2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2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2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2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2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2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2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2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2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2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2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2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2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2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2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2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2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2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2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2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25">
      <c r="A739" s="50">
        <v>43647</v>
      </c>
      <c r="B739" s="55" t="s">
        <v>320</v>
      </c>
      <c r="C739" s="16">
        <v>0</v>
      </c>
      <c r="D739" s="52"/>
      <c r="E739" s="18">
        <f t="shared" si="11"/>
        <v>0</v>
      </c>
    </row>
    <row r="740" spans="1:5" s="26" customFormat="1" x14ac:dyDescent="0.2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2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2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2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2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2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2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2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2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2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2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2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2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2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2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2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2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2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2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4" x14ac:dyDescent="0.25"/>
  <cols>
    <col min="1" max="1" width="17.08984375" style="1" customWidth="1"/>
    <col min="2" max="2" width="23.90625" style="2" customWidth="1"/>
    <col min="3" max="3" width="14.453125" style="3" customWidth="1"/>
    <col min="4" max="4" width="17.08984375" style="3" customWidth="1"/>
  </cols>
  <sheetData>
    <row r="1" spans="1:4" x14ac:dyDescent="0.25">
      <c r="A1" s="4" t="s">
        <v>644</v>
      </c>
      <c r="B1" s="5" t="s">
        <v>643</v>
      </c>
      <c r="C1" s="6" t="s">
        <v>33</v>
      </c>
      <c r="D1" s="6" t="s">
        <v>648</v>
      </c>
    </row>
    <row r="2" spans="1:4" x14ac:dyDescent="0.25">
      <c r="A2" s="7" t="s">
        <v>362</v>
      </c>
      <c r="B2" s="8" t="s">
        <v>656</v>
      </c>
      <c r="C2" s="9">
        <v>19579037.731666699</v>
      </c>
      <c r="D2" s="10">
        <v>0</v>
      </c>
    </row>
    <row r="3" spans="1:4" x14ac:dyDescent="0.25">
      <c r="A3" s="7" t="s">
        <v>362</v>
      </c>
      <c r="B3" s="8" t="s">
        <v>656</v>
      </c>
      <c r="C3" s="9">
        <v>25115943.489999998</v>
      </c>
      <c r="D3" s="10">
        <v>0</v>
      </c>
    </row>
    <row r="4" spans="1:4" x14ac:dyDescent="0.25">
      <c r="A4" s="7" t="s">
        <v>362</v>
      </c>
      <c r="B4" s="8" t="s">
        <v>656</v>
      </c>
      <c r="C4" s="9">
        <v>216220</v>
      </c>
      <c r="D4" s="10">
        <v>0</v>
      </c>
    </row>
    <row r="5" spans="1:4" x14ac:dyDescent="0.25">
      <c r="A5" s="7" t="s">
        <v>362</v>
      </c>
      <c r="B5" s="8" t="s">
        <v>656</v>
      </c>
      <c r="C5" s="9">
        <v>19379199.460000001</v>
      </c>
      <c r="D5" s="10">
        <v>0</v>
      </c>
    </row>
    <row r="6" spans="1:4" x14ac:dyDescent="0.25">
      <c r="A6" s="7" t="s">
        <v>362</v>
      </c>
      <c r="B6" s="8" t="s">
        <v>656</v>
      </c>
      <c r="C6" s="9">
        <v>31451788.6387324</v>
      </c>
      <c r="D6" s="10">
        <v>-1433155</v>
      </c>
    </row>
    <row r="7" spans="1:4" x14ac:dyDescent="0.25">
      <c r="A7" s="7" t="s">
        <v>362</v>
      </c>
      <c r="B7" s="8" t="s">
        <v>656</v>
      </c>
      <c r="C7" s="9">
        <v>13689173.390000001</v>
      </c>
      <c r="D7" s="10">
        <v>0</v>
      </c>
    </row>
    <row r="8" spans="1:4" x14ac:dyDescent="0.25">
      <c r="A8" s="7" t="s">
        <v>362</v>
      </c>
      <c r="B8" s="8" t="s">
        <v>656</v>
      </c>
      <c r="C8" s="9">
        <v>6523409.9500000002</v>
      </c>
      <c r="D8" s="10">
        <v>0</v>
      </c>
    </row>
    <row r="9" spans="1:4" x14ac:dyDescent="0.25">
      <c r="A9" s="7" t="s">
        <v>362</v>
      </c>
      <c r="B9" s="8" t="s">
        <v>656</v>
      </c>
      <c r="C9" s="9">
        <v>2620554</v>
      </c>
      <c r="D9" s="10">
        <v>0</v>
      </c>
    </row>
    <row r="10" spans="1:4" x14ac:dyDescent="0.25">
      <c r="A10" s="7" t="s">
        <v>362</v>
      </c>
      <c r="B10" s="8" t="s">
        <v>656</v>
      </c>
      <c r="C10" s="9">
        <v>1314194.28</v>
      </c>
      <c r="D10" s="10">
        <v>-647476</v>
      </c>
    </row>
    <row r="11" spans="1:4" x14ac:dyDescent="0.25">
      <c r="A11" s="7" t="s">
        <v>362</v>
      </c>
      <c r="B11" s="8" t="s">
        <v>48</v>
      </c>
      <c r="C11" s="9">
        <v>581893.01429110102</v>
      </c>
      <c r="D11" s="10">
        <v>0</v>
      </c>
    </row>
    <row r="12" spans="1:4" x14ac:dyDescent="0.25">
      <c r="A12" s="7" t="s">
        <v>362</v>
      </c>
      <c r="B12" s="8" t="s">
        <v>48</v>
      </c>
      <c r="C12" s="9">
        <v>262151.84000000003</v>
      </c>
      <c r="D12" s="10">
        <v>0</v>
      </c>
    </row>
    <row r="13" spans="1:4" x14ac:dyDescent="0.25">
      <c r="A13" s="7" t="s">
        <v>362</v>
      </c>
      <c r="B13" s="8" t="s">
        <v>48</v>
      </c>
      <c r="C13" s="9">
        <v>146.97999999999999</v>
      </c>
      <c r="D13" s="10">
        <v>0</v>
      </c>
    </row>
    <row r="14" spans="1:4" x14ac:dyDescent="0.25">
      <c r="A14" s="7" t="s">
        <v>362</v>
      </c>
      <c r="B14" s="8" t="s">
        <v>48</v>
      </c>
      <c r="C14" s="9">
        <v>102462.965947712</v>
      </c>
      <c r="D14" s="10">
        <v>0</v>
      </c>
    </row>
    <row r="15" spans="1:4" x14ac:dyDescent="0.25">
      <c r="A15" s="7" t="s">
        <v>362</v>
      </c>
      <c r="B15" s="8" t="s">
        <v>657</v>
      </c>
      <c r="C15" s="9">
        <v>16200</v>
      </c>
      <c r="D15" s="10">
        <v>0</v>
      </c>
    </row>
    <row r="16" spans="1:4" x14ac:dyDescent="0.25">
      <c r="A16" s="7" t="s">
        <v>362</v>
      </c>
      <c r="B16" s="8" t="s">
        <v>657</v>
      </c>
      <c r="C16" s="9">
        <v>61547.62</v>
      </c>
      <c r="D16" s="10">
        <v>0</v>
      </c>
    </row>
    <row r="17" spans="1:4" x14ac:dyDescent="0.25">
      <c r="A17" s="7" t="s">
        <v>362</v>
      </c>
      <c r="B17" s="8" t="s">
        <v>657</v>
      </c>
      <c r="C17" s="9">
        <v>8998.0392156862708</v>
      </c>
      <c r="D17" s="10">
        <v>0</v>
      </c>
    </row>
    <row r="18" spans="1:4" x14ac:dyDescent="0.25">
      <c r="A18" s="7" t="s">
        <v>362</v>
      </c>
      <c r="B18" s="8" t="s">
        <v>48</v>
      </c>
      <c r="C18" s="9">
        <v>33051.176470588201</v>
      </c>
      <c r="D18" s="10">
        <v>0</v>
      </c>
    </row>
    <row r="19" spans="1:4" x14ac:dyDescent="0.25">
      <c r="A19" s="7" t="s">
        <v>362</v>
      </c>
      <c r="B19" s="8" t="s">
        <v>48</v>
      </c>
      <c r="C19" s="9">
        <v>80000</v>
      </c>
      <c r="D19" s="10">
        <v>0</v>
      </c>
    </row>
    <row r="20" spans="1:4" x14ac:dyDescent="0.25">
      <c r="A20" s="7" t="s">
        <v>362</v>
      </c>
      <c r="B20" s="8" t="s">
        <v>48</v>
      </c>
      <c r="C20" s="9">
        <v>2642028.58</v>
      </c>
      <c r="D20" s="10">
        <v>0</v>
      </c>
    </row>
    <row r="21" spans="1:4" x14ac:dyDescent="0.25">
      <c r="A21" s="7" t="s">
        <v>362</v>
      </c>
      <c r="B21" s="8" t="s">
        <v>670</v>
      </c>
      <c r="C21" s="9">
        <v>200000</v>
      </c>
      <c r="D21" s="10">
        <v>0</v>
      </c>
    </row>
    <row r="22" spans="1:4" x14ac:dyDescent="0.25">
      <c r="A22" s="7" t="s">
        <v>362</v>
      </c>
      <c r="B22" s="8" t="s">
        <v>657</v>
      </c>
      <c r="C22" s="9">
        <v>83386.0285714286</v>
      </c>
      <c r="D22" s="10">
        <v>0</v>
      </c>
    </row>
    <row r="23" spans="1:4" x14ac:dyDescent="0.25">
      <c r="A23" s="7" t="s">
        <v>362</v>
      </c>
      <c r="B23" s="8" t="s">
        <v>671</v>
      </c>
      <c r="C23" s="9">
        <v>71841.568627450994</v>
      </c>
      <c r="D23" s="10">
        <v>0</v>
      </c>
    </row>
    <row r="24" spans="1:4" x14ac:dyDescent="0.25">
      <c r="A24" s="7" t="s">
        <v>362</v>
      </c>
      <c r="B24" s="8" t="s">
        <v>672</v>
      </c>
      <c r="C24" s="9">
        <v>1600.53</v>
      </c>
      <c r="D24" s="10">
        <v>0</v>
      </c>
    </row>
    <row r="25" spans="1:4" x14ac:dyDescent="0.25">
      <c r="A25" s="7" t="s">
        <v>658</v>
      </c>
      <c r="B25" s="8" t="s">
        <v>656</v>
      </c>
      <c r="C25" s="9">
        <v>4277890.99</v>
      </c>
      <c r="D25" s="10">
        <v>-226728.22247000001</v>
      </c>
    </row>
    <row r="26" spans="1:4" x14ac:dyDescent="0.25">
      <c r="A26" s="7" t="s">
        <v>658</v>
      </c>
      <c r="B26" s="8" t="s">
        <v>656</v>
      </c>
      <c r="C26" s="9">
        <v>2674240.87</v>
      </c>
      <c r="D26" s="10">
        <v>-141734.76611</v>
      </c>
    </row>
    <row r="27" spans="1:4" x14ac:dyDescent="0.25">
      <c r="A27" s="7" t="s">
        <v>658</v>
      </c>
      <c r="B27" s="8" t="s">
        <v>656</v>
      </c>
      <c r="C27" s="9">
        <v>2</v>
      </c>
      <c r="D27" s="10">
        <v>-0.106</v>
      </c>
    </row>
    <row r="28" spans="1:4" x14ac:dyDescent="0.25">
      <c r="A28" s="7" t="s">
        <v>658</v>
      </c>
      <c r="B28" s="8" t="s">
        <v>656</v>
      </c>
      <c r="C28" s="9">
        <v>6232719.8200000003</v>
      </c>
      <c r="D28" s="10">
        <v>-330334.15045999998</v>
      </c>
    </row>
    <row r="29" spans="1:4" x14ac:dyDescent="0.25">
      <c r="A29" s="7" t="s">
        <v>658</v>
      </c>
      <c r="B29" s="8" t="s">
        <v>656</v>
      </c>
      <c r="C29" s="9">
        <v>1205083.78</v>
      </c>
      <c r="D29" s="10">
        <v>-103637.20508</v>
      </c>
    </row>
    <row r="30" spans="1:4" x14ac:dyDescent="0.25">
      <c r="A30" s="7" t="s">
        <v>658</v>
      </c>
      <c r="B30" s="8" t="s">
        <v>48</v>
      </c>
      <c r="C30" s="9">
        <v>10006.799999999999</v>
      </c>
      <c r="D30" s="10">
        <v>0</v>
      </c>
    </row>
    <row r="31" spans="1:4" x14ac:dyDescent="0.25">
      <c r="A31" s="7" t="s">
        <v>658</v>
      </c>
      <c r="B31" s="8" t="s">
        <v>656</v>
      </c>
      <c r="C31" s="9">
        <v>2202101.83</v>
      </c>
      <c r="D31" s="10">
        <v>-116711.39698999999</v>
      </c>
    </row>
    <row r="32" spans="1:4" x14ac:dyDescent="0.25">
      <c r="A32" s="7" t="s">
        <v>658</v>
      </c>
      <c r="B32" s="8" t="s">
        <v>656</v>
      </c>
      <c r="C32" s="9">
        <v>1292137.07</v>
      </c>
      <c r="D32" s="10">
        <v>-68483.264710000003</v>
      </c>
    </row>
    <row r="33" spans="1:4" x14ac:dyDescent="0.25">
      <c r="A33" s="7" t="s">
        <v>658</v>
      </c>
      <c r="B33" s="8" t="s">
        <v>656</v>
      </c>
      <c r="C33" s="9">
        <v>606800</v>
      </c>
      <c r="D33" s="10">
        <v>-32160.400000000001</v>
      </c>
    </row>
    <row r="34" spans="1:4" x14ac:dyDescent="0.25">
      <c r="A34" s="7" t="s">
        <v>658</v>
      </c>
      <c r="B34" s="8" t="s">
        <v>656</v>
      </c>
      <c r="C34" s="9">
        <v>10540.92</v>
      </c>
      <c r="D34" s="10">
        <v>-906.51912000000004</v>
      </c>
    </row>
    <row r="35" spans="1:4" x14ac:dyDescent="0.25">
      <c r="A35" s="7" t="s">
        <v>658</v>
      </c>
      <c r="B35" s="8" t="s">
        <v>670</v>
      </c>
      <c r="C35" s="9">
        <v>50000</v>
      </c>
      <c r="D35" s="10">
        <v>0</v>
      </c>
    </row>
    <row r="36" spans="1:4" x14ac:dyDescent="0.25">
      <c r="A36" s="7" t="s">
        <v>658</v>
      </c>
      <c r="B36" s="8" t="s">
        <v>657</v>
      </c>
      <c r="C36" s="9">
        <v>40521.8761904762</v>
      </c>
      <c r="D36" s="10">
        <v>0</v>
      </c>
    </row>
    <row r="37" spans="1:4" x14ac:dyDescent="0.25">
      <c r="A37" s="7" t="s">
        <v>659</v>
      </c>
      <c r="B37" s="8" t="s">
        <v>656</v>
      </c>
      <c r="C37" s="9">
        <v>2920034.03</v>
      </c>
      <c r="D37" s="10">
        <v>-154761.80359</v>
      </c>
    </row>
    <row r="38" spans="1:4" x14ac:dyDescent="0.25">
      <c r="A38" s="7" t="s">
        <v>659</v>
      </c>
      <c r="B38" s="8" t="s">
        <v>656</v>
      </c>
      <c r="C38" s="9">
        <v>1133648.67</v>
      </c>
      <c r="D38" s="10">
        <v>-60083.379509999999</v>
      </c>
    </row>
    <row r="39" spans="1:4" x14ac:dyDescent="0.25">
      <c r="A39" s="7" t="s">
        <v>659</v>
      </c>
      <c r="B39" s="8" t="s">
        <v>656</v>
      </c>
      <c r="C39" s="9">
        <v>0</v>
      </c>
      <c r="D39" s="10">
        <v>0</v>
      </c>
    </row>
    <row r="40" spans="1:4" x14ac:dyDescent="0.25">
      <c r="A40" s="7" t="s">
        <v>659</v>
      </c>
      <c r="B40" s="8" t="s">
        <v>656</v>
      </c>
      <c r="C40" s="9">
        <v>2003646.49</v>
      </c>
      <c r="D40" s="10">
        <v>-106193.26397</v>
      </c>
    </row>
    <row r="41" spans="1:4" x14ac:dyDescent="0.25">
      <c r="A41" s="7" t="s">
        <v>659</v>
      </c>
      <c r="B41" s="8" t="s">
        <v>656</v>
      </c>
      <c r="C41" s="9">
        <v>143639.48000000001</v>
      </c>
      <c r="D41" s="10">
        <v>-12352.995279999999</v>
      </c>
    </row>
    <row r="42" spans="1:4" x14ac:dyDescent="0.25">
      <c r="A42" s="7" t="s">
        <v>659</v>
      </c>
      <c r="B42" s="8" t="s">
        <v>656</v>
      </c>
      <c r="C42" s="9">
        <v>4307581.3499999996</v>
      </c>
      <c r="D42" s="10">
        <v>-228301.81155000001</v>
      </c>
    </row>
    <row r="43" spans="1:4" x14ac:dyDescent="0.25">
      <c r="A43" s="7" t="s">
        <v>659</v>
      </c>
      <c r="B43" s="8" t="s">
        <v>656</v>
      </c>
      <c r="C43" s="9">
        <v>2127888</v>
      </c>
      <c r="D43" s="10">
        <v>-112778.064</v>
      </c>
    </row>
    <row r="44" spans="1:4" x14ac:dyDescent="0.25">
      <c r="A44" s="7" t="s">
        <v>659</v>
      </c>
      <c r="B44" s="8" t="s">
        <v>656</v>
      </c>
      <c r="C44" s="9">
        <v>5445760</v>
      </c>
      <c r="D44" s="10">
        <v>-288625.28000000003</v>
      </c>
    </row>
    <row r="45" spans="1:4" x14ac:dyDescent="0.25">
      <c r="A45" s="7" t="s">
        <v>659</v>
      </c>
      <c r="B45" s="8" t="s">
        <v>656</v>
      </c>
      <c r="C45" s="9">
        <v>109903.09</v>
      </c>
      <c r="D45" s="10">
        <v>-9451.6657400000004</v>
      </c>
    </row>
    <row r="46" spans="1:4" x14ac:dyDescent="0.25">
      <c r="A46" s="7" t="s">
        <v>659</v>
      </c>
      <c r="B46" s="8" t="s">
        <v>582</v>
      </c>
      <c r="C46" s="9">
        <v>5836.25</v>
      </c>
      <c r="D46" s="10">
        <v>0</v>
      </c>
    </row>
    <row r="47" spans="1:4" x14ac:dyDescent="0.25">
      <c r="A47" s="11" t="s">
        <v>659</v>
      </c>
      <c r="B47" s="8" t="s">
        <v>48</v>
      </c>
      <c r="C47" s="9">
        <v>175000</v>
      </c>
      <c r="D47" s="10">
        <v>0</v>
      </c>
    </row>
    <row r="48" spans="1:4" x14ac:dyDescent="0.25">
      <c r="A48" s="11" t="s">
        <v>659</v>
      </c>
      <c r="B48" s="8" t="s">
        <v>657</v>
      </c>
      <c r="C48" s="9">
        <v>76800</v>
      </c>
      <c r="D48" s="10">
        <v>0</v>
      </c>
    </row>
    <row r="49" spans="1:4" x14ac:dyDescent="0.25">
      <c r="A49" s="11" t="s">
        <v>659</v>
      </c>
      <c r="B49" s="8" t="s">
        <v>657</v>
      </c>
      <c r="C49" s="9">
        <v>55004.689655172398</v>
      </c>
      <c r="D49" s="10">
        <v>0</v>
      </c>
    </row>
    <row r="50" spans="1:4" x14ac:dyDescent="0.25">
      <c r="A50" s="11" t="s">
        <v>659</v>
      </c>
      <c r="B50" s="12" t="s">
        <v>670</v>
      </c>
      <c r="C50" s="9">
        <v>0</v>
      </c>
      <c r="D50" s="10">
        <v>0</v>
      </c>
    </row>
    <row r="51" spans="1:4" x14ac:dyDescent="0.25">
      <c r="A51" s="11" t="s">
        <v>659</v>
      </c>
      <c r="B51" s="8" t="s">
        <v>657</v>
      </c>
      <c r="C51" s="9">
        <v>17395.5333333333</v>
      </c>
      <c r="D51" s="10">
        <v>0</v>
      </c>
    </row>
    <row r="52" spans="1:4" x14ac:dyDescent="0.25">
      <c r="A52" s="11" t="s">
        <v>660</v>
      </c>
      <c r="B52" s="8" t="s">
        <v>656</v>
      </c>
      <c r="C52" s="9">
        <v>558411.85</v>
      </c>
      <c r="D52" s="10">
        <v>-29595.82805</v>
      </c>
    </row>
    <row r="53" spans="1:4" x14ac:dyDescent="0.25">
      <c r="A53" s="11" t="s">
        <v>660</v>
      </c>
      <c r="B53" s="8" t="s">
        <v>656</v>
      </c>
      <c r="C53" s="9">
        <v>1489678.15</v>
      </c>
      <c r="D53" s="10">
        <v>-78952.941949999993</v>
      </c>
    </row>
    <row r="54" spans="1:4" x14ac:dyDescent="0.25">
      <c r="A54" s="11" t="s">
        <v>660</v>
      </c>
      <c r="B54" s="8" t="s">
        <v>656</v>
      </c>
      <c r="C54" s="9">
        <v>889596.1</v>
      </c>
      <c r="D54" s="10">
        <v>-76505.264599999995</v>
      </c>
    </row>
    <row r="55" spans="1:4" x14ac:dyDescent="0.25">
      <c r="A55" s="11" t="s">
        <v>660</v>
      </c>
      <c r="B55" s="8" t="s">
        <v>656</v>
      </c>
      <c r="C55" s="9">
        <v>4881660</v>
      </c>
      <c r="D55" s="10">
        <v>-258727.98</v>
      </c>
    </row>
    <row r="56" spans="1:4" x14ac:dyDescent="0.25">
      <c r="A56" s="11" t="s">
        <v>660</v>
      </c>
      <c r="B56" s="8" t="s">
        <v>656</v>
      </c>
      <c r="C56" s="9">
        <v>1375612.84</v>
      </c>
      <c r="D56" s="10">
        <v>-72907.480519999997</v>
      </c>
    </row>
    <row r="57" spans="1:4" x14ac:dyDescent="0.25">
      <c r="A57" s="11" t="s">
        <v>660</v>
      </c>
      <c r="B57" s="8" t="s">
        <v>656</v>
      </c>
      <c r="C57" s="13">
        <v>3698687.79</v>
      </c>
      <c r="D57" s="10">
        <v>-196030.45287000001</v>
      </c>
    </row>
    <row r="58" spans="1:4" x14ac:dyDescent="0.25">
      <c r="A58" s="11" t="s">
        <v>660</v>
      </c>
      <c r="B58" s="8" t="s">
        <v>656</v>
      </c>
      <c r="C58" s="9">
        <v>159361.95000000001</v>
      </c>
      <c r="D58" s="10">
        <v>-13705.127699999999</v>
      </c>
    </row>
    <row r="59" spans="1:4" x14ac:dyDescent="0.25">
      <c r="A59" s="11" t="s">
        <v>660</v>
      </c>
      <c r="B59" s="8" t="s">
        <v>656</v>
      </c>
      <c r="C59" s="14">
        <v>1746886.49</v>
      </c>
      <c r="D59" s="10">
        <v>-92584.983970000001</v>
      </c>
    </row>
    <row r="60" spans="1:4" x14ac:dyDescent="0.25">
      <c r="A60" s="11" t="s">
        <v>660</v>
      </c>
      <c r="B60" s="8" t="s">
        <v>656</v>
      </c>
      <c r="C60" s="14">
        <v>1981.7</v>
      </c>
      <c r="D60" s="10">
        <v>-105.0301</v>
      </c>
    </row>
    <row r="61" spans="1:4" x14ac:dyDescent="0.25">
      <c r="A61" s="11" t="s">
        <v>660</v>
      </c>
      <c r="B61" s="15" t="s">
        <v>361</v>
      </c>
      <c r="C61" s="9">
        <v>81000</v>
      </c>
      <c r="D61" s="10">
        <v>0</v>
      </c>
    </row>
    <row r="62" spans="1:4" x14ac:dyDescent="0.25">
      <c r="A62" s="11" t="s">
        <v>660</v>
      </c>
      <c r="B62" s="8" t="s">
        <v>657</v>
      </c>
      <c r="C62" s="16">
        <v>56685.346938775503</v>
      </c>
      <c r="D62" s="10">
        <v>0</v>
      </c>
    </row>
    <row r="63" spans="1:4" x14ac:dyDescent="0.25">
      <c r="A63" s="11" t="s">
        <v>660</v>
      </c>
      <c r="B63" s="8" t="s">
        <v>657</v>
      </c>
      <c r="C63" s="16">
        <v>117794.871794872</v>
      </c>
      <c r="D63" s="10">
        <v>0</v>
      </c>
    </row>
    <row r="64" spans="1:4" x14ac:dyDescent="0.25">
      <c r="A64" s="17" t="s">
        <v>663</v>
      </c>
      <c r="B64" s="8" t="s">
        <v>656</v>
      </c>
      <c r="C64" s="18">
        <v>-53069.59</v>
      </c>
      <c r="D64" s="10">
        <v>0</v>
      </c>
    </row>
    <row r="65" spans="1:4" x14ac:dyDescent="0.25">
      <c r="A65" s="17" t="s">
        <v>663</v>
      </c>
      <c r="B65" s="8" t="s">
        <v>656</v>
      </c>
      <c r="C65" s="18">
        <v>1525181.15</v>
      </c>
      <c r="D65" s="10">
        <v>-73208.695200000002</v>
      </c>
    </row>
    <row r="66" spans="1:4" x14ac:dyDescent="0.25">
      <c r="A66" s="17" t="s">
        <v>663</v>
      </c>
      <c r="B66" s="8" t="s">
        <v>656</v>
      </c>
      <c r="C66" s="18">
        <v>22126.240000000002</v>
      </c>
      <c r="D66" s="10">
        <v>-1754.6108320000001</v>
      </c>
    </row>
    <row r="67" spans="1:4" x14ac:dyDescent="0.25">
      <c r="A67" s="17" t="s">
        <v>663</v>
      </c>
      <c r="B67" s="8" t="s">
        <v>656</v>
      </c>
      <c r="C67" s="18">
        <v>1700225.32</v>
      </c>
      <c r="D67" s="10">
        <v>0</v>
      </c>
    </row>
    <row r="68" spans="1:4" x14ac:dyDescent="0.25">
      <c r="A68" s="17" t="s">
        <v>663</v>
      </c>
      <c r="B68" s="8" t="s">
        <v>656</v>
      </c>
      <c r="C68" s="18">
        <v>1483934.88</v>
      </c>
      <c r="D68" s="10">
        <v>-71228.874240000005</v>
      </c>
    </row>
    <row r="69" spans="1:4" x14ac:dyDescent="0.25">
      <c r="A69" s="17" t="s">
        <v>663</v>
      </c>
      <c r="B69" s="8" t="s">
        <v>656</v>
      </c>
      <c r="C69" s="18">
        <v>160.53</v>
      </c>
      <c r="D69" s="10">
        <v>-12.730029</v>
      </c>
    </row>
    <row r="70" spans="1:4" x14ac:dyDescent="0.25">
      <c r="A70" s="17" t="s">
        <v>663</v>
      </c>
      <c r="B70" s="8" t="s">
        <v>656</v>
      </c>
      <c r="C70" s="17">
        <v>0</v>
      </c>
      <c r="D70" s="10">
        <v>0</v>
      </c>
    </row>
    <row r="71" spans="1:4" x14ac:dyDescent="0.25">
      <c r="A71" s="17" t="s">
        <v>663</v>
      </c>
      <c r="B71" s="8" t="s">
        <v>656</v>
      </c>
      <c r="C71" s="17">
        <v>1746886.49</v>
      </c>
      <c r="D71" s="10">
        <v>-318170.23151999997</v>
      </c>
    </row>
    <row r="72" spans="1:4" x14ac:dyDescent="0.25">
      <c r="A72" s="17" t="s">
        <v>663</v>
      </c>
      <c r="B72" s="19" t="s">
        <v>582</v>
      </c>
      <c r="C72" s="17">
        <v>91740.24</v>
      </c>
      <c r="D72" s="10">
        <v>0</v>
      </c>
    </row>
    <row r="73" spans="1:4" x14ac:dyDescent="0.25">
      <c r="A73" s="17" t="s">
        <v>663</v>
      </c>
      <c r="B73" s="8" t="s">
        <v>656</v>
      </c>
      <c r="C73" s="17">
        <v>4881660</v>
      </c>
      <c r="D73" s="10">
        <v>-234319.68</v>
      </c>
    </row>
    <row r="74" spans="1:4" x14ac:dyDescent="0.25">
      <c r="A74" s="17" t="s">
        <v>663</v>
      </c>
      <c r="B74" s="8" t="s">
        <v>657</v>
      </c>
      <c r="C74" s="20">
        <v>153600</v>
      </c>
      <c r="D74" s="10">
        <v>0</v>
      </c>
    </row>
    <row r="75" spans="1:4" x14ac:dyDescent="0.25">
      <c r="A75" s="17" t="s">
        <v>663</v>
      </c>
      <c r="B75" s="8" t="s">
        <v>657</v>
      </c>
      <c r="C75" s="20">
        <v>130252.181034483</v>
      </c>
      <c r="D75" s="10">
        <v>0</v>
      </c>
    </row>
    <row r="76" spans="1:4" x14ac:dyDescent="0.25">
      <c r="A76" s="21"/>
      <c r="B76" s="12"/>
      <c r="C76" s="22"/>
      <c r="D76" s="10">
        <v>0</v>
      </c>
    </row>
    <row r="77" spans="1:4" x14ac:dyDescent="0.2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夏夏</cp:lastModifiedBy>
  <dcterms:created xsi:type="dcterms:W3CDTF">2019-06-27T01:58:00Z</dcterms:created>
  <dcterms:modified xsi:type="dcterms:W3CDTF">2020-11-30T03:56:31Z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