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0" yWindow="0" windowWidth="21600" windowHeight="9930" tabRatio="891" activeTab="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客户表!$A$1:$AI$7376</definedName>
    <definedName name="_xlnm._FilterDatabase" localSheetId="1" hidden="1">媒体表!$A$1:$T$165</definedName>
  </definedNames>
  <calcPr calcId="152511"/>
</workbook>
</file>

<file path=xl/calcChain.xml><?xml version="1.0" encoding="utf-8"?>
<calcChain xmlns="http://schemas.openxmlformats.org/spreadsheetml/2006/main">
  <c r="I55" i="2" l="1"/>
  <c r="I2" i="2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W1581" i="1"/>
  <c r="Y1581" i="1" s="1"/>
  <c r="W1583" i="1"/>
  <c r="Y1583" i="1" s="1"/>
  <c r="W1585" i="1"/>
  <c r="Y1585" i="1" s="1"/>
  <c r="W1586" i="1"/>
  <c r="Y1586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Y33" i="1" s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Y45" i="1" s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Y93" i="1" s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Y104" i="1" s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Y113" i="1" s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Y137" i="1" s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Y152" i="1" s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Y169" i="1" s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Y196" i="1" s="1"/>
  <c r="W197" i="1"/>
  <c r="Y197" i="1" s="1"/>
  <c r="W198" i="1"/>
  <c r="Y198" i="1" s="1"/>
  <c r="W199" i="1"/>
  <c r="Y199" i="1" s="1"/>
  <c r="W200" i="1"/>
  <c r="Y200" i="1" s="1"/>
  <c r="W201" i="1"/>
  <c r="Y201" i="1" s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Y336" i="1" s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Y387" i="1" s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Y395" i="1" s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Y403" i="1" s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Y411" i="1" s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Y419" i="1" s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Y427" i="1" s="1"/>
  <c r="W428" i="1"/>
  <c r="Y428" i="1" s="1"/>
  <c r="W429" i="1"/>
  <c r="Y429" i="1" s="1"/>
  <c r="W430" i="1"/>
  <c r="Y430" i="1" s="1"/>
  <c r="W431" i="1"/>
  <c r="Y431" i="1" s="1"/>
  <c r="W432" i="1"/>
  <c r="Y432" i="1" s="1"/>
  <c r="W433" i="1"/>
  <c r="Y433" i="1" s="1"/>
  <c r="W434" i="1"/>
  <c r="Y434" i="1" s="1"/>
  <c r="W435" i="1"/>
  <c r="Y435" i="1" s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Y443" i="1" s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Y475" i="1" s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Y483" i="1" s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Y499" i="1" s="1"/>
  <c r="W500" i="1"/>
  <c r="Y500" i="1" s="1"/>
  <c r="W501" i="1"/>
  <c r="Y501" i="1" s="1"/>
  <c r="W502" i="1"/>
  <c r="Y502" i="1" s="1"/>
  <c r="W503" i="1"/>
  <c r="Y503" i="1" s="1"/>
  <c r="W504" i="1"/>
  <c r="Y504" i="1" s="1"/>
  <c r="W505" i="1"/>
  <c r="Y505" i="1" s="1"/>
  <c r="W506" i="1"/>
  <c r="Y506" i="1" s="1"/>
  <c r="W507" i="1"/>
  <c r="Y507" i="1" s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Y515" i="1" s="1"/>
  <c r="W516" i="1"/>
  <c r="Y516" i="1" s="1"/>
  <c r="W517" i="1"/>
  <c r="Y517" i="1" s="1"/>
  <c r="W518" i="1"/>
  <c r="Y518" i="1" s="1"/>
  <c r="W519" i="1"/>
  <c r="Y519" i="1" s="1"/>
  <c r="W520" i="1"/>
  <c r="Y520" i="1" s="1"/>
  <c r="W521" i="1"/>
  <c r="Y521" i="1" s="1"/>
  <c r="W522" i="1"/>
  <c r="Y522" i="1" s="1"/>
  <c r="W523" i="1"/>
  <c r="Y523" i="1" s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Y531" i="1" s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Y539" i="1" s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Y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Y555" i="1" s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Y563" i="1" s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Y579" i="1" s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Y589" i="1" s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Y595" i="1" s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Y603" i="1" s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Y611" i="1" s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Y619" i="1" s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Y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Y651" i="1" s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Y659" i="1" s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Y675" i="1" s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Y683" i="1" s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Y691" i="1" s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Y699" i="1" s="1"/>
  <c r="W700" i="1"/>
  <c r="Y700" i="1" s="1"/>
  <c r="W701" i="1"/>
  <c r="Y701" i="1" s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Y707" i="1" s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Y715" i="1" s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Y731" i="1" s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Y739" i="1" s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Y755" i="1" s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Y763" i="1" s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Y771" i="1" s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Y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Y787" i="1" s="1"/>
  <c r="W788" i="1"/>
  <c r="Y788" i="1" s="1"/>
  <c r="W789" i="1"/>
  <c r="Y789" i="1" s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Y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Y803" i="1" s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Y811" i="1" s="1"/>
  <c r="W812" i="1"/>
  <c r="Y812" i="1" s="1"/>
  <c r="W813" i="1"/>
  <c r="Y813" i="1" s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Y819" i="1" s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Y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Y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Y843" i="1" s="1"/>
  <c r="W844" i="1"/>
  <c r="Y844" i="1" s="1"/>
  <c r="W845" i="1"/>
  <c r="Y845" i="1" s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Y851" i="1" s="1"/>
  <c r="W852" i="1"/>
  <c r="Y852" i="1" s="1"/>
  <c r="W853" i="1"/>
  <c r="Y853" i="1" s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Y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Y866" i="1" s="1"/>
  <c r="W867" i="1"/>
  <c r="Y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Y875" i="1" s="1"/>
  <c r="W876" i="1"/>
  <c r="Y876" i="1" s="1"/>
  <c r="W877" i="1"/>
  <c r="Y877" i="1" s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Y883" i="1" s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Y891" i="1" s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Y899" i="1" s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Y907" i="1" s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Y915" i="1" s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Y923" i="1" s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Y931" i="1" s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Y939" i="1" s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Y955" i="1" s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Y963" i="1" s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Y971" i="1" s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Y987" i="1" s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Y995" i="1" s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Y1003" i="1" s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Y1011" i="1" s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Y1035" i="1" s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Y1043" i="1" s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Y1051" i="1" s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Y1059" i="1" s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Y1075" i="1" s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Y1083" i="1" s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Y1098" i="1" s="1"/>
  <c r="W1099" i="1"/>
  <c r="Y1099" i="1" s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Y1123" i="1" s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Y1139" i="1" s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Y1152" i="1" s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Y1158" i="1" s="1"/>
  <c r="W1159" i="1"/>
  <c r="Y1159" i="1" s="1"/>
  <c r="W1160" i="1"/>
  <c r="Y1160" i="1" s="1"/>
  <c r="W1161" i="1"/>
  <c r="Y1161" i="1" s="1"/>
  <c r="W1162" i="1"/>
  <c r="Y1162" i="1" s="1"/>
  <c r="W1163" i="1"/>
  <c r="Y1163" i="1" s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Y1187" i="1" s="1"/>
  <c r="W1188" i="1"/>
  <c r="Y1188" i="1" s="1"/>
  <c r="W1189" i="1"/>
  <c r="Y1189" i="1" s="1"/>
  <c r="W1190" i="1"/>
  <c r="Y1190" i="1" s="1"/>
  <c r="W1191" i="1"/>
  <c r="Y1191" i="1" s="1"/>
  <c r="W1192" i="1"/>
  <c r="Y1192" i="1" s="1"/>
  <c r="W1193" i="1"/>
  <c r="Y1193" i="1" s="1"/>
  <c r="W1194" i="1"/>
  <c r="Y1194" i="1" s="1"/>
  <c r="W1195" i="1"/>
  <c r="Y1195" i="1" s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Y1211" i="1" s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Y1219" i="1" s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Y1235" i="1" s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Y1243" i="1" s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Y1251" i="1" s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Y1259" i="1" s="1"/>
  <c r="W1260" i="1"/>
  <c r="Y1260" i="1" s="1"/>
  <c r="W1261" i="1"/>
  <c r="Y1261" i="1" s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Y1267" i="1" s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Y1283" i="1" s="1"/>
  <c r="W1284" i="1"/>
  <c r="Y1284" i="1" s="1"/>
  <c r="W1285" i="1"/>
  <c r="Y1285" i="1" s="1"/>
  <c r="W1286" i="1"/>
  <c r="Y1286" i="1" s="1"/>
  <c r="W1287" i="1"/>
  <c r="Y1287" i="1" s="1"/>
  <c r="W1288" i="1"/>
  <c r="Y1288" i="1" s="1"/>
  <c r="W1289" i="1"/>
  <c r="Y1289" i="1" s="1"/>
  <c r="W1290" i="1"/>
  <c r="Y1290" i="1" s="1"/>
  <c r="W1291" i="1"/>
  <c r="Y1291" i="1" s="1"/>
  <c r="W1292" i="1"/>
  <c r="Y1292" i="1" s="1"/>
  <c r="W1293" i="1"/>
  <c r="Y1293" i="1" s="1"/>
  <c r="W1294" i="1"/>
  <c r="Y1294" i="1" s="1"/>
  <c r="W1295" i="1"/>
  <c r="Y1295" i="1" s="1"/>
  <c r="W1296" i="1"/>
  <c r="Y1296" i="1" s="1"/>
  <c r="W1297" i="1"/>
  <c r="Y1297" i="1" s="1"/>
  <c r="W1298" i="1"/>
  <c r="Y1298" i="1" s="1"/>
  <c r="W1299" i="1"/>
  <c r="Y1299" i="1" s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Y1307" i="1" s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Y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Y1339" i="1" s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Y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Y1366" i="1" s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Y1374" i="1" s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Y1398" i="1" s="1"/>
  <c r="W1399" i="1"/>
  <c r="Y1399" i="1" s="1"/>
  <c r="W1400" i="1"/>
  <c r="Y1400" i="1" s="1"/>
  <c r="W1401" i="1"/>
  <c r="Y1401" i="1" s="1"/>
  <c r="W1402" i="1"/>
  <c r="Y1402" i="1" s="1"/>
  <c r="W1403" i="1"/>
  <c r="Y1403" i="1" s="1"/>
  <c r="W1404" i="1"/>
  <c r="Y1404" i="1" s="1"/>
  <c r="W1405" i="1"/>
  <c r="Y1405" i="1" s="1"/>
  <c r="W1406" i="1"/>
  <c r="Y1406" i="1" s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Y1414" i="1" s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Y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Y1446" i="1" s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Y1486" i="1" s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Y1494" i="1" s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Y1502" i="1" s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Y1510" i="1" s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Y1518" i="1" s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Y1526" i="1" s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Y1534" i="1" s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Y1542" i="1" s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Y1550" i="1" s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Y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Y1574" i="1" s="1"/>
  <c r="W1575" i="1"/>
  <c r="Y1575" i="1" s="1"/>
  <c r="W1576" i="1"/>
  <c r="Y1576" i="1" s="1"/>
  <c r="W1577" i="1"/>
  <c r="Y1577" i="1" s="1"/>
  <c r="W1578" i="1"/>
  <c r="Y1578" i="1" s="1"/>
  <c r="W1579" i="1"/>
  <c r="Y1579" i="1" s="1"/>
  <c r="W1580" i="1"/>
  <c r="Y1580" i="1" s="1"/>
  <c r="W1582" i="1"/>
  <c r="Y1582" i="1" s="1"/>
  <c r="W1587" i="1"/>
  <c r="Y1587" i="1" s="1"/>
  <c r="W1588" i="1"/>
  <c r="Y1588" i="1" s="1"/>
  <c r="W1589" i="1"/>
  <c r="Y1589" i="1" s="1"/>
  <c r="W1590" i="1"/>
  <c r="Y1590" i="1" s="1"/>
  <c r="W1591" i="1"/>
  <c r="Y1591" i="1" s="1"/>
  <c r="W1592" i="1"/>
  <c r="Y1592" i="1" s="1"/>
  <c r="W1593" i="1"/>
  <c r="Y1593" i="1" s="1"/>
  <c r="W1594" i="1"/>
  <c r="Y1594" i="1" s="1"/>
  <c r="W1595" i="1"/>
  <c r="Y1595" i="1" s="1"/>
  <c r="W1596" i="1"/>
  <c r="Y1596" i="1" s="1"/>
  <c r="W1597" i="1"/>
  <c r="Y1597" i="1" s="1"/>
  <c r="W1598" i="1"/>
  <c r="Y1598" i="1" s="1"/>
  <c r="W1599" i="1"/>
  <c r="Y1599" i="1" s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Y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Y1631" i="1" s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Y1639" i="1" s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Y1647" i="1" s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Y1655" i="1" s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Y1663" i="1" s="1"/>
  <c r="W1664" i="1"/>
  <c r="Y1664" i="1" s="1"/>
  <c r="W1665" i="1"/>
  <c r="Y1665" i="1" s="1"/>
  <c r="W1666" i="1"/>
  <c r="Y1666" i="1" s="1"/>
  <c r="W1667" i="1"/>
  <c r="Y1667" i="1" s="1"/>
  <c r="W1668" i="1"/>
  <c r="Y1668" i="1" s="1"/>
  <c r="W1669" i="1"/>
  <c r="Y1669" i="1" s="1"/>
  <c r="W1670" i="1"/>
  <c r="Y1670" i="1" s="1"/>
  <c r="W1671" i="1"/>
  <c r="Y1671" i="1" s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Y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Y1719" i="1" s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Y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Y1736" i="1" s="1"/>
  <c r="W1737" i="1"/>
  <c r="Y1737" i="1" s="1"/>
  <c r="W1738" i="1"/>
  <c r="Y1738" i="1" s="1"/>
  <c r="W1739" i="1"/>
  <c r="Y1739" i="1" s="1"/>
  <c r="W1740" i="1"/>
  <c r="Y1740" i="1" s="1"/>
  <c r="W1741" i="1"/>
  <c r="Y1741" i="1" s="1"/>
  <c r="W1742" i="1"/>
  <c r="Y1742" i="1" s="1"/>
  <c r="W1743" i="1"/>
  <c r="Y1743" i="1" s="1"/>
  <c r="W1744" i="1"/>
  <c r="Y1744" i="1" s="1"/>
  <c r="W1745" i="1"/>
  <c r="Y1745" i="1" s="1"/>
  <c r="W1746" i="1"/>
  <c r="Y1746" i="1" s="1"/>
  <c r="W1747" i="1"/>
  <c r="Y1747" i="1" s="1"/>
  <c r="W1748" i="1"/>
  <c r="Y1748" i="1" s="1"/>
  <c r="W1749" i="1"/>
  <c r="Y1749" i="1" s="1"/>
  <c r="W1750" i="1"/>
  <c r="Y1750" i="1" s="1"/>
  <c r="W1751" i="1"/>
  <c r="Y1751" i="1" s="1"/>
  <c r="W1752" i="1"/>
  <c r="Y1752" i="1" s="1"/>
  <c r="W1753" i="1"/>
  <c r="Y1753" i="1" s="1"/>
  <c r="W1754" i="1"/>
  <c r="Y1754" i="1" s="1"/>
  <c r="W1755" i="1"/>
  <c r="Y1755" i="1" s="1"/>
  <c r="W1756" i="1"/>
  <c r="Y1756" i="1" s="1"/>
  <c r="W1757" i="1"/>
  <c r="Y1757" i="1" s="1"/>
  <c r="W1758" i="1"/>
  <c r="Y1758" i="1" s="1"/>
  <c r="W1759" i="1"/>
  <c r="Y1759" i="1" s="1"/>
  <c r="W1760" i="1"/>
  <c r="Y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Y1769" i="1" s="1"/>
  <c r="W1770" i="1"/>
  <c r="Y1770" i="1" s="1"/>
  <c r="W1771" i="1"/>
  <c r="Y1771" i="1" s="1"/>
  <c r="W1772" i="1"/>
  <c r="Y1772" i="1" s="1"/>
  <c r="W1773" i="1"/>
  <c r="Y1773" i="1" s="1"/>
  <c r="W1774" i="1"/>
  <c r="Y1774" i="1" s="1"/>
  <c r="W1775" i="1"/>
  <c r="Y1775" i="1" s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Y1788" i="1" s="1"/>
  <c r="W1789" i="1"/>
  <c r="Y1789" i="1" s="1"/>
  <c r="W1790" i="1"/>
  <c r="Y1790" i="1" s="1"/>
  <c r="W1791" i="1"/>
  <c r="Y1791" i="1" s="1"/>
  <c r="W1792" i="1"/>
  <c r="Y1792" i="1" s="1"/>
  <c r="W1793" i="1"/>
  <c r="Y1793" i="1" s="1"/>
  <c r="W1794" i="1"/>
  <c r="Y1794" i="1" s="1"/>
  <c r="W1795" i="1"/>
  <c r="Y1795" i="1" s="1"/>
  <c r="W1796" i="1"/>
  <c r="Y1796" i="1" s="1"/>
  <c r="W1797" i="1"/>
  <c r="Y1797" i="1" s="1"/>
  <c r="W1798" i="1"/>
  <c r="Y1798" i="1" s="1"/>
  <c r="W1799" i="1"/>
  <c r="Y1799" i="1" s="1"/>
  <c r="W1800" i="1"/>
  <c r="Y1800" i="1" s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Y1812" i="1" s="1"/>
  <c r="W1814" i="1"/>
  <c r="Y1814" i="1" s="1"/>
  <c r="W1815" i="1"/>
  <c r="Y1815" i="1" s="1"/>
  <c r="W1816" i="1"/>
  <c r="Y1816" i="1" s="1"/>
  <c r="W1817" i="1"/>
  <c r="Y1817" i="1" s="1"/>
  <c r="W1818" i="1"/>
  <c r="Y1818" i="1" s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Y1825" i="1" s="1"/>
  <c r="W1826" i="1"/>
  <c r="Y1826" i="1" s="1"/>
  <c r="W1827" i="1"/>
  <c r="Y1827" i="1" s="1"/>
  <c r="W1828" i="1"/>
  <c r="Y1828" i="1" s="1"/>
  <c r="W1829" i="1"/>
  <c r="Y1829" i="1" s="1"/>
  <c r="W1830" i="1"/>
  <c r="Y1830" i="1" s="1"/>
  <c r="W1831" i="1"/>
  <c r="Y1831" i="1" s="1"/>
  <c r="W1832" i="1"/>
  <c r="Y1832" i="1" s="1"/>
  <c r="W1833" i="1"/>
  <c r="Y1833" i="1" s="1"/>
  <c r="W1834" i="1"/>
  <c r="Y1834" i="1" s="1"/>
  <c r="W1835" i="1"/>
  <c r="Y1835" i="1" s="1"/>
  <c r="W1836" i="1"/>
  <c r="Y1836" i="1" s="1"/>
  <c r="W1837" i="1"/>
  <c r="Y1837" i="1" s="1"/>
  <c r="W1838" i="1"/>
  <c r="Y1838" i="1" s="1"/>
  <c r="W1839" i="1"/>
  <c r="Y1839" i="1" s="1"/>
  <c r="W1840" i="1"/>
  <c r="Y1840" i="1" s="1"/>
  <c r="W1841" i="1"/>
  <c r="Y1841" i="1" s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Y1849" i="1" s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Y1857" i="1" s="1"/>
  <c r="W1858" i="1"/>
  <c r="Y1858" i="1" s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Y1865" i="1" s="1"/>
  <c r="W1866" i="1"/>
  <c r="Y1866" i="1" s="1"/>
  <c r="W1867" i="1"/>
  <c r="Y1867" i="1" s="1"/>
  <c r="W1868" i="1"/>
  <c r="Y1868" i="1" s="1"/>
  <c r="W1869" i="1"/>
  <c r="Y1869" i="1" s="1"/>
  <c r="W1870" i="1"/>
  <c r="Y1870" i="1" s="1"/>
  <c r="W1871" i="1"/>
  <c r="Y1871" i="1" s="1"/>
  <c r="W1872" i="1"/>
  <c r="Y1872" i="1" s="1"/>
  <c r="W1873" i="1"/>
  <c r="Y1873" i="1" s="1"/>
  <c r="W1874" i="1"/>
  <c r="Y1874" i="1" s="1"/>
  <c r="W1875" i="1"/>
  <c r="Y1875" i="1" s="1"/>
  <c r="W1876" i="1"/>
  <c r="Y1876" i="1" s="1"/>
  <c r="W1877" i="1"/>
  <c r="Y1877" i="1" s="1"/>
  <c r="W1878" i="1"/>
  <c r="Y1878" i="1" s="1"/>
  <c r="W1879" i="1"/>
  <c r="Y1879" i="1" s="1"/>
  <c r="W1880" i="1"/>
  <c r="Y1880" i="1" s="1"/>
  <c r="W1881" i="1"/>
  <c r="Y1881" i="1" s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Y1889" i="1" s="1"/>
  <c r="W1890" i="1"/>
  <c r="Y1890" i="1" s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Y1897" i="1" s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Y1905" i="1" s="1"/>
  <c r="W1906" i="1"/>
  <c r="Y1906" i="1" s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Y1913" i="1" s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Y1921" i="1" s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Y1929" i="1" s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Y1937" i="1" s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Y1953" i="1" s="1"/>
  <c r="W1954" i="1"/>
  <c r="Y1954" i="1" s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Y1961" i="1" s="1"/>
  <c r="W1962" i="1"/>
  <c r="Y1962" i="1" s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Y1969" i="1" s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Y1977" i="1" s="1"/>
  <c r="W1978" i="1"/>
  <c r="Y1978" i="1" s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Y1985" i="1" s="1"/>
  <c r="W1986" i="1"/>
  <c r="Y1986" i="1" s="1"/>
  <c r="W1987" i="1"/>
  <c r="Y1987" i="1" s="1"/>
  <c r="W1988" i="1"/>
  <c r="Y1988" i="1" s="1"/>
  <c r="W1989" i="1"/>
  <c r="Y1989" i="1" s="1"/>
  <c r="W1990" i="1"/>
  <c r="Y1990" i="1" s="1"/>
  <c r="W1991" i="1"/>
  <c r="Y1991" i="1" s="1"/>
  <c r="W1992" i="1"/>
  <c r="Y1992" i="1" s="1"/>
  <c r="W1993" i="1"/>
  <c r="Y1993" i="1" s="1"/>
  <c r="W1994" i="1"/>
  <c r="Y1994" i="1" s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Y2001" i="1" s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Y2009" i="1" s="1"/>
  <c r="W2010" i="1"/>
  <c r="Y2010" i="1" s="1"/>
  <c r="W2011" i="1"/>
  <c r="Y2011" i="1" s="1"/>
  <c r="W2012" i="1"/>
  <c r="Y2012" i="1" s="1"/>
  <c r="W2013" i="1"/>
  <c r="Y2013" i="1" s="1"/>
  <c r="W2014" i="1"/>
  <c r="Y2014" i="1" s="1"/>
  <c r="W2015" i="1"/>
  <c r="Y2015" i="1" s="1"/>
  <c r="W2016" i="1"/>
  <c r="Y2016" i="1" s="1"/>
  <c r="W2017" i="1"/>
  <c r="Y2017" i="1" s="1"/>
  <c r="W2018" i="1"/>
  <c r="Y2018" i="1" s="1"/>
  <c r="W2019" i="1"/>
  <c r="Y2019" i="1" s="1"/>
  <c r="W2020" i="1"/>
  <c r="Y2020" i="1" s="1"/>
  <c r="W2021" i="1"/>
  <c r="Y2021" i="1" s="1"/>
  <c r="W2022" i="1"/>
  <c r="Y2022" i="1" s="1"/>
  <c r="W2023" i="1"/>
  <c r="Y2023" i="1" s="1"/>
  <c r="W2024" i="1"/>
  <c r="Y2024" i="1" s="1"/>
  <c r="W2025" i="1"/>
  <c r="Y2025" i="1" s="1"/>
  <c r="W2026" i="1"/>
  <c r="Y2026" i="1" s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Y2041" i="1" s="1"/>
  <c r="W2042" i="1"/>
  <c r="Y2042" i="1" s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Y2049" i="1" s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Y2057" i="1" s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Y2066" i="1" s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Y2073" i="1" s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Y2082" i="1" s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Y2089" i="1" s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Y2097" i="1" s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Y2105" i="1" s="1"/>
  <c r="W2106" i="1"/>
  <c r="Y2106" i="1" s="1"/>
  <c r="W2107" i="1"/>
  <c r="Y2107" i="1" s="1"/>
  <c r="W2108" i="1"/>
  <c r="Y2108" i="1" s="1"/>
  <c r="W2109" i="1"/>
  <c r="Y2109" i="1" s="1"/>
  <c r="W2110" i="1"/>
  <c r="Y2110" i="1" s="1"/>
  <c r="W2111" i="1"/>
  <c r="Y2111" i="1" s="1"/>
  <c r="W2112" i="1"/>
  <c r="Y2112" i="1" s="1"/>
  <c r="W2113" i="1"/>
  <c r="Y2113" i="1" s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Y2121" i="1" s="1"/>
  <c r="W2122" i="1"/>
  <c r="Y2122" i="1" s="1"/>
  <c r="W2123" i="1"/>
  <c r="Y2123" i="1" s="1"/>
  <c r="W2124" i="1"/>
  <c r="Y2124" i="1" s="1"/>
  <c r="W2125" i="1"/>
  <c r="Y2125" i="1" s="1"/>
  <c r="W2126" i="1"/>
  <c r="Y2126" i="1" s="1"/>
  <c r="W2127" i="1"/>
  <c r="Y2127" i="1" s="1"/>
  <c r="W2128" i="1"/>
  <c r="Y2128" i="1" s="1"/>
  <c r="W2129" i="1"/>
  <c r="Y2129" i="1" s="1"/>
  <c r="W2130" i="1"/>
  <c r="Y2130" i="1" s="1"/>
  <c r="W2131" i="1"/>
  <c r="Y2131" i="1" s="1"/>
  <c r="W2132" i="1"/>
  <c r="Y2132" i="1" s="1"/>
  <c r="W2133" i="1"/>
  <c r="Y2133" i="1" s="1"/>
  <c r="W2134" i="1"/>
  <c r="Y2134" i="1" s="1"/>
  <c r="W2135" i="1"/>
  <c r="Y2135" i="1" s="1"/>
  <c r="W2136" i="1"/>
  <c r="Y2136" i="1" s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Y2142" i="1" s="1"/>
  <c r="W2143" i="1"/>
  <c r="Y2143" i="1" s="1"/>
  <c r="W2144" i="1"/>
  <c r="Y2144" i="1" s="1"/>
  <c r="W2145" i="1"/>
  <c r="Y2145" i="1" s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Y2153" i="1" s="1"/>
  <c r="W2154" i="1"/>
  <c r="Y2154" i="1" s="1"/>
  <c r="W2155" i="1"/>
  <c r="Y2155" i="1" s="1"/>
  <c r="W2156" i="1"/>
  <c r="Y2156" i="1" s="1"/>
  <c r="W2157" i="1"/>
  <c r="Y2157" i="1" s="1"/>
  <c r="W2158" i="1"/>
  <c r="Y2158" i="1" s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Y2165" i="1" s="1"/>
  <c r="W2166" i="1"/>
  <c r="Y2166" i="1" s="1"/>
  <c r="W2167" i="1"/>
  <c r="Y2167" i="1" s="1"/>
  <c r="W2168" i="1"/>
  <c r="Y2168" i="1" s="1"/>
  <c r="W2169" i="1"/>
  <c r="Y2169" i="1" s="1"/>
  <c r="W2170" i="1"/>
  <c r="Y2170" i="1" s="1"/>
  <c r="W2171" i="1"/>
  <c r="Y2171" i="1" s="1"/>
  <c r="W2172" i="1"/>
  <c r="Y2172" i="1" s="1"/>
  <c r="W2173" i="1"/>
  <c r="Y2173" i="1" s="1"/>
  <c r="W2174" i="1"/>
  <c r="Y2174" i="1" s="1"/>
  <c r="W2175" i="1"/>
  <c r="Y2175" i="1" s="1"/>
  <c r="W2176" i="1"/>
  <c r="Y2176" i="1" s="1"/>
  <c r="W2177" i="1"/>
  <c r="Y2177" i="1" s="1"/>
  <c r="W2178" i="1"/>
  <c r="Y2178" i="1" s="1"/>
  <c r="W2179" i="1"/>
  <c r="Y2179" i="1" s="1"/>
  <c r="W2180" i="1"/>
  <c r="Y2180" i="1" s="1"/>
  <c r="W2181" i="1"/>
  <c r="Y2181" i="1" s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Y2410" i="1" s="1"/>
  <c r="W2411" i="1"/>
  <c r="Y2411" i="1" s="1"/>
  <c r="W2412" i="1"/>
  <c r="Y2412" i="1" s="1"/>
  <c r="W2413" i="1"/>
  <c r="Y2413" i="1" s="1"/>
  <c r="W2414" i="1"/>
  <c r="Y2414" i="1" s="1"/>
  <c r="W2415" i="1"/>
  <c r="Y2415" i="1" s="1"/>
  <c r="W2416" i="1"/>
  <c r="Y2416" i="1" s="1"/>
  <c r="W2417" i="1"/>
  <c r="Y2417" i="1" s="1"/>
  <c r="W2418" i="1"/>
  <c r="Y2418" i="1" s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Y2426" i="1" s="1"/>
  <c r="W2427" i="1"/>
  <c r="Y2427" i="1" s="1"/>
  <c r="W2428" i="1"/>
  <c r="Y2428" i="1" s="1"/>
  <c r="W2429" i="1"/>
  <c r="Y2429" i="1" s="1"/>
  <c r="W2430" i="1"/>
  <c r="Y2430" i="1" s="1"/>
  <c r="W2431" i="1"/>
  <c r="Y2431" i="1" s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Y2439" i="1" s="1"/>
  <c r="W2440" i="1"/>
  <c r="Y2440" i="1" s="1"/>
  <c r="W2441" i="1"/>
  <c r="Y2441" i="1" s="1"/>
  <c r="W2442" i="1"/>
  <c r="Y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Y2450" i="1" s="1"/>
  <c r="W2451" i="1"/>
  <c r="Y2451" i="1" s="1"/>
  <c r="W2452" i="1"/>
  <c r="Y2452" i="1" s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Y2459" i="1" s="1"/>
  <c r="W2460" i="1"/>
  <c r="Y2460" i="1" s="1"/>
  <c r="W2461" i="1"/>
  <c r="Y2461" i="1" s="1"/>
  <c r="W2462" i="1"/>
  <c r="Y2462" i="1" s="1"/>
  <c r="W2463" i="1"/>
  <c r="Y2463" i="1" s="1"/>
  <c r="W2464" i="1"/>
  <c r="Y2464" i="1" s="1"/>
  <c r="W2465" i="1"/>
  <c r="Y2465" i="1" s="1"/>
  <c r="W2466" i="1"/>
  <c r="Y2466" i="1" s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Y2474" i="1" s="1"/>
  <c r="W2475" i="1"/>
  <c r="Y2475" i="1" s="1"/>
  <c r="W2476" i="1"/>
  <c r="Y2476" i="1" s="1"/>
  <c r="W2477" i="1"/>
  <c r="Y2477" i="1" s="1"/>
  <c r="W2478" i="1"/>
  <c r="Y2478" i="1" s="1"/>
  <c r="W2479" i="1"/>
  <c r="Y2479" i="1" s="1"/>
  <c r="W2480" i="1"/>
  <c r="Y2480" i="1" s="1"/>
  <c r="W2481" i="1"/>
  <c r="Y2481" i="1" s="1"/>
  <c r="W2482" i="1"/>
  <c r="Y2482" i="1" s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Y2491" i="1" s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Y2498" i="1" s="1"/>
  <c r="W2499" i="1"/>
  <c r="Y2499" i="1" s="1"/>
  <c r="W2500" i="1"/>
  <c r="Y2500" i="1" s="1"/>
  <c r="W2501" i="1"/>
  <c r="Y2501" i="1" s="1"/>
  <c r="W2502" i="1"/>
  <c r="Y2502" i="1" s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Y2508" i="1" s="1"/>
  <c r="W2509" i="1"/>
  <c r="Y2509" i="1" s="1"/>
  <c r="W2510" i="1"/>
  <c r="Y2510" i="1" s="1"/>
  <c r="W2511" i="1"/>
  <c r="Y2511" i="1" s="1"/>
  <c r="W2512" i="1"/>
  <c r="Y2512" i="1" s="1"/>
  <c r="W2513" i="1"/>
  <c r="Y2513" i="1" s="1"/>
  <c r="W2514" i="1"/>
  <c r="Y2514" i="1" s="1"/>
  <c r="W2515" i="1"/>
  <c r="Y2515" i="1" s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Y2522" i="1" s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Y2530" i="1" s="1"/>
  <c r="W2531" i="1"/>
  <c r="Y2531" i="1" s="1"/>
  <c r="W2532" i="1"/>
  <c r="Y2532" i="1" s="1"/>
  <c r="W2533" i="1"/>
  <c r="Y2533" i="1" s="1"/>
  <c r="W2534" i="1"/>
  <c r="Y2534" i="1" s="1"/>
  <c r="W2535" i="1"/>
  <c r="Y2535" i="1" s="1"/>
  <c r="W2536" i="1"/>
  <c r="Y2536" i="1" s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Y2554" i="1" s="1"/>
  <c r="W2555" i="1"/>
  <c r="Y2555" i="1" s="1"/>
  <c r="W2556" i="1"/>
  <c r="Y2556" i="1" s="1"/>
  <c r="W2557" i="1"/>
  <c r="Y2557" i="1" s="1"/>
  <c r="W2558" i="1"/>
  <c r="Y2558" i="1" s="1"/>
  <c r="W2559" i="1"/>
  <c r="Y2559" i="1" s="1"/>
  <c r="W2560" i="1"/>
  <c r="Y2560" i="1" s="1"/>
  <c r="W2561" i="1"/>
  <c r="Y2561" i="1" s="1"/>
  <c r="W2562" i="1"/>
  <c r="Y2562" i="1" s="1"/>
  <c r="W2563" i="1"/>
  <c r="Y2563" i="1" s="1"/>
  <c r="W2564" i="1"/>
  <c r="Y2564" i="1" s="1"/>
  <c r="W2565" i="1"/>
  <c r="Y2565" i="1" s="1"/>
  <c r="W2566" i="1"/>
  <c r="Y2566" i="1" s="1"/>
  <c r="W2567" i="1"/>
  <c r="Y2567" i="1" s="1"/>
  <c r="W2568" i="1"/>
  <c r="Y2568" i="1" s="1"/>
  <c r="W2569" i="1"/>
  <c r="Y2569" i="1" s="1"/>
  <c r="W2570" i="1"/>
  <c r="Y2570" i="1" s="1"/>
  <c r="W2571" i="1"/>
  <c r="Y2571" i="1" s="1"/>
  <c r="W2572" i="1"/>
  <c r="Y2572" i="1" s="1"/>
  <c r="W2574" i="1"/>
  <c r="Y2574" i="1" s="1"/>
  <c r="W2575" i="1"/>
  <c r="Y2575" i="1" s="1"/>
  <c r="W2576" i="1"/>
  <c r="Y2576" i="1" s="1"/>
  <c r="W2577" i="1"/>
  <c r="Y2577" i="1" s="1"/>
  <c r="W2578" i="1"/>
  <c r="Y2578" i="1" s="1"/>
  <c r="W2579" i="1"/>
  <c r="Y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Y2587" i="1" s="1"/>
  <c r="W2588" i="1"/>
  <c r="Y2588" i="1" s="1"/>
  <c r="W2589" i="1"/>
  <c r="Y2589" i="1" s="1"/>
  <c r="W2590" i="1"/>
  <c r="Y2590" i="1" s="1"/>
  <c r="W2591" i="1"/>
  <c r="Y2591" i="1" s="1"/>
  <c r="W2592" i="1"/>
  <c r="Y2592" i="1" s="1"/>
  <c r="W2593" i="1"/>
  <c r="Y2593" i="1" s="1"/>
  <c r="W2594" i="1"/>
  <c r="Y2594" i="1" s="1"/>
  <c r="W2595" i="1"/>
  <c r="Y2595" i="1" s="1"/>
  <c r="W2596" i="1"/>
  <c r="Y2596" i="1" s="1"/>
  <c r="W2597" i="1"/>
  <c r="Y2597" i="1" s="1"/>
  <c r="W2598" i="1"/>
  <c r="Y2598" i="1" s="1"/>
  <c r="W2599" i="1"/>
  <c r="Y2599" i="1" s="1"/>
  <c r="W2600" i="1"/>
  <c r="Y2600" i="1" s="1"/>
  <c r="W2601" i="1"/>
  <c r="Y2601" i="1" s="1"/>
  <c r="W2602" i="1"/>
  <c r="Y2602" i="1" s="1"/>
  <c r="W2603" i="1"/>
  <c r="Y2603" i="1" s="1"/>
  <c r="W2604" i="1"/>
  <c r="Y2604" i="1" s="1"/>
  <c r="W2605" i="1"/>
  <c r="Y2605" i="1" s="1"/>
  <c r="W2606" i="1"/>
  <c r="Y2606" i="1" s="1"/>
  <c r="W2608" i="1"/>
  <c r="Y2608" i="1" s="1"/>
  <c r="W2609" i="1"/>
  <c r="Y2609" i="1" s="1"/>
  <c r="W2610" i="1"/>
  <c r="Y2610" i="1" s="1"/>
  <c r="W2611" i="1"/>
  <c r="Y2611" i="1" s="1"/>
  <c r="W2612" i="1"/>
  <c r="Y2612" i="1" s="1"/>
  <c r="W2613" i="1"/>
  <c r="Y2613" i="1" s="1"/>
  <c r="W2614" i="1"/>
  <c r="Y2614" i="1" s="1"/>
  <c r="W2615" i="1"/>
  <c r="Y2615" i="1" s="1"/>
  <c r="W2616" i="1"/>
  <c r="Y2616" i="1" s="1"/>
  <c r="W2617" i="1"/>
  <c r="Y2617" i="1" s="1"/>
  <c r="W2618" i="1"/>
  <c r="Y2618" i="1" s="1"/>
  <c r="W2619" i="1"/>
  <c r="Y2619" i="1" s="1"/>
  <c r="W2620" i="1"/>
  <c r="Y2620" i="1" s="1"/>
  <c r="W2621" i="1"/>
  <c r="Y2621" i="1" s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Y2628" i="1" s="1"/>
  <c r="W2629" i="1"/>
  <c r="Y2629" i="1" s="1"/>
  <c r="W2630" i="1"/>
  <c r="Y2630" i="1" s="1"/>
  <c r="W2631" i="1"/>
  <c r="Y2631" i="1" s="1"/>
  <c r="W2632" i="1"/>
  <c r="Y2632" i="1" s="1"/>
  <c r="W2633" i="1"/>
  <c r="Y2633" i="1" s="1"/>
  <c r="W2634" i="1"/>
  <c r="Y2634" i="1" s="1"/>
  <c r="W2635" i="1"/>
  <c r="Y2635" i="1" s="1"/>
  <c r="W2636" i="1"/>
  <c r="Y2636" i="1" s="1"/>
  <c r="W2637" i="1"/>
  <c r="Y2637" i="1" s="1"/>
  <c r="W2638" i="1"/>
  <c r="Y2638" i="1" s="1"/>
  <c r="W2639" i="1"/>
  <c r="Y2639" i="1" s="1"/>
  <c r="W2640" i="1"/>
  <c r="Y2640" i="1" s="1"/>
  <c r="W2641" i="1"/>
  <c r="Y2641" i="1" s="1"/>
  <c r="W2642" i="1"/>
  <c r="Y2642" i="1" s="1"/>
  <c r="W2643" i="1"/>
  <c r="Y2643" i="1" s="1"/>
  <c r="W2644" i="1"/>
  <c r="Y2644" i="1" s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Y2652" i="1" s="1"/>
  <c r="W2653" i="1"/>
  <c r="Y2653" i="1" s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Y2660" i="1" s="1"/>
  <c r="W2661" i="1"/>
  <c r="Y2661" i="1" s="1"/>
  <c r="W2662" i="1"/>
  <c r="Y2662" i="1" s="1"/>
  <c r="W2663" i="1"/>
  <c r="Y2663" i="1" s="1"/>
  <c r="W2664" i="1"/>
  <c r="Y2664" i="1" s="1"/>
  <c r="W2665" i="1"/>
  <c r="Y2665" i="1" s="1"/>
  <c r="W2666" i="1"/>
  <c r="Y2666" i="1" s="1"/>
  <c r="W2667" i="1"/>
  <c r="Y2667" i="1" s="1"/>
  <c r="W2668" i="1"/>
  <c r="Y2668" i="1" s="1"/>
  <c r="W2669" i="1"/>
  <c r="Y2669" i="1" s="1"/>
  <c r="W2670" i="1"/>
  <c r="Y2670" i="1" s="1"/>
  <c r="W2671" i="1"/>
  <c r="Y2671" i="1" s="1"/>
  <c r="W2672" i="1"/>
  <c r="Y2672" i="1" s="1"/>
  <c r="W2673" i="1"/>
  <c r="Y2673" i="1" s="1"/>
  <c r="W2674" i="1"/>
  <c r="Y2674" i="1" s="1"/>
  <c r="W2675" i="1"/>
  <c r="Y2675" i="1" s="1"/>
  <c r="W2676" i="1"/>
  <c r="Y2676" i="1" s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Y2685" i="1" s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Y2692" i="1" s="1"/>
  <c r="W2693" i="1"/>
  <c r="Y2693" i="1" s="1"/>
  <c r="W2694" i="1"/>
  <c r="Y2694" i="1" s="1"/>
  <c r="W2695" i="1"/>
  <c r="Y2695" i="1" s="1"/>
  <c r="W2696" i="1"/>
  <c r="Y2696" i="1" s="1"/>
  <c r="W2697" i="1"/>
  <c r="Y2697" i="1" s="1"/>
  <c r="W2698" i="1"/>
  <c r="Y2698" i="1" s="1"/>
  <c r="W2699" i="1"/>
  <c r="Y2699" i="1" s="1"/>
  <c r="W2700" i="1"/>
  <c r="Y2700" i="1" s="1"/>
  <c r="W2701" i="1"/>
  <c r="Y2701" i="1" s="1"/>
  <c r="W2702" i="1"/>
  <c r="Y2702" i="1" s="1"/>
  <c r="W2703" i="1"/>
  <c r="Y2703" i="1" s="1"/>
  <c r="W2704" i="1"/>
  <c r="Y2704" i="1" s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Y2720" i="1" s="1"/>
  <c r="W2721" i="1"/>
  <c r="Y2721" i="1" s="1"/>
  <c r="W2722" i="1"/>
  <c r="Y2722" i="1" s="1"/>
  <c r="W2725" i="1"/>
  <c r="Y2725" i="1" s="1"/>
  <c r="W2774" i="1"/>
  <c r="Y2774" i="1" s="1"/>
  <c r="W2780" i="1"/>
  <c r="Y2780" i="1" s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X3343" i="1" s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X3869" i="1" s="1"/>
  <c r="Z3869" i="1" s="1"/>
  <c r="W3870" i="1"/>
  <c r="W3871" i="1"/>
  <c r="W3872" i="1"/>
  <c r="W3873" i="1"/>
  <c r="W3874" i="1"/>
  <c r="W3875" i="1"/>
  <c r="W3876" i="1"/>
  <c r="X3876" i="1" s="1"/>
  <c r="Z3876" i="1" s="1"/>
  <c r="W3877" i="1"/>
  <c r="X3877" i="1" s="1"/>
  <c r="Z3877" i="1" s="1"/>
  <c r="W3878" i="1"/>
  <c r="W3879" i="1"/>
  <c r="W3880" i="1"/>
  <c r="W3881" i="1"/>
  <c r="W3882" i="1"/>
  <c r="W3883" i="1"/>
  <c r="Y3883" i="1" s="1"/>
  <c r="W3884" i="1"/>
  <c r="W3885" i="1"/>
  <c r="X3885" i="1" s="1"/>
  <c r="Z3885" i="1" s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X3901" i="1" s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AA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Y4219" i="1" s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Y4832" i="1" s="1"/>
  <c r="W4833" i="1"/>
  <c r="Y4833" i="1" s="1"/>
  <c r="W4834" i="1"/>
  <c r="Y4834" i="1" s="1"/>
  <c r="W4836" i="1"/>
  <c r="Y4836" i="1" s="1"/>
  <c r="W4837" i="1"/>
  <c r="Y4837" i="1" s="1"/>
  <c r="W4838" i="1"/>
  <c r="Y4838" i="1" s="1"/>
  <c r="W4839" i="1"/>
  <c r="Y4839" i="1" s="1"/>
  <c r="W4840" i="1"/>
  <c r="Y4840" i="1" s="1"/>
  <c r="W4841" i="1"/>
  <c r="Y4841" i="1" s="1"/>
  <c r="W4842" i="1"/>
  <c r="Y4842" i="1" s="1"/>
  <c r="W4843" i="1"/>
  <c r="Y4843" i="1" s="1"/>
  <c r="W4844" i="1"/>
  <c r="Y4844" i="1" s="1"/>
  <c r="W4845" i="1"/>
  <c r="Y4845" i="1" s="1"/>
  <c r="W4846" i="1"/>
  <c r="Y4846" i="1" s="1"/>
  <c r="W4847" i="1"/>
  <c r="Y4847" i="1" s="1"/>
  <c r="W4848" i="1"/>
  <c r="Y4848" i="1" s="1"/>
  <c r="W4849" i="1"/>
  <c r="Y4849" i="1" s="1"/>
  <c r="W4850" i="1"/>
  <c r="Y4850" i="1" s="1"/>
  <c r="W4851" i="1"/>
  <c r="Y4851" i="1" s="1"/>
  <c r="W4852" i="1"/>
  <c r="Y4852" i="1" s="1"/>
  <c r="W4853" i="1"/>
  <c r="Y4853" i="1" s="1"/>
  <c r="W4854" i="1"/>
  <c r="Y4854" i="1" s="1"/>
  <c r="W4855" i="1"/>
  <c r="Y4855" i="1" s="1"/>
  <c r="W4856" i="1"/>
  <c r="Y4856" i="1" s="1"/>
  <c r="W4857" i="1"/>
  <c r="Y4857" i="1" s="1"/>
  <c r="W4858" i="1"/>
  <c r="Y4858" i="1" s="1"/>
  <c r="W4859" i="1"/>
  <c r="Y4859" i="1" s="1"/>
  <c r="W4860" i="1"/>
  <c r="Y4860" i="1" s="1"/>
  <c r="W4861" i="1"/>
  <c r="Y4861" i="1" s="1"/>
  <c r="W4862" i="1"/>
  <c r="Y4862" i="1" s="1"/>
  <c r="W4863" i="1"/>
  <c r="Y4863" i="1" s="1"/>
  <c r="W4864" i="1"/>
  <c r="Y4864" i="1" s="1"/>
  <c r="W4865" i="1"/>
  <c r="Y4865" i="1" s="1"/>
  <c r="W4866" i="1"/>
  <c r="Y4866" i="1" s="1"/>
  <c r="W4867" i="1"/>
  <c r="Y4867" i="1" s="1"/>
  <c r="W4868" i="1"/>
  <c r="Y4868" i="1" s="1"/>
  <c r="W4869" i="1"/>
  <c r="Y4869" i="1" s="1"/>
  <c r="W4870" i="1"/>
  <c r="Y4870" i="1" s="1"/>
  <c r="W4871" i="1"/>
  <c r="Y4871" i="1" s="1"/>
  <c r="W4872" i="1"/>
  <c r="Y4872" i="1" s="1"/>
  <c r="W4873" i="1"/>
  <c r="Y4873" i="1" s="1"/>
  <c r="W4874" i="1"/>
  <c r="Y4874" i="1" s="1"/>
  <c r="W4875" i="1"/>
  <c r="Y4875" i="1" s="1"/>
  <c r="W4876" i="1"/>
  <c r="Y4876" i="1" s="1"/>
  <c r="W4877" i="1"/>
  <c r="Y4877" i="1" s="1"/>
  <c r="W4878" i="1"/>
  <c r="Y4878" i="1" s="1"/>
  <c r="W4879" i="1"/>
  <c r="Y4879" i="1" s="1"/>
  <c r="W4880" i="1"/>
  <c r="Y4880" i="1" s="1"/>
  <c r="W4881" i="1"/>
  <c r="Y4881" i="1" s="1"/>
  <c r="W4882" i="1"/>
  <c r="Y4882" i="1" s="1"/>
  <c r="W4883" i="1"/>
  <c r="Y4883" i="1" s="1"/>
  <c r="W4884" i="1"/>
  <c r="Y4884" i="1" s="1"/>
  <c r="W4885" i="1"/>
  <c r="Y4885" i="1" s="1"/>
  <c r="W4886" i="1"/>
  <c r="Y4886" i="1" s="1"/>
  <c r="W4887" i="1"/>
  <c r="Y4887" i="1" s="1"/>
  <c r="W4888" i="1"/>
  <c r="Y4888" i="1" s="1"/>
  <c r="W4889" i="1"/>
  <c r="Y4889" i="1" s="1"/>
  <c r="W4890" i="1"/>
  <c r="Y4890" i="1" s="1"/>
  <c r="W4891" i="1"/>
  <c r="Y4891" i="1" s="1"/>
  <c r="W4892" i="1"/>
  <c r="Y4892" i="1" s="1"/>
  <c r="W4893" i="1"/>
  <c r="Y4893" i="1" s="1"/>
  <c r="W4894" i="1"/>
  <c r="Y4894" i="1" s="1"/>
  <c r="W4895" i="1"/>
  <c r="Y4895" i="1" s="1"/>
  <c r="W4896" i="1"/>
  <c r="Y4896" i="1" s="1"/>
  <c r="W4897" i="1"/>
  <c r="Y4897" i="1" s="1"/>
  <c r="W4898" i="1"/>
  <c r="Y4898" i="1" s="1"/>
  <c r="W4899" i="1"/>
  <c r="Y4899" i="1" s="1"/>
  <c r="W4900" i="1"/>
  <c r="Y4900" i="1" s="1"/>
  <c r="W4901" i="1"/>
  <c r="Y4901" i="1" s="1"/>
  <c r="W4902" i="1"/>
  <c r="Y4902" i="1" s="1"/>
  <c r="W4903" i="1"/>
  <c r="Y4903" i="1" s="1"/>
  <c r="W4904" i="1"/>
  <c r="Y4904" i="1" s="1"/>
  <c r="W4905" i="1"/>
  <c r="Y4905" i="1" s="1"/>
  <c r="W4906" i="1"/>
  <c r="Y4906" i="1" s="1"/>
  <c r="W4907" i="1"/>
  <c r="Y4907" i="1" s="1"/>
  <c r="W4908" i="1"/>
  <c r="Y4908" i="1" s="1"/>
  <c r="W4909" i="1"/>
  <c r="Y4909" i="1" s="1"/>
  <c r="W4910" i="1"/>
  <c r="Y4910" i="1" s="1"/>
  <c r="W4911" i="1"/>
  <c r="Y4911" i="1" s="1"/>
  <c r="W4912" i="1"/>
  <c r="Y4912" i="1" s="1"/>
  <c r="W4913" i="1"/>
  <c r="Y4913" i="1" s="1"/>
  <c r="W4914" i="1"/>
  <c r="Y4914" i="1" s="1"/>
  <c r="W4915" i="1"/>
  <c r="Y4915" i="1" s="1"/>
  <c r="W4916" i="1"/>
  <c r="Y4916" i="1" s="1"/>
  <c r="W4917" i="1"/>
  <c r="Y4917" i="1" s="1"/>
  <c r="W4918" i="1"/>
  <c r="Y4918" i="1" s="1"/>
  <c r="W4919" i="1"/>
  <c r="Y4919" i="1" s="1"/>
  <c r="W4920" i="1"/>
  <c r="Y4920" i="1" s="1"/>
  <c r="W4921" i="1"/>
  <c r="Y4921" i="1" s="1"/>
  <c r="W4922" i="1"/>
  <c r="Y4922" i="1" s="1"/>
  <c r="W4923" i="1"/>
  <c r="Y4923" i="1" s="1"/>
  <c r="W4924" i="1"/>
  <c r="Y4924" i="1" s="1"/>
  <c r="W4925" i="1"/>
  <c r="Y4925" i="1" s="1"/>
  <c r="W4928" i="1"/>
  <c r="Y4928" i="1" s="1"/>
  <c r="W4929" i="1"/>
  <c r="Y4929" i="1" s="1"/>
  <c r="W4930" i="1"/>
  <c r="Y4930" i="1" s="1"/>
  <c r="W4931" i="1"/>
  <c r="Y4931" i="1" s="1"/>
  <c r="W4932" i="1"/>
  <c r="Y4932" i="1" s="1"/>
  <c r="W4933" i="1"/>
  <c r="Y4933" i="1" s="1"/>
  <c r="W4934" i="1"/>
  <c r="Y4934" i="1" s="1"/>
  <c r="W4935" i="1"/>
  <c r="Y4935" i="1" s="1"/>
  <c r="W4936" i="1"/>
  <c r="Y4936" i="1" s="1"/>
  <c r="W4937" i="1"/>
  <c r="Y4937" i="1" s="1"/>
  <c r="W4938" i="1"/>
  <c r="Y4938" i="1" s="1"/>
  <c r="W4939" i="1"/>
  <c r="Y4939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Y4945" i="1" s="1"/>
  <c r="W4946" i="1"/>
  <c r="Y4946" i="1" s="1"/>
  <c r="W4947" i="1"/>
  <c r="Y4947" i="1" s="1"/>
  <c r="W4948" i="1"/>
  <c r="Y4948" i="1" s="1"/>
  <c r="W4949" i="1"/>
  <c r="Y4949" i="1" s="1"/>
  <c r="W4950" i="1"/>
  <c r="Y4950" i="1" s="1"/>
  <c r="W4951" i="1"/>
  <c r="Y4951" i="1" s="1"/>
  <c r="W4952" i="1"/>
  <c r="Y4952" i="1" s="1"/>
  <c r="W4953" i="1"/>
  <c r="Y4953" i="1" s="1"/>
  <c r="W4954" i="1"/>
  <c r="Y4954" i="1" s="1"/>
  <c r="W4955" i="1"/>
  <c r="Y4955" i="1" s="1"/>
  <c r="W4956" i="1"/>
  <c r="Y4956" i="1" s="1"/>
  <c r="W4957" i="1"/>
  <c r="Y4957" i="1" s="1"/>
  <c r="W4958" i="1"/>
  <c r="Y4958" i="1" s="1"/>
  <c r="W4959" i="1"/>
  <c r="Y4959" i="1" s="1"/>
  <c r="W4960" i="1"/>
  <c r="Y4960" i="1" s="1"/>
  <c r="W4961" i="1"/>
  <c r="Y4961" i="1" s="1"/>
  <c r="W4962" i="1"/>
  <c r="Y4962" i="1" s="1"/>
  <c r="W4964" i="1"/>
  <c r="Y4964" i="1" s="1"/>
  <c r="W4965" i="1"/>
  <c r="Y4965" i="1" s="1"/>
  <c r="W4968" i="1"/>
  <c r="Y4968" i="1" s="1"/>
  <c r="W4969" i="1"/>
  <c r="Y4969" i="1" s="1"/>
  <c r="W4970" i="1"/>
  <c r="W4971" i="1"/>
  <c r="Y4971" i="1" s="1"/>
  <c r="W4972" i="1"/>
  <c r="W4973" i="1"/>
  <c r="W4974" i="1"/>
  <c r="W4975" i="1"/>
  <c r="W4976" i="1"/>
  <c r="W4977" i="1"/>
  <c r="W4978" i="1"/>
  <c r="Y4978" i="1" s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X5640" i="1" s="1"/>
  <c r="Z5640" i="1" s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X5803" i="1" s="1"/>
  <c r="Z5803" i="1" s="1"/>
  <c r="W5804" i="1"/>
  <c r="X5804" i="1" s="1"/>
  <c r="Z5804" i="1" s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X6092" i="1" s="1"/>
  <c r="Z6092" i="1" s="1"/>
  <c r="W6093" i="1"/>
  <c r="X6093" i="1" s="1"/>
  <c r="Z6093" i="1" s="1"/>
  <c r="W6094" i="1"/>
  <c r="X6094" i="1" s="1"/>
  <c r="Z6094" i="1" s="1"/>
  <c r="W6095" i="1"/>
  <c r="X6095" i="1" s="1"/>
  <c r="Z6095" i="1" s="1"/>
  <c r="W6096" i="1"/>
  <c r="W6097" i="1"/>
  <c r="W6098" i="1"/>
  <c r="X6098" i="1" s="1"/>
  <c r="W6099" i="1"/>
  <c r="X6099" i="1" s="1"/>
  <c r="Z6099" i="1" s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X6141" i="1" s="1"/>
  <c r="Z6141" i="1" s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Y6156" i="1" s="1"/>
  <c r="W6157" i="1"/>
  <c r="W6158" i="1"/>
  <c r="W6159" i="1"/>
  <c r="W6160" i="1"/>
  <c r="W6161" i="1"/>
  <c r="X6161" i="1" s="1"/>
  <c r="Z6161" i="1" s="1"/>
  <c r="W6162" i="1"/>
  <c r="X6162" i="1" s="1"/>
  <c r="Z6162" i="1" s="1"/>
  <c r="W6163" i="1"/>
  <c r="W6164" i="1"/>
  <c r="W6165" i="1"/>
  <c r="X6165" i="1" s="1"/>
  <c r="Z6165" i="1" s="1"/>
  <c r="W6166" i="1"/>
  <c r="X6166" i="1" s="1"/>
  <c r="Z6166" i="1" s="1"/>
  <c r="W6167" i="1"/>
  <c r="X6167" i="1" s="1"/>
  <c r="Z6167" i="1" s="1"/>
  <c r="W6168" i="1"/>
  <c r="W6169" i="1"/>
  <c r="W6170" i="1"/>
  <c r="W6171" i="1"/>
  <c r="W6172" i="1"/>
  <c r="W6173" i="1"/>
  <c r="W6174" i="1"/>
  <c r="W6175" i="1"/>
  <c r="X6175" i="1" s="1"/>
  <c r="Z6175" i="1" s="1"/>
  <c r="W6176" i="1"/>
  <c r="W6177" i="1"/>
  <c r="W6178" i="1"/>
  <c r="Y6178" i="1" s="1"/>
  <c r="W6179" i="1"/>
  <c r="W6180" i="1"/>
  <c r="W6181" i="1"/>
  <c r="X6181" i="1" s="1"/>
  <c r="Z6181" i="1" s="1"/>
  <c r="W6182" i="1"/>
  <c r="X6182" i="1" s="1"/>
  <c r="Z6182" i="1" s="1"/>
  <c r="W6183" i="1"/>
  <c r="W6184" i="1"/>
  <c r="W6185" i="1"/>
  <c r="W6186" i="1"/>
  <c r="W6187" i="1"/>
  <c r="W6188" i="1"/>
  <c r="W6189" i="1"/>
  <c r="X6189" i="1" s="1"/>
  <c r="Z6189" i="1" s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X6205" i="1" s="1"/>
  <c r="Z6205" i="1" s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X6239" i="1" s="1"/>
  <c r="Z6239" i="1" s="1"/>
  <c r="W6240" i="1"/>
  <c r="W6241" i="1"/>
  <c r="W6242" i="1"/>
  <c r="X6242" i="1" s="1"/>
  <c r="Z6242" i="1" s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X6266" i="1" s="1"/>
  <c r="Z6266" i="1" s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X6279" i="1" s="1"/>
  <c r="Z6279" i="1" s="1"/>
  <c r="W6280" i="1"/>
  <c r="W6281" i="1"/>
  <c r="W6282" i="1"/>
  <c r="W6283" i="1"/>
  <c r="W6284" i="1"/>
  <c r="W6285" i="1"/>
  <c r="W6286" i="1"/>
  <c r="X6286" i="1" s="1"/>
  <c r="Z6286" i="1" s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Y6516" i="1" s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Y6524" i="1" s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Y6532" i="1" s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X6787" i="1" s="1"/>
  <c r="Z6787" i="1" s="1"/>
  <c r="W6788" i="1"/>
  <c r="X6788" i="1" s="1"/>
  <c r="Z6788" i="1" s="1"/>
  <c r="W6789" i="1"/>
  <c r="X6789" i="1" s="1"/>
  <c r="Z6789" i="1" s="1"/>
  <c r="W6790" i="1"/>
  <c r="X6790" i="1" s="1"/>
  <c r="Z6790" i="1" s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X6908" i="1" s="1"/>
  <c r="Z6908" i="1" s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X7004" i="1" s="1"/>
  <c r="Z7004" i="1" s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Y7031" i="1" s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Y7150" i="1" s="1"/>
  <c r="W7151" i="1"/>
  <c r="Y7151" i="1" s="1"/>
  <c r="W7152" i="1"/>
  <c r="Y7152" i="1" s="1"/>
  <c r="W7153" i="1"/>
  <c r="Y7153" i="1" s="1"/>
  <c r="W7154" i="1"/>
  <c r="Y7154" i="1" s="1"/>
  <c r="W7155" i="1"/>
  <c r="Y7155" i="1" s="1"/>
  <c r="W7156" i="1"/>
  <c r="Y7156" i="1" s="1"/>
  <c r="W7157" i="1"/>
  <c r="Y7157" i="1" s="1"/>
  <c r="W7158" i="1"/>
  <c r="Y7158" i="1" s="1"/>
  <c r="W7159" i="1"/>
  <c r="Y7159" i="1" s="1"/>
  <c r="W7160" i="1"/>
  <c r="Y7160" i="1" s="1"/>
  <c r="W7161" i="1"/>
  <c r="Y7161" i="1" s="1"/>
  <c r="W7162" i="1"/>
  <c r="Y7162" i="1" s="1"/>
  <c r="W7163" i="1"/>
  <c r="Y7163" i="1" s="1"/>
  <c r="W7164" i="1"/>
  <c r="Y7164" i="1" s="1"/>
  <c r="W7165" i="1"/>
  <c r="Y7165" i="1" s="1"/>
  <c r="W7166" i="1"/>
  <c r="Y7166" i="1" s="1"/>
  <c r="W7167" i="1"/>
  <c r="Y7167" i="1" s="1"/>
  <c r="W7168" i="1"/>
  <c r="Y7168" i="1" s="1"/>
  <c r="W7169" i="1"/>
  <c r="Y7169" i="1" s="1"/>
  <c r="W7170" i="1"/>
  <c r="Y7170" i="1" s="1"/>
  <c r="W7171" i="1"/>
  <c r="Y7171" i="1" s="1"/>
  <c r="W7172" i="1"/>
  <c r="Y7172" i="1" s="1"/>
  <c r="W7173" i="1"/>
  <c r="Y7173" i="1" s="1"/>
  <c r="W7174" i="1"/>
  <c r="Y7174" i="1" s="1"/>
  <c r="W7175" i="1"/>
  <c r="Y7175" i="1" s="1"/>
  <c r="W7176" i="1"/>
  <c r="Y7176" i="1" s="1"/>
  <c r="W7177" i="1"/>
  <c r="Y7177" i="1" s="1"/>
  <c r="W7178" i="1"/>
  <c r="Y7178" i="1" s="1"/>
  <c r="W7179" i="1"/>
  <c r="Y7179" i="1" s="1"/>
  <c r="W7180" i="1"/>
  <c r="Y7180" i="1" s="1"/>
  <c r="W7181" i="1"/>
  <c r="Y7181" i="1" s="1"/>
  <c r="W7182" i="1"/>
  <c r="Y7182" i="1" s="1"/>
  <c r="W7183" i="1"/>
  <c r="Y7183" i="1" s="1"/>
  <c r="W7184" i="1"/>
  <c r="Y7184" i="1" s="1"/>
  <c r="W7185" i="1"/>
  <c r="Y7185" i="1" s="1"/>
  <c r="W7186" i="1"/>
  <c r="Y7186" i="1" s="1"/>
  <c r="W7187" i="1"/>
  <c r="Y7187" i="1" s="1"/>
  <c r="W7188" i="1"/>
  <c r="Y7188" i="1" s="1"/>
  <c r="W7189" i="1"/>
  <c r="Y7189" i="1" s="1"/>
  <c r="W7190" i="1"/>
  <c r="Y7190" i="1" s="1"/>
  <c r="W7191" i="1"/>
  <c r="Y7191" i="1" s="1"/>
  <c r="W7192" i="1"/>
  <c r="Y7192" i="1" s="1"/>
  <c r="W7193" i="1"/>
  <c r="Y7193" i="1" s="1"/>
  <c r="W7194" i="1"/>
  <c r="Y7194" i="1" s="1"/>
  <c r="W7195" i="1"/>
  <c r="Y7195" i="1" s="1"/>
  <c r="W7196" i="1"/>
  <c r="Y7196" i="1" s="1"/>
  <c r="W7201" i="1"/>
  <c r="Y7201" i="1" s="1"/>
  <c r="W7202" i="1"/>
  <c r="Y7202" i="1" s="1"/>
  <c r="W7204" i="1"/>
  <c r="Y7204" i="1" s="1"/>
  <c r="W7205" i="1"/>
  <c r="Y7205" i="1" s="1"/>
  <c r="W7206" i="1"/>
  <c r="Y7206" i="1" s="1"/>
  <c r="W7207" i="1"/>
  <c r="Y7207" i="1" s="1"/>
  <c r="W7209" i="1"/>
  <c r="Y7209" i="1" s="1"/>
  <c r="W7210" i="1"/>
  <c r="Y7210" i="1" s="1"/>
  <c r="W7211" i="1"/>
  <c r="Y7211" i="1" s="1"/>
  <c r="W7212" i="1"/>
  <c r="Y7212" i="1" s="1"/>
  <c r="W7213" i="1"/>
  <c r="Y7213" i="1" s="1"/>
  <c r="W7214" i="1"/>
  <c r="Y7214" i="1" s="1"/>
  <c r="W7215" i="1"/>
  <c r="Y7215" i="1" s="1"/>
  <c r="W7216" i="1"/>
  <c r="Y7216" i="1" s="1"/>
  <c r="W7217" i="1"/>
  <c r="Y7217" i="1" s="1"/>
  <c r="W7218" i="1"/>
  <c r="Y7218" i="1" s="1"/>
  <c r="W7219" i="1"/>
  <c r="Y7219" i="1" s="1"/>
  <c r="W7220" i="1"/>
  <c r="Y7220" i="1" s="1"/>
  <c r="W7221" i="1"/>
  <c r="Y7221" i="1" s="1"/>
  <c r="W7222" i="1"/>
  <c r="Y7222" i="1" s="1"/>
  <c r="W7223" i="1"/>
  <c r="Y7223" i="1" s="1"/>
  <c r="W7224" i="1"/>
  <c r="Y7224" i="1" s="1"/>
  <c r="W7225" i="1"/>
  <c r="Y7225" i="1" s="1"/>
  <c r="W7226" i="1"/>
  <c r="Y7226" i="1" s="1"/>
  <c r="W7227" i="1"/>
  <c r="Y7227" i="1" s="1"/>
  <c r="W7228" i="1"/>
  <c r="Y7228" i="1" s="1"/>
  <c r="W7229" i="1"/>
  <c r="Y7229" i="1" s="1"/>
  <c r="W7230" i="1"/>
  <c r="Y7230" i="1" s="1"/>
  <c r="W7231" i="1"/>
  <c r="Y7231" i="1" s="1"/>
  <c r="W7232" i="1"/>
  <c r="Y7232" i="1" s="1"/>
  <c r="W7233" i="1"/>
  <c r="Y7233" i="1" s="1"/>
  <c r="W7234" i="1"/>
  <c r="Y7234" i="1" s="1"/>
  <c r="W7235" i="1"/>
  <c r="Y7235" i="1" s="1"/>
  <c r="W7236" i="1"/>
  <c r="Y7236" i="1" s="1"/>
  <c r="W7237" i="1"/>
  <c r="Y7237" i="1" s="1"/>
  <c r="W7238" i="1"/>
  <c r="Y7238" i="1" s="1"/>
  <c r="W7239" i="1"/>
  <c r="Y7239" i="1" s="1"/>
  <c r="W7240" i="1"/>
  <c r="Y7240" i="1" s="1"/>
  <c r="W7241" i="1"/>
  <c r="Y7241" i="1" s="1"/>
  <c r="W7242" i="1"/>
  <c r="Y7242" i="1" s="1"/>
  <c r="W7243" i="1"/>
  <c r="Y7243" i="1" s="1"/>
  <c r="W7244" i="1"/>
  <c r="Y7244" i="1" s="1"/>
  <c r="W7245" i="1"/>
  <c r="Y7245" i="1" s="1"/>
  <c r="W7246" i="1"/>
  <c r="Y7246" i="1" s="1"/>
  <c r="W7247" i="1"/>
  <c r="Y7247" i="1" s="1"/>
  <c r="W7248" i="1"/>
  <c r="Y7248" i="1" s="1"/>
  <c r="W7249" i="1"/>
  <c r="Y7249" i="1" s="1"/>
  <c r="W7250" i="1"/>
  <c r="Y7250" i="1" s="1"/>
  <c r="W7251" i="1"/>
  <c r="Y7251" i="1" s="1"/>
  <c r="W7252" i="1"/>
  <c r="Y7252" i="1" s="1"/>
  <c r="W7253" i="1"/>
  <c r="Y7253" i="1" s="1"/>
  <c r="W7254" i="1"/>
  <c r="Y7254" i="1" s="1"/>
  <c r="W7255" i="1"/>
  <c r="Y7255" i="1" s="1"/>
  <c r="W7256" i="1"/>
  <c r="Y7256" i="1" s="1"/>
  <c r="W7257" i="1"/>
  <c r="Y7257" i="1" s="1"/>
  <c r="W7259" i="1"/>
  <c r="Y7259" i="1" s="1"/>
  <c r="W7260" i="1"/>
  <c r="Y7260" i="1" s="1"/>
  <c r="W7261" i="1"/>
  <c r="Y7261" i="1" s="1"/>
  <c r="W7262" i="1"/>
  <c r="Y7262" i="1" s="1"/>
  <c r="W7263" i="1"/>
  <c r="Y7263" i="1" s="1"/>
  <c r="W7264" i="1"/>
  <c r="Y7264" i="1" s="1"/>
  <c r="W7265" i="1"/>
  <c r="Y7265" i="1" s="1"/>
  <c r="W7266" i="1"/>
  <c r="Y7266" i="1" s="1"/>
  <c r="W7268" i="1"/>
  <c r="Y7268" i="1" s="1"/>
  <c r="W7270" i="1"/>
  <c r="Y7270" i="1" s="1"/>
  <c r="W7272" i="1"/>
  <c r="Y7272" i="1" s="1"/>
  <c r="W7273" i="1"/>
  <c r="Y7273" i="1" s="1"/>
  <c r="W7276" i="1"/>
  <c r="Y7276" i="1" s="1"/>
  <c r="W7277" i="1"/>
  <c r="Y7277" i="1" s="1"/>
  <c r="W7278" i="1"/>
  <c r="Y7278" i="1" s="1"/>
  <c r="W7279" i="1"/>
  <c r="Y7279" i="1" s="1"/>
  <c r="W7280" i="1"/>
  <c r="Y7280" i="1" s="1"/>
  <c r="W7281" i="1"/>
  <c r="Y7281" i="1" s="1"/>
  <c r="W7282" i="1"/>
  <c r="Y7282" i="1" s="1"/>
  <c r="W7283" i="1"/>
  <c r="Y7283" i="1" s="1"/>
  <c r="W7284" i="1"/>
  <c r="Y7284" i="1" s="1"/>
  <c r="W7285" i="1"/>
  <c r="Y7285" i="1" s="1"/>
  <c r="W7286" i="1"/>
  <c r="Y7286" i="1" s="1"/>
  <c r="W7287" i="1"/>
  <c r="Y7287" i="1" s="1"/>
  <c r="W7288" i="1"/>
  <c r="Y7288" i="1" s="1"/>
  <c r="W7289" i="1"/>
  <c r="Y7289" i="1" s="1"/>
  <c r="W7290" i="1"/>
  <c r="Y7290" i="1" s="1"/>
  <c r="W7291" i="1"/>
  <c r="Y7291" i="1" s="1"/>
  <c r="W7292" i="1"/>
  <c r="Y7292" i="1" s="1"/>
  <c r="W7293" i="1"/>
  <c r="Y7293" i="1" s="1"/>
  <c r="W7294" i="1"/>
  <c r="Y7294" i="1" s="1"/>
  <c r="W7295" i="1"/>
  <c r="Y7295" i="1" s="1"/>
  <c r="W7296" i="1"/>
  <c r="Y7296" i="1" s="1"/>
  <c r="W7297" i="1"/>
  <c r="Y7297" i="1" s="1"/>
  <c r="W7298" i="1"/>
  <c r="Y7298" i="1" s="1"/>
  <c r="W7299" i="1"/>
  <c r="Y7299" i="1" s="1"/>
  <c r="W7301" i="1"/>
  <c r="Y7301" i="1" s="1"/>
  <c r="W7302" i="1"/>
  <c r="Y7302" i="1" s="1"/>
  <c r="W7303" i="1"/>
  <c r="Y7303" i="1" s="1"/>
  <c r="W7304" i="1"/>
  <c r="Y7304" i="1" s="1"/>
  <c r="W7305" i="1"/>
  <c r="Y7305" i="1" s="1"/>
  <c r="W7306" i="1"/>
  <c r="Y7306" i="1" s="1"/>
  <c r="W7307" i="1"/>
  <c r="Y7307" i="1" s="1"/>
  <c r="W7308" i="1"/>
  <c r="Y7308" i="1" s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X213" i="1"/>
  <c r="X268" i="1"/>
  <c r="X269" i="1"/>
  <c r="X272" i="1"/>
  <c r="X273" i="1"/>
  <c r="X587" i="1"/>
  <c r="X1042" i="1"/>
  <c r="X1684" i="1"/>
  <c r="X1685" i="1"/>
  <c r="X2276" i="1"/>
  <c r="X2428" i="1"/>
  <c r="X2432" i="1"/>
  <c r="X2436" i="1"/>
  <c r="X2446" i="1"/>
  <c r="X2453" i="1"/>
  <c r="X2455" i="1"/>
  <c r="X2456" i="1"/>
  <c r="X2459" i="1"/>
  <c r="X2460" i="1"/>
  <c r="X2461" i="1"/>
  <c r="X2462" i="1"/>
  <c r="X2463" i="1"/>
  <c r="X2464" i="1"/>
  <c r="X2471" i="1"/>
  <c r="X2499" i="1"/>
  <c r="X2533" i="1"/>
  <c r="X2540" i="1"/>
  <c r="X2541" i="1"/>
  <c r="X2542" i="1"/>
  <c r="X2547" i="1"/>
  <c r="X2548" i="1"/>
  <c r="X2549" i="1"/>
  <c r="X2550" i="1"/>
  <c r="X2551" i="1"/>
  <c r="X2565" i="1"/>
  <c r="X2573" i="1"/>
  <c r="O25" i="2" s="1"/>
  <c r="Q25" i="2" s="1"/>
  <c r="R25" i="2" s="1"/>
  <c r="S25" i="2" s="1"/>
  <c r="X3595" i="1"/>
  <c r="X3596" i="1"/>
  <c r="X3597" i="1"/>
  <c r="X3856" i="1"/>
  <c r="X3862" i="1"/>
  <c r="X3863" i="1"/>
  <c r="X3866" i="1"/>
  <c r="X3870" i="1"/>
  <c r="X3871" i="1"/>
  <c r="X3887" i="1"/>
  <c r="X3891" i="1"/>
  <c r="X3899" i="1"/>
  <c r="X3936" i="1"/>
  <c r="X3937" i="1"/>
  <c r="X3939" i="1"/>
  <c r="X3943" i="1"/>
  <c r="X3967" i="1"/>
  <c r="X3970" i="1"/>
  <c r="X3985" i="1"/>
  <c r="X3992" i="1"/>
  <c r="X3993" i="1"/>
  <c r="X4767" i="1"/>
  <c r="X4926" i="1"/>
  <c r="X5800" i="1"/>
  <c r="X7258" i="1"/>
  <c r="J16" i="2"/>
  <c r="O105" i="2"/>
  <c r="Q105" i="2" s="1"/>
  <c r="J105" i="2"/>
  <c r="O47" i="2"/>
  <c r="Q47" i="2" s="1"/>
  <c r="J47" i="2"/>
  <c r="O3" i="2"/>
  <c r="Q3" i="2" s="1"/>
  <c r="R3" i="2" s="1"/>
  <c r="S3" i="2" s="1"/>
  <c r="J3" i="2"/>
  <c r="H4" i="2"/>
  <c r="J4" i="2"/>
  <c r="H5" i="2"/>
  <c r="J5" i="2"/>
  <c r="J6" i="2"/>
  <c r="J7" i="2"/>
  <c r="J8" i="2"/>
  <c r="J9" i="2"/>
  <c r="J10" i="2"/>
  <c r="J11" i="2"/>
  <c r="J12" i="2"/>
  <c r="O13" i="2"/>
  <c r="Q13" i="2" s="1"/>
  <c r="J13" i="2"/>
  <c r="J14" i="2"/>
  <c r="J15" i="2"/>
  <c r="J17" i="2"/>
  <c r="J18" i="2"/>
  <c r="J19" i="2"/>
  <c r="J20" i="2"/>
  <c r="H21" i="2"/>
  <c r="J21" i="2"/>
  <c r="O22" i="2"/>
  <c r="Q22" i="2" s="1"/>
  <c r="J22" i="2"/>
  <c r="O23" i="2"/>
  <c r="Q23" i="2" s="1"/>
  <c r="J23" i="2"/>
  <c r="O24" i="2"/>
  <c r="Q24" i="2" s="1"/>
  <c r="J24" i="2"/>
  <c r="J25" i="2"/>
  <c r="O26" i="2"/>
  <c r="Q26" i="2" s="1"/>
  <c r="R26" i="2" s="1"/>
  <c r="S26" i="2" s="1"/>
  <c r="J26" i="2"/>
  <c r="J27" i="2"/>
  <c r="O28" i="2"/>
  <c r="Q28" i="2" s="1"/>
  <c r="R28" i="2" s="1"/>
  <c r="S28" i="2" s="1"/>
  <c r="J28" i="2"/>
  <c r="O29" i="2"/>
  <c r="Q29" i="2" s="1"/>
  <c r="R29" i="2" s="1"/>
  <c r="S29" i="2" s="1"/>
  <c r="J29" i="2"/>
  <c r="J30" i="2"/>
  <c r="J31" i="2"/>
  <c r="J32" i="2"/>
  <c r="J33" i="2"/>
  <c r="O34" i="2"/>
  <c r="Q34" i="2" s="1"/>
  <c r="R34" i="2" s="1"/>
  <c r="S34" i="2" s="1"/>
  <c r="J34" i="2"/>
  <c r="O35" i="2"/>
  <c r="Q35" i="2" s="1"/>
  <c r="R35" i="2" s="1"/>
  <c r="S35" i="2" s="1"/>
  <c r="J35" i="2"/>
  <c r="O36" i="2"/>
  <c r="Q36" i="2" s="1"/>
  <c r="R36" i="2" s="1"/>
  <c r="S36" i="2" s="1"/>
  <c r="J36" i="2"/>
  <c r="O37" i="2"/>
  <c r="Q37" i="2" s="1"/>
  <c r="R37" i="2" s="1"/>
  <c r="S37" i="2" s="1"/>
  <c r="J37" i="2"/>
  <c r="O38" i="2"/>
  <c r="Q38" i="2" s="1"/>
  <c r="J38" i="2"/>
  <c r="O39" i="2"/>
  <c r="Q39" i="2" s="1"/>
  <c r="J39" i="2"/>
  <c r="J40" i="2"/>
  <c r="J41" i="2"/>
  <c r="J42" i="2"/>
  <c r="O43" i="2"/>
  <c r="Q43" i="2" s="1"/>
  <c r="R43" i="2" s="1"/>
  <c r="S43" i="2" s="1"/>
  <c r="J43" i="2"/>
  <c r="J44" i="2"/>
  <c r="J45" i="2"/>
  <c r="J46" i="2"/>
  <c r="K47" i="2"/>
  <c r="O48" i="2"/>
  <c r="Q48" i="2" s="1"/>
  <c r="R48" i="2" s="1"/>
  <c r="S48" i="2" s="1"/>
  <c r="J48" i="2"/>
  <c r="O49" i="2"/>
  <c r="Q49" i="2" s="1"/>
  <c r="R49" i="2" s="1"/>
  <c r="S49" i="2" s="1"/>
  <c r="J49" i="2"/>
  <c r="O50" i="2"/>
  <c r="Q50" i="2" s="1"/>
  <c r="R50" i="2" s="1"/>
  <c r="S50" i="2" s="1"/>
  <c r="J50" i="2"/>
  <c r="O51" i="2"/>
  <c r="Q51" i="2" s="1"/>
  <c r="R51" i="2" s="1"/>
  <c r="S51" i="2" s="1"/>
  <c r="J51" i="2"/>
  <c r="O52" i="2"/>
  <c r="Q52" i="2" s="1"/>
  <c r="R52" i="2" s="1"/>
  <c r="S52" i="2" s="1"/>
  <c r="J52" i="2"/>
  <c r="O53" i="2"/>
  <c r="Q53" i="2" s="1"/>
  <c r="J53" i="2"/>
  <c r="O54" i="2"/>
  <c r="Q54" i="2" s="1"/>
  <c r="R54" i="2" s="1"/>
  <c r="S54" i="2" s="1"/>
  <c r="J54" i="2"/>
  <c r="O55" i="2"/>
  <c r="Q55" i="2" s="1"/>
  <c r="R55" i="2" s="1"/>
  <c r="S55" i="2" s="1"/>
  <c r="O56" i="2"/>
  <c r="Q56" i="2" s="1"/>
  <c r="R56" i="2" s="1"/>
  <c r="S56" i="2" s="1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59" i="2"/>
  <c r="Q60" i="2"/>
  <c r="J61" i="2"/>
  <c r="J62" i="2"/>
  <c r="J63" i="2"/>
  <c r="O65" i="2"/>
  <c r="Q65" i="2" s="1"/>
  <c r="R65" i="2" s="1"/>
  <c r="S65" i="2" s="1"/>
  <c r="J65" i="2"/>
  <c r="J66" i="2"/>
  <c r="J67" i="2"/>
  <c r="J68" i="2"/>
  <c r="J69" i="2"/>
  <c r="O70" i="2"/>
  <c r="Q70" i="2" s="1"/>
  <c r="R70" i="2" s="1"/>
  <c r="S70" i="2" s="1"/>
  <c r="J70" i="2"/>
  <c r="O71" i="2"/>
  <c r="Q71" i="2" s="1"/>
  <c r="R71" i="2" s="1"/>
  <c r="S71" i="2" s="1"/>
  <c r="J71" i="2"/>
  <c r="J72" i="2"/>
  <c r="J73" i="2"/>
  <c r="J74" i="2"/>
  <c r="J75" i="2"/>
  <c r="O76" i="2"/>
  <c r="Q76" i="2" s="1"/>
  <c r="R76" i="2" s="1"/>
  <c r="S76" i="2" s="1"/>
  <c r="J76" i="2"/>
  <c r="J77" i="2"/>
  <c r="J78" i="2"/>
  <c r="J79" i="2"/>
  <c r="J80" i="2"/>
  <c r="O81" i="2"/>
  <c r="Q81" i="2" s="1"/>
  <c r="R81" i="2" s="1"/>
  <c r="S81" i="2" s="1"/>
  <c r="J81" i="2"/>
  <c r="O82" i="2"/>
  <c r="Q82" i="2" s="1"/>
  <c r="R82" i="2" s="1"/>
  <c r="S82" i="2" s="1"/>
  <c r="J82" i="2"/>
  <c r="J83" i="2"/>
  <c r="O84" i="2"/>
  <c r="Q84" i="2" s="1"/>
  <c r="R84" i="2" s="1"/>
  <c r="S84" i="2" s="1"/>
  <c r="J84" i="2"/>
  <c r="O85" i="2"/>
  <c r="Q85" i="2" s="1"/>
  <c r="R85" i="2" s="1"/>
  <c r="S85" i="2" s="1"/>
  <c r="J85" i="2"/>
  <c r="O86" i="2"/>
  <c r="Q86" i="2" s="1"/>
  <c r="R86" i="2" s="1"/>
  <c r="S86" i="2" s="1"/>
  <c r="J86" i="2"/>
  <c r="O87" i="2"/>
  <c r="Q87" i="2" s="1"/>
  <c r="R87" i="2" s="1"/>
  <c r="S87" i="2" s="1"/>
  <c r="J87" i="2"/>
  <c r="O88" i="2"/>
  <c r="Q88" i="2" s="1"/>
  <c r="R88" i="2" s="1"/>
  <c r="S88" i="2" s="1"/>
  <c r="J88" i="2"/>
  <c r="O89" i="2"/>
  <c r="Q89" i="2" s="1"/>
  <c r="R89" i="2" s="1"/>
  <c r="S89" i="2" s="1"/>
  <c r="J89" i="2"/>
  <c r="J90" i="2"/>
  <c r="J91" i="2"/>
  <c r="O92" i="2"/>
  <c r="Q92" i="2" s="1"/>
  <c r="R92" i="2" s="1"/>
  <c r="S92" i="2" s="1"/>
  <c r="J92" i="2"/>
  <c r="O93" i="2"/>
  <c r="Q93" i="2" s="1"/>
  <c r="R93" i="2" s="1"/>
  <c r="S93" i="2" s="1"/>
  <c r="J93" i="2"/>
  <c r="O94" i="2"/>
  <c r="Q94" i="2" s="1"/>
  <c r="R94" i="2" s="1"/>
  <c r="S94" i="2" s="1"/>
  <c r="J94" i="2"/>
  <c r="O95" i="2"/>
  <c r="Q95" i="2" s="1"/>
  <c r="R95" i="2" s="1"/>
  <c r="S95" i="2" s="1"/>
  <c r="J95" i="2"/>
  <c r="J96" i="2"/>
  <c r="O97" i="2"/>
  <c r="Q97" i="2" s="1"/>
  <c r="R97" i="2" s="1"/>
  <c r="S97" i="2" s="1"/>
  <c r="J97" i="2"/>
  <c r="O98" i="2"/>
  <c r="Q98" i="2" s="1"/>
  <c r="R98" i="2" s="1"/>
  <c r="S98" i="2" s="1"/>
  <c r="J98" i="2"/>
  <c r="O99" i="2"/>
  <c r="Q99" i="2" s="1"/>
  <c r="R99" i="2" s="1"/>
  <c r="S99" i="2" s="1"/>
  <c r="J99" i="2"/>
  <c r="O100" i="2"/>
  <c r="Q100" i="2" s="1"/>
  <c r="R100" i="2" s="1"/>
  <c r="S100" i="2" s="1"/>
  <c r="J100" i="2"/>
  <c r="O101" i="2"/>
  <c r="Q101" i="2" s="1"/>
  <c r="R101" i="2" s="1"/>
  <c r="S101" i="2" s="1"/>
  <c r="J101" i="2"/>
  <c r="O102" i="2"/>
  <c r="Q102" i="2" s="1"/>
  <c r="R102" i="2" s="1"/>
  <c r="S102" i="2" s="1"/>
  <c r="J102" i="2"/>
  <c r="J103" i="2"/>
  <c r="J104" i="2"/>
  <c r="O106" i="2"/>
  <c r="Q106" i="2" s="1"/>
  <c r="R106" i="2" s="1"/>
  <c r="S106" i="2" s="1"/>
  <c r="J106" i="2"/>
  <c r="O107" i="2"/>
  <c r="Q107" i="2" s="1"/>
  <c r="R107" i="2" s="1"/>
  <c r="S107" i="2" s="1"/>
  <c r="J107" i="2"/>
  <c r="O108" i="2"/>
  <c r="Q108" i="2" s="1"/>
  <c r="R108" i="2" s="1"/>
  <c r="S108" i="2" s="1"/>
  <c r="J108" i="2"/>
  <c r="O109" i="2"/>
  <c r="Q109" i="2" s="1"/>
  <c r="R109" i="2" s="1"/>
  <c r="S109" i="2" s="1"/>
  <c r="J109" i="2"/>
  <c r="O110" i="2"/>
  <c r="Q110" i="2" s="1"/>
  <c r="R110" i="2" s="1"/>
  <c r="S110" i="2" s="1"/>
  <c r="J110" i="2"/>
  <c r="J111" i="2"/>
  <c r="J112" i="2"/>
  <c r="J113" i="2"/>
  <c r="J114" i="2"/>
  <c r="O115" i="2"/>
  <c r="Q115" i="2" s="1"/>
  <c r="R115" i="2" s="1"/>
  <c r="S115" i="2" s="1"/>
  <c r="J115" i="2"/>
  <c r="J116" i="2"/>
  <c r="O117" i="2"/>
  <c r="Q117" i="2" s="1"/>
  <c r="R117" i="2" s="1"/>
  <c r="S117" i="2" s="1"/>
  <c r="J117" i="2"/>
  <c r="J118" i="2"/>
  <c r="J119" i="2"/>
  <c r="O120" i="2"/>
  <c r="Q120" i="2" s="1"/>
  <c r="R120" i="2" s="1"/>
  <c r="S120" i="2" s="1"/>
  <c r="J120" i="2"/>
  <c r="J121" i="2"/>
  <c r="J122" i="2"/>
  <c r="J123" i="2"/>
  <c r="J124" i="2"/>
  <c r="J125" i="2"/>
  <c r="O126" i="2"/>
  <c r="Q126" i="2" s="1"/>
  <c r="R126" i="2" s="1"/>
  <c r="S126" i="2" s="1"/>
  <c r="J126" i="2"/>
  <c r="J127" i="2"/>
  <c r="J128" i="2"/>
  <c r="J129" i="2"/>
  <c r="J130" i="2"/>
  <c r="O131" i="2"/>
  <c r="Q131" i="2" s="1"/>
  <c r="R131" i="2" s="1"/>
  <c r="S131" i="2" s="1"/>
  <c r="J131" i="2"/>
  <c r="O132" i="2"/>
  <c r="Q132" i="2" s="1"/>
  <c r="R132" i="2" s="1"/>
  <c r="S132" i="2" s="1"/>
  <c r="J132" i="2"/>
  <c r="J133" i="2"/>
  <c r="O134" i="2"/>
  <c r="Q134" i="2" s="1"/>
  <c r="R134" i="2" s="1"/>
  <c r="S134" i="2" s="1"/>
  <c r="J134" i="2"/>
  <c r="O135" i="2"/>
  <c r="Q135" i="2" s="1"/>
  <c r="R135" i="2" s="1"/>
  <c r="S135" i="2" s="1"/>
  <c r="J135" i="2"/>
  <c r="O136" i="2"/>
  <c r="Q136" i="2" s="1"/>
  <c r="R136" i="2" s="1"/>
  <c r="S136" i="2" s="1"/>
  <c r="J136" i="2"/>
  <c r="O137" i="2"/>
  <c r="Q137" i="2" s="1"/>
  <c r="R137" i="2" s="1"/>
  <c r="S137" i="2" s="1"/>
  <c r="J137" i="2"/>
  <c r="O138" i="2"/>
  <c r="Q138" i="2" s="1"/>
  <c r="R138" i="2" s="1"/>
  <c r="S138" i="2" s="1"/>
  <c r="J138" i="2"/>
  <c r="O139" i="2"/>
  <c r="Q139" i="2" s="1"/>
  <c r="R139" i="2" s="1"/>
  <c r="S139" i="2" s="1"/>
  <c r="J139" i="2"/>
  <c r="J140" i="2"/>
  <c r="O141" i="2"/>
  <c r="Q141" i="2" s="1"/>
  <c r="R141" i="2" s="1"/>
  <c r="S141" i="2" s="1"/>
  <c r="J141" i="2"/>
  <c r="J142" i="2"/>
  <c r="O143" i="2"/>
  <c r="Q143" i="2" s="1"/>
  <c r="R143" i="2" s="1"/>
  <c r="S143" i="2" s="1"/>
  <c r="J143" i="2"/>
  <c r="O144" i="2"/>
  <c r="Q144" i="2" s="1"/>
  <c r="R144" i="2" s="1"/>
  <c r="S144" i="2" s="1"/>
  <c r="J144" i="2"/>
  <c r="O145" i="2"/>
  <c r="Q145" i="2" s="1"/>
  <c r="R145" i="2" s="1"/>
  <c r="S145" i="2" s="1"/>
  <c r="J145" i="2"/>
  <c r="O146" i="2"/>
  <c r="Q146" i="2" s="1"/>
  <c r="R146" i="2" s="1"/>
  <c r="S146" i="2" s="1"/>
  <c r="J146" i="2"/>
  <c r="O147" i="2"/>
  <c r="Q147" i="2" s="1"/>
  <c r="R147" i="2" s="1"/>
  <c r="S147" i="2" s="1"/>
  <c r="J147" i="2"/>
  <c r="O148" i="2"/>
  <c r="Q148" i="2" s="1"/>
  <c r="R148" i="2" s="1"/>
  <c r="S148" i="2" s="1"/>
  <c r="J148" i="2"/>
  <c r="O149" i="2"/>
  <c r="Q149" i="2" s="1"/>
  <c r="R149" i="2" s="1"/>
  <c r="S149" i="2" s="1"/>
  <c r="J149" i="2"/>
  <c r="O150" i="2"/>
  <c r="Q150" i="2" s="1"/>
  <c r="R150" i="2" s="1"/>
  <c r="S150" i="2" s="1"/>
  <c r="J150" i="2"/>
  <c r="O151" i="2"/>
  <c r="Q151" i="2" s="1"/>
  <c r="R151" i="2" s="1"/>
  <c r="S151" i="2" s="1"/>
  <c r="J151" i="2"/>
  <c r="O152" i="2"/>
  <c r="Q152" i="2" s="1"/>
  <c r="R152" i="2" s="1"/>
  <c r="S152" i="2" s="1"/>
  <c r="J152" i="2"/>
  <c r="O153" i="2"/>
  <c r="Q153" i="2" s="1"/>
  <c r="R153" i="2" s="1"/>
  <c r="S153" i="2" s="1"/>
  <c r="J153" i="2"/>
  <c r="O154" i="2"/>
  <c r="Q154" i="2" s="1"/>
  <c r="R154" i="2" s="1"/>
  <c r="S154" i="2" s="1"/>
  <c r="J154" i="2"/>
  <c r="O155" i="2"/>
  <c r="Q155" i="2" s="1"/>
  <c r="R155" i="2" s="1"/>
  <c r="S155" i="2" s="1"/>
  <c r="J155" i="2"/>
  <c r="O156" i="2"/>
  <c r="Q156" i="2" s="1"/>
  <c r="R156" i="2" s="1"/>
  <c r="S156" i="2" s="1"/>
  <c r="J156" i="2"/>
  <c r="O157" i="2"/>
  <c r="Q157" i="2" s="1"/>
  <c r="R157" i="2" s="1"/>
  <c r="S157" i="2" s="1"/>
  <c r="J157" i="2"/>
  <c r="O158" i="2"/>
  <c r="Q158" i="2" s="1"/>
  <c r="R158" i="2" s="1"/>
  <c r="S158" i="2" s="1"/>
  <c r="J158" i="2"/>
  <c r="O159" i="2"/>
  <c r="Q159" i="2" s="1"/>
  <c r="R159" i="2" s="1"/>
  <c r="S159" i="2" s="1"/>
  <c r="J159" i="2"/>
  <c r="O160" i="2"/>
  <c r="Q160" i="2" s="1"/>
  <c r="R160" i="2" s="1"/>
  <c r="S160" i="2" s="1"/>
  <c r="J160" i="2"/>
  <c r="O161" i="2"/>
  <c r="Q161" i="2" s="1"/>
  <c r="R161" i="2" s="1"/>
  <c r="S161" i="2" s="1"/>
  <c r="J161" i="2"/>
  <c r="O162" i="2"/>
  <c r="Q162" i="2" s="1"/>
  <c r="R162" i="2" s="1"/>
  <c r="S162" i="2" s="1"/>
  <c r="J162" i="2"/>
  <c r="O163" i="2"/>
  <c r="Q163" i="2" s="1"/>
  <c r="R163" i="2" s="1"/>
  <c r="S163" i="2" s="1"/>
  <c r="O164" i="2"/>
  <c r="Q164" i="2" s="1"/>
  <c r="R164" i="2" s="1"/>
  <c r="S164" i="2" s="1"/>
  <c r="O165" i="2"/>
  <c r="Q165" i="2" s="1"/>
  <c r="R165" i="2" s="1"/>
  <c r="S165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68" i="1"/>
  <c r="Z269" i="1"/>
  <c r="Z272" i="1"/>
  <c r="Z273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8" i="1"/>
  <c r="Z2459" i="1"/>
  <c r="Z2460" i="1"/>
  <c r="Z2461" i="1"/>
  <c r="Z2462" i="1"/>
  <c r="Z2463" i="1"/>
  <c r="Z2464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9" i="1"/>
  <c r="Z2540" i="1"/>
  <c r="Z2542" i="1"/>
  <c r="Z2543" i="1"/>
  <c r="Z2544" i="1"/>
  <c r="Z2546" i="1"/>
  <c r="Z2547" i="1"/>
  <c r="Z2548" i="1"/>
  <c r="Z2549" i="1"/>
  <c r="Z2550" i="1"/>
  <c r="Z2551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70" i="1"/>
  <c r="Z3871" i="1"/>
  <c r="Z3872" i="1"/>
  <c r="Z3873" i="1"/>
  <c r="Z3874" i="1"/>
  <c r="Z3875" i="1"/>
  <c r="Z3878" i="1"/>
  <c r="Z3879" i="1"/>
  <c r="Z3880" i="1"/>
  <c r="Z3881" i="1"/>
  <c r="Z3882" i="1"/>
  <c r="Z3883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7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8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4" i="1"/>
  <c r="Z4219" i="1"/>
  <c r="Z4220" i="1"/>
  <c r="Z4221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6" i="1"/>
  <c r="Z4307" i="1"/>
  <c r="Z4308" i="1"/>
  <c r="Z4309" i="1"/>
  <c r="Z4310" i="1"/>
  <c r="Z4311" i="1"/>
  <c r="Z4312" i="1"/>
  <c r="Z4314" i="1"/>
  <c r="Z4315" i="1"/>
  <c r="Z4316" i="1"/>
  <c r="Z4317" i="1"/>
  <c r="Z4318" i="1"/>
  <c r="Z4319" i="1"/>
  <c r="Z4320" i="1"/>
  <c r="Z4321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3" i="1"/>
  <c r="Z5234" i="1"/>
  <c r="Z5236" i="1"/>
  <c r="Z5237" i="1"/>
  <c r="Z5238" i="1"/>
  <c r="Z5239" i="1"/>
  <c r="Z5240" i="1"/>
  <c r="Z5241" i="1"/>
  <c r="Z5242" i="1"/>
  <c r="Z5246" i="1"/>
  <c r="Z5247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8" i="1"/>
  <c r="Z5291" i="1"/>
  <c r="Z5292" i="1"/>
  <c r="Z5293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2" i="1"/>
  <c r="Z5374" i="1"/>
  <c r="Z5376" i="1"/>
  <c r="Z5377" i="1"/>
  <c r="Z5378" i="1"/>
  <c r="Z5379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7" i="1"/>
  <c r="Z5408" i="1"/>
  <c r="Z5409" i="1"/>
  <c r="Z5410" i="1"/>
  <c r="Z5412" i="1"/>
  <c r="Z5413" i="1"/>
  <c r="Z5414" i="1"/>
  <c r="Z5415" i="1"/>
  <c r="Z5416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8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6" i="1"/>
  <c r="Z5537" i="1"/>
  <c r="Z5538" i="1"/>
  <c r="Z5539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8" i="1"/>
  <c r="Z5729" i="1"/>
  <c r="Z5730" i="1"/>
  <c r="Z5731" i="1"/>
  <c r="Z5732" i="1"/>
  <c r="Z5734" i="1"/>
  <c r="Z5735" i="1"/>
  <c r="Z5736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4" i="1"/>
  <c r="Z5915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8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4" i="1"/>
  <c r="Z5975" i="1"/>
  <c r="Z5976" i="1"/>
  <c r="Z5977" i="1"/>
  <c r="Z5978" i="1"/>
  <c r="Z5979" i="1"/>
  <c r="Z5980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4" i="1"/>
  <c r="Z6035" i="1"/>
  <c r="Z6036" i="1"/>
  <c r="Z6037" i="1"/>
  <c r="Z6038" i="1"/>
  <c r="Z6039" i="1"/>
  <c r="Z6040" i="1"/>
  <c r="Z6041" i="1"/>
  <c r="Z6042" i="1"/>
  <c r="Z6044" i="1"/>
  <c r="Z6045" i="1"/>
  <c r="Z6046" i="1"/>
  <c r="Z6047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9" i="1"/>
  <c r="Z6090" i="1"/>
  <c r="Z6091" i="1"/>
  <c r="Z6100" i="1"/>
  <c r="Z6101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5" i="1"/>
  <c r="Z6156" i="1"/>
  <c r="Z6157" i="1"/>
  <c r="Z6158" i="1"/>
  <c r="Z6159" i="1"/>
  <c r="Z6160" i="1"/>
  <c r="Z6168" i="1"/>
  <c r="Z6169" i="1"/>
  <c r="Z6170" i="1"/>
  <c r="Z6171" i="1"/>
  <c r="Z6173" i="1"/>
  <c r="Z6174" i="1"/>
  <c r="Z6176" i="1"/>
  <c r="Z6177" i="1"/>
  <c r="Z6178" i="1"/>
  <c r="Z6179" i="1"/>
  <c r="Z6180" i="1"/>
  <c r="Z6183" i="1"/>
  <c r="Z6185" i="1"/>
  <c r="Z6186" i="1"/>
  <c r="Z6187" i="1"/>
  <c r="Z6188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9" i="1"/>
  <c r="Z6230" i="1"/>
  <c r="Z6231" i="1"/>
  <c r="Z6232" i="1"/>
  <c r="Z6233" i="1"/>
  <c r="Z6234" i="1"/>
  <c r="Z6235" i="1"/>
  <c r="Z6236" i="1"/>
  <c r="Z6237" i="1"/>
  <c r="Z6238" i="1"/>
  <c r="Z6240" i="1"/>
  <c r="Z6241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3" i="1"/>
  <c r="Z6265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80" i="1"/>
  <c r="Z6281" i="1"/>
  <c r="Z6282" i="1"/>
  <c r="Z6283" i="1"/>
  <c r="Z6284" i="1"/>
  <c r="Z6285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7" i="1"/>
  <c r="Z6318" i="1"/>
  <c r="Z6319" i="1"/>
  <c r="Z6320" i="1"/>
  <c r="Z6321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8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9" i="1"/>
  <c r="Z6524" i="1"/>
  <c r="Z6525" i="1"/>
  <c r="Z6526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6" i="1"/>
  <c r="Z6637" i="1"/>
  <c r="Z6638" i="1"/>
  <c r="Z6639" i="1"/>
  <c r="Z6640" i="1"/>
  <c r="Z6641" i="1"/>
  <c r="Z6642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4" i="1"/>
  <c r="Z6785" i="1"/>
  <c r="Z6786" i="1"/>
  <c r="Z6792" i="1"/>
  <c r="Z6793" i="1"/>
  <c r="Z6794" i="1"/>
  <c r="Z6795" i="1"/>
  <c r="Z6796" i="1"/>
  <c r="Z6797" i="1"/>
  <c r="Z6798" i="1"/>
  <c r="Z6799" i="1"/>
  <c r="Z6800" i="1"/>
  <c r="Z6801" i="1"/>
  <c r="Z6802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4" i="1"/>
  <c r="Z6925" i="1"/>
  <c r="Z6926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4" i="2"/>
  <c r="U7196" i="1"/>
  <c r="U7313" i="1"/>
  <c r="U7314" i="1"/>
  <c r="R23" i="2"/>
  <c r="S23" i="2" s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AA7340" i="1"/>
  <c r="V7340" i="1"/>
  <c r="AB7339" i="1"/>
  <c r="AA7339" i="1"/>
  <c r="V7339" i="1"/>
  <c r="AB7324" i="1"/>
  <c r="Y7324" i="1" s="1"/>
  <c r="AA7324" i="1"/>
  <c r="AB7323" i="1"/>
  <c r="Y7323" i="1" s="1"/>
  <c r="AA7323" i="1"/>
  <c r="AB7318" i="1"/>
  <c r="AA7318" i="1"/>
  <c r="V7318" i="1"/>
  <c r="AB7317" i="1"/>
  <c r="AA7317" i="1"/>
  <c r="V7317" i="1"/>
  <c r="AB7316" i="1"/>
  <c r="AA7316" i="1"/>
  <c r="V7316" i="1"/>
  <c r="AB7315" i="1"/>
  <c r="AA7315" i="1"/>
  <c r="V7315" i="1"/>
  <c r="AB7314" i="1"/>
  <c r="AA7314" i="1"/>
  <c r="AB7313" i="1"/>
  <c r="AA7313" i="1"/>
  <c r="AB7312" i="1"/>
  <c r="Y7312" i="1" s="1"/>
  <c r="AA7312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V7297" i="1"/>
  <c r="AA7296" i="1"/>
  <c r="V7296" i="1"/>
  <c r="AA7295" i="1"/>
  <c r="V7295" i="1"/>
  <c r="AA7294" i="1"/>
  <c r="V7294" i="1"/>
  <c r="AA7293" i="1"/>
  <c r="V7293" i="1"/>
  <c r="AA7292" i="1"/>
  <c r="V7292" i="1"/>
  <c r="AA7291" i="1"/>
  <c r="V7291" i="1"/>
  <c r="AA7290" i="1"/>
  <c r="V7290" i="1"/>
  <c r="AA7289" i="1"/>
  <c r="V7289" i="1"/>
  <c r="AA7288" i="1"/>
  <c r="V7288" i="1"/>
  <c r="AA7287" i="1"/>
  <c r="V7287" i="1"/>
  <c r="AA7286" i="1"/>
  <c r="V7286" i="1"/>
  <c r="AA7285" i="1"/>
  <c r="V7285" i="1"/>
  <c r="AA7284" i="1"/>
  <c r="V7284" i="1"/>
  <c r="AA7283" i="1"/>
  <c r="V7283" i="1"/>
  <c r="AA7282" i="1"/>
  <c r="V7282" i="1"/>
  <c r="AA7281" i="1"/>
  <c r="V7281" i="1"/>
  <c r="AA7280" i="1"/>
  <c r="V7280" i="1"/>
  <c r="AA7279" i="1"/>
  <c r="V7279" i="1"/>
  <c r="AA7278" i="1"/>
  <c r="V7278" i="1"/>
  <c r="AA7277" i="1"/>
  <c r="V7277" i="1"/>
  <c r="AA7276" i="1"/>
  <c r="V7276" i="1"/>
  <c r="AA7275" i="1"/>
  <c r="AA7274" i="1"/>
  <c r="AA7273" i="1"/>
  <c r="V7273" i="1"/>
  <c r="AA7272" i="1"/>
  <c r="V7272" i="1"/>
  <c r="AA7271" i="1"/>
  <c r="AA7270" i="1"/>
  <c r="V7270" i="1"/>
  <c r="AA7269" i="1"/>
  <c r="AA7268" i="1"/>
  <c r="V7268" i="1"/>
  <c r="AA7267" i="1"/>
  <c r="AA7266" i="1"/>
  <c r="V7266" i="1"/>
  <c r="AA7265" i="1"/>
  <c r="V7265" i="1"/>
  <c r="AA7264" i="1"/>
  <c r="AA7263" i="1"/>
  <c r="V7263" i="1"/>
  <c r="AA7262" i="1"/>
  <c r="AA7261" i="1"/>
  <c r="V7261" i="1"/>
  <c r="AA7260" i="1"/>
  <c r="V7260" i="1"/>
  <c r="AA7259" i="1"/>
  <c r="V7259" i="1"/>
  <c r="AA7258" i="1"/>
  <c r="V7258" i="1"/>
  <c r="AA7257" i="1"/>
  <c r="AA7256" i="1"/>
  <c r="AA7255" i="1"/>
  <c r="AA7254" i="1"/>
  <c r="AA7253" i="1"/>
  <c r="V7253" i="1"/>
  <c r="AA7252" i="1"/>
  <c r="E7252" i="1"/>
  <c r="AA7251" i="1"/>
  <c r="AA7250" i="1"/>
  <c r="V7250" i="1"/>
  <c r="AA7249" i="1"/>
  <c r="V7249" i="1"/>
  <c r="AA7248" i="1"/>
  <c r="V7248" i="1"/>
  <c r="AA7247" i="1"/>
  <c r="V7247" i="1"/>
  <c r="AA7246" i="1"/>
  <c r="V7246" i="1"/>
  <c r="AA7245" i="1"/>
  <c r="V7245" i="1"/>
  <c r="AA7244" i="1"/>
  <c r="V7244" i="1"/>
  <c r="AA7243" i="1"/>
  <c r="V7243" i="1"/>
  <c r="AA7242" i="1"/>
  <c r="V7242" i="1"/>
  <c r="AA7241" i="1"/>
  <c r="V7241" i="1"/>
  <c r="AA7240" i="1"/>
  <c r="V7240" i="1"/>
  <c r="AA7239" i="1"/>
  <c r="V7239" i="1"/>
  <c r="AA7238" i="1"/>
  <c r="V7238" i="1"/>
  <c r="AA7237" i="1"/>
  <c r="V7237" i="1"/>
  <c r="AA7236" i="1"/>
  <c r="V7236" i="1"/>
  <c r="AA7235" i="1"/>
  <c r="V7235" i="1"/>
  <c r="AA7234" i="1"/>
  <c r="V7234" i="1"/>
  <c r="AA7233" i="1"/>
  <c r="V7233" i="1"/>
  <c r="AA7232" i="1"/>
  <c r="V7232" i="1"/>
  <c r="AA7231" i="1"/>
  <c r="V7231" i="1"/>
  <c r="AA7230" i="1"/>
  <c r="V7230" i="1"/>
  <c r="AA7229" i="1"/>
  <c r="V7229" i="1"/>
  <c r="AA7228" i="1"/>
  <c r="V7228" i="1"/>
  <c r="AA7227" i="1"/>
  <c r="V7227" i="1"/>
  <c r="AA7226" i="1"/>
  <c r="V7226" i="1"/>
  <c r="AA7225" i="1"/>
  <c r="V7225" i="1"/>
  <c r="AA7224" i="1"/>
  <c r="V7224" i="1"/>
  <c r="AA7223" i="1"/>
  <c r="V7223" i="1"/>
  <c r="AA7222" i="1"/>
  <c r="V7222" i="1"/>
  <c r="AA7221" i="1"/>
  <c r="V7221" i="1"/>
  <c r="AA7220" i="1"/>
  <c r="V7220" i="1"/>
  <c r="AA7219" i="1"/>
  <c r="V7219" i="1"/>
  <c r="AA7218" i="1"/>
  <c r="V7218" i="1"/>
  <c r="AA7217" i="1"/>
  <c r="V7217" i="1"/>
  <c r="AA7216" i="1"/>
  <c r="V7216" i="1"/>
  <c r="AA7215" i="1"/>
  <c r="V7215" i="1"/>
  <c r="AA7214" i="1"/>
  <c r="V7214" i="1"/>
  <c r="AA7213" i="1"/>
  <c r="V7213" i="1"/>
  <c r="AA7212" i="1"/>
  <c r="V7212" i="1"/>
  <c r="AA7211" i="1"/>
  <c r="AA7210" i="1"/>
  <c r="AA7209" i="1"/>
  <c r="AA7208" i="1"/>
  <c r="AA7207" i="1"/>
  <c r="AA7206" i="1"/>
  <c r="AA7205" i="1"/>
  <c r="AA7204" i="1"/>
  <c r="AA7203" i="1"/>
  <c r="AA7202" i="1"/>
  <c r="V7202" i="1"/>
  <c r="AA7201" i="1"/>
  <c r="AA7200" i="1"/>
  <c r="AA7199" i="1"/>
  <c r="AA7198" i="1"/>
  <c r="AA7197" i="1"/>
  <c r="AA7196" i="1"/>
  <c r="AA7195" i="1"/>
  <c r="AA7194" i="1"/>
  <c r="V7194" i="1"/>
  <c r="AA7193" i="1"/>
  <c r="V7193" i="1"/>
  <c r="AA7192" i="1"/>
  <c r="V7192" i="1"/>
  <c r="AA7191" i="1"/>
  <c r="V7191" i="1"/>
  <c r="AA7190" i="1"/>
  <c r="V7190" i="1"/>
  <c r="AA7189" i="1"/>
  <c r="V7189" i="1"/>
  <c r="AA7188" i="1"/>
  <c r="V7188" i="1"/>
  <c r="AA7187" i="1"/>
  <c r="V7187" i="1"/>
  <c r="AA7186" i="1"/>
  <c r="V7186" i="1"/>
  <c r="AA7185" i="1"/>
  <c r="V7185" i="1"/>
  <c r="AA7184" i="1"/>
  <c r="V7184" i="1"/>
  <c r="AA7183" i="1"/>
  <c r="V7183" i="1"/>
  <c r="AA7182" i="1"/>
  <c r="V7182" i="1"/>
  <c r="AA7181" i="1"/>
  <c r="V7181" i="1"/>
  <c r="AA7180" i="1"/>
  <c r="V7180" i="1"/>
  <c r="AA7179" i="1"/>
  <c r="V7179" i="1"/>
  <c r="AA7178" i="1"/>
  <c r="V7178" i="1"/>
  <c r="AA7177" i="1"/>
  <c r="V7177" i="1"/>
  <c r="AA7176" i="1"/>
  <c r="V7176" i="1"/>
  <c r="AA7175" i="1"/>
  <c r="V7175" i="1"/>
  <c r="AA7174" i="1"/>
  <c r="V7174" i="1"/>
  <c r="AA7173" i="1"/>
  <c r="V7173" i="1"/>
  <c r="AA7172" i="1"/>
  <c r="V7172" i="1"/>
  <c r="AA7171" i="1"/>
  <c r="V7171" i="1"/>
  <c r="AA7170" i="1"/>
  <c r="V7170" i="1"/>
  <c r="AA7169" i="1"/>
  <c r="V7169" i="1"/>
  <c r="AA7168" i="1"/>
  <c r="V7168" i="1"/>
  <c r="AA7167" i="1"/>
  <c r="V7167" i="1"/>
  <c r="AA7166" i="1"/>
  <c r="V7166" i="1"/>
  <c r="AA7165" i="1"/>
  <c r="V7165" i="1"/>
  <c r="AA7164" i="1"/>
  <c r="V7164" i="1"/>
  <c r="AA7163" i="1"/>
  <c r="V7163" i="1"/>
  <c r="AA7162" i="1"/>
  <c r="V7162" i="1"/>
  <c r="AA7161" i="1"/>
  <c r="V7161" i="1"/>
  <c r="AA7160" i="1"/>
  <c r="V7160" i="1"/>
  <c r="AA7159" i="1"/>
  <c r="V7159" i="1"/>
  <c r="AA7158" i="1"/>
  <c r="V7158" i="1"/>
  <c r="AA7157" i="1"/>
  <c r="V7157" i="1"/>
  <c r="AA7156" i="1"/>
  <c r="V7156" i="1"/>
  <c r="AA7155" i="1"/>
  <c r="V7155" i="1"/>
  <c r="AA7154" i="1"/>
  <c r="V7154" i="1"/>
  <c r="AA7153" i="1"/>
  <c r="AA7152" i="1"/>
  <c r="AA7151" i="1"/>
  <c r="AA7150" i="1"/>
  <c r="AB7149" i="1"/>
  <c r="AA7149" i="1"/>
  <c r="V7149" i="1"/>
  <c r="AB7148" i="1"/>
  <c r="AA7148" i="1"/>
  <c r="V7148" i="1"/>
  <c r="AB7147" i="1"/>
  <c r="AA7147" i="1"/>
  <c r="V7147" i="1"/>
  <c r="AB7146" i="1"/>
  <c r="AA7146" i="1"/>
  <c r="V7146" i="1"/>
  <c r="AB7145" i="1"/>
  <c r="AA7145" i="1"/>
  <c r="V7145" i="1"/>
  <c r="AB7144" i="1"/>
  <c r="AA7144" i="1"/>
  <c r="V7144" i="1"/>
  <c r="AB7143" i="1"/>
  <c r="AA7143" i="1"/>
  <c r="V7143" i="1"/>
  <c r="AB7142" i="1"/>
  <c r="AA7142" i="1"/>
  <c r="V7142" i="1"/>
  <c r="AB7141" i="1"/>
  <c r="AA7141" i="1"/>
  <c r="V7141" i="1"/>
  <c r="AB7140" i="1"/>
  <c r="AA7140" i="1"/>
  <c r="V7140" i="1"/>
  <c r="AB7139" i="1"/>
  <c r="AA7139" i="1"/>
  <c r="V7139" i="1"/>
  <c r="AB7138" i="1"/>
  <c r="AA7138" i="1"/>
  <c r="V7138" i="1"/>
  <c r="AB7137" i="1"/>
  <c r="AA7137" i="1"/>
  <c r="AB7136" i="1"/>
  <c r="AA7136" i="1"/>
  <c r="V7136" i="1"/>
  <c r="AB7135" i="1"/>
  <c r="AA7135" i="1"/>
  <c r="V7135" i="1"/>
  <c r="AB7134" i="1"/>
  <c r="AA7134" i="1"/>
  <c r="V7134" i="1"/>
  <c r="AB7133" i="1"/>
  <c r="AA7133" i="1"/>
  <c r="V7133" i="1"/>
  <c r="AB7132" i="1"/>
  <c r="AA7132" i="1"/>
  <c r="AB7131" i="1"/>
  <c r="AA7131" i="1"/>
  <c r="V7131" i="1"/>
  <c r="AB7130" i="1"/>
  <c r="AA7130" i="1"/>
  <c r="V7130" i="1"/>
  <c r="AB7129" i="1"/>
  <c r="AA7129" i="1"/>
  <c r="V7129" i="1"/>
  <c r="AB7128" i="1"/>
  <c r="AA7128" i="1"/>
  <c r="V7128" i="1"/>
  <c r="AB7127" i="1"/>
  <c r="AA7127" i="1"/>
  <c r="V7127" i="1"/>
  <c r="AB7126" i="1"/>
  <c r="AA7126" i="1"/>
  <c r="V7126" i="1"/>
  <c r="AB7125" i="1"/>
  <c r="AA7125" i="1"/>
  <c r="V7125" i="1"/>
  <c r="AB7124" i="1"/>
  <c r="AA7124" i="1"/>
  <c r="V7124" i="1"/>
  <c r="AB7123" i="1"/>
  <c r="AA7123" i="1"/>
  <c r="V7123" i="1"/>
  <c r="AB7122" i="1"/>
  <c r="AA7122" i="1"/>
  <c r="V7122" i="1"/>
  <c r="AB7121" i="1"/>
  <c r="AA7121" i="1"/>
  <c r="V7121" i="1"/>
  <c r="AB7120" i="1"/>
  <c r="AA7120" i="1"/>
  <c r="V7120" i="1"/>
  <c r="AB7119" i="1"/>
  <c r="AA7119" i="1"/>
  <c r="V7119" i="1"/>
  <c r="AB7118" i="1"/>
  <c r="AA7118" i="1"/>
  <c r="V7118" i="1"/>
  <c r="AB7117" i="1"/>
  <c r="AA7117" i="1"/>
  <c r="V7117" i="1"/>
  <c r="AB7116" i="1"/>
  <c r="AA7116" i="1"/>
  <c r="V7116" i="1"/>
  <c r="AB7115" i="1"/>
  <c r="AA7115" i="1"/>
  <c r="V7115" i="1"/>
  <c r="AB7114" i="1"/>
  <c r="AA7114" i="1"/>
  <c r="V7114" i="1"/>
  <c r="AB7113" i="1"/>
  <c r="AA7113" i="1"/>
  <c r="V7113" i="1"/>
  <c r="AB7112" i="1"/>
  <c r="AA7112" i="1"/>
  <c r="V7112" i="1"/>
  <c r="AB7111" i="1"/>
  <c r="AA7111" i="1"/>
  <c r="AB7110" i="1"/>
  <c r="AA7110" i="1"/>
  <c r="V7110" i="1"/>
  <c r="AB7109" i="1"/>
  <c r="AA7109" i="1"/>
  <c r="V7109" i="1"/>
  <c r="AB7108" i="1"/>
  <c r="AA7108" i="1"/>
  <c r="V7108" i="1"/>
  <c r="AB7107" i="1"/>
  <c r="AA7107" i="1"/>
  <c r="V7107" i="1"/>
  <c r="AB7106" i="1"/>
  <c r="AA7106" i="1"/>
  <c r="V7106" i="1"/>
  <c r="AB7105" i="1"/>
  <c r="AA7105" i="1"/>
  <c r="V7105" i="1"/>
  <c r="AB7104" i="1"/>
  <c r="AA7104" i="1"/>
  <c r="V7104" i="1"/>
  <c r="AB7103" i="1"/>
  <c r="AA7103" i="1"/>
  <c r="V7103" i="1"/>
  <c r="AB7102" i="1"/>
  <c r="AA7102" i="1"/>
  <c r="AB7101" i="1"/>
  <c r="AA7101" i="1"/>
  <c r="AB7100" i="1"/>
  <c r="AA7100" i="1"/>
  <c r="V7100" i="1"/>
  <c r="AB7099" i="1"/>
  <c r="AA7099" i="1"/>
  <c r="V7099" i="1"/>
  <c r="AB7098" i="1"/>
  <c r="AA7098" i="1"/>
  <c r="V7098" i="1"/>
  <c r="AB7097" i="1"/>
  <c r="AA7097" i="1"/>
  <c r="V7097" i="1"/>
  <c r="AB7096" i="1"/>
  <c r="AA7096" i="1"/>
  <c r="V7096" i="1"/>
  <c r="AB7095" i="1"/>
  <c r="AA7095" i="1"/>
  <c r="V7095" i="1"/>
  <c r="AB7094" i="1"/>
  <c r="AA7094" i="1"/>
  <c r="V7094" i="1"/>
  <c r="AB7093" i="1"/>
  <c r="AA7093" i="1"/>
  <c r="V7093" i="1"/>
  <c r="AB7092" i="1"/>
  <c r="AA7092" i="1"/>
  <c r="V7092" i="1"/>
  <c r="AB7091" i="1"/>
  <c r="AA7091" i="1"/>
  <c r="V7091" i="1"/>
  <c r="AB7090" i="1"/>
  <c r="AA7090" i="1"/>
  <c r="V7090" i="1"/>
  <c r="AB7089" i="1"/>
  <c r="AA7089" i="1"/>
  <c r="V7089" i="1"/>
  <c r="AB7088" i="1"/>
  <c r="AA7088" i="1"/>
  <c r="V7088" i="1"/>
  <c r="AB7087" i="1"/>
  <c r="AA7087" i="1"/>
  <c r="V7087" i="1"/>
  <c r="AB7086" i="1"/>
  <c r="AA7086" i="1"/>
  <c r="V7086" i="1"/>
  <c r="AB7085" i="1"/>
  <c r="AA7085" i="1"/>
  <c r="V7085" i="1"/>
  <c r="AB7084" i="1"/>
  <c r="AA7084" i="1"/>
  <c r="V7084" i="1"/>
  <c r="AB7083" i="1"/>
  <c r="AA7083" i="1"/>
  <c r="V7083" i="1"/>
  <c r="AB7082" i="1"/>
  <c r="AA7082" i="1"/>
  <c r="V7082" i="1"/>
  <c r="AB7081" i="1"/>
  <c r="AA7081" i="1"/>
  <c r="V7081" i="1"/>
  <c r="AB7080" i="1"/>
  <c r="AA7080" i="1"/>
  <c r="V7080" i="1"/>
  <c r="AB7079" i="1"/>
  <c r="AA7079" i="1"/>
  <c r="V7079" i="1"/>
  <c r="AB7078" i="1"/>
  <c r="AA7078" i="1"/>
  <c r="V7078" i="1"/>
  <c r="AB7077" i="1"/>
  <c r="AA7077" i="1"/>
  <c r="V7077" i="1"/>
  <c r="AB7076" i="1"/>
  <c r="AA7076" i="1"/>
  <c r="V7076" i="1"/>
  <c r="AB7075" i="1"/>
  <c r="AA7075" i="1"/>
  <c r="V7075" i="1"/>
  <c r="AB7074" i="1"/>
  <c r="AA7074" i="1"/>
  <c r="V7074" i="1"/>
  <c r="AB7073" i="1"/>
  <c r="AA7073" i="1"/>
  <c r="V7073" i="1"/>
  <c r="AB7072" i="1"/>
  <c r="AA7072" i="1"/>
  <c r="V7072" i="1"/>
  <c r="AB7071" i="1"/>
  <c r="AA7071" i="1"/>
  <c r="V7071" i="1"/>
  <c r="AB7070" i="1"/>
  <c r="AA7070" i="1"/>
  <c r="V7070" i="1"/>
  <c r="AB7069" i="1"/>
  <c r="AA7069" i="1"/>
  <c r="V7069" i="1"/>
  <c r="AB7068" i="1"/>
  <c r="AA7068" i="1"/>
  <c r="V7068" i="1"/>
  <c r="AB7067" i="1"/>
  <c r="AA7067" i="1"/>
  <c r="V7067" i="1"/>
  <c r="AB7066" i="1"/>
  <c r="AA7066" i="1"/>
  <c r="V7066" i="1"/>
  <c r="AB7065" i="1"/>
  <c r="AA7065" i="1"/>
  <c r="V7065" i="1"/>
  <c r="AB7064" i="1"/>
  <c r="AA7064" i="1"/>
  <c r="V7064" i="1"/>
  <c r="AB7063" i="1"/>
  <c r="AA7063" i="1"/>
  <c r="V7063" i="1"/>
  <c r="AB7062" i="1"/>
  <c r="AA7062" i="1"/>
  <c r="V7062" i="1"/>
  <c r="AB7061" i="1"/>
  <c r="AA7061" i="1"/>
  <c r="V7061" i="1"/>
  <c r="AB7060" i="1"/>
  <c r="AA7060" i="1"/>
  <c r="AB7059" i="1"/>
  <c r="AA7059" i="1"/>
  <c r="AB7058" i="1"/>
  <c r="AA7058" i="1"/>
  <c r="V7058" i="1"/>
  <c r="AB7057" i="1"/>
  <c r="AA7057" i="1"/>
  <c r="V7057" i="1"/>
  <c r="AB7056" i="1"/>
  <c r="AA7056" i="1"/>
  <c r="V7056" i="1"/>
  <c r="AB7055" i="1"/>
  <c r="AA7055" i="1"/>
  <c r="V7055" i="1"/>
  <c r="AB7054" i="1"/>
  <c r="AA7054" i="1"/>
  <c r="V7054" i="1"/>
  <c r="AB7053" i="1"/>
  <c r="AA7053" i="1"/>
  <c r="V7053" i="1"/>
  <c r="AB7052" i="1"/>
  <c r="AA7052" i="1"/>
  <c r="V7052" i="1"/>
  <c r="AB7051" i="1"/>
  <c r="AA7051" i="1"/>
  <c r="V7051" i="1"/>
  <c r="AB7050" i="1"/>
  <c r="AA7050" i="1"/>
  <c r="V7050" i="1"/>
  <c r="AB7049" i="1"/>
  <c r="AA7049" i="1"/>
  <c r="V7049" i="1"/>
  <c r="AB7048" i="1"/>
  <c r="AA7048" i="1"/>
  <c r="V7048" i="1"/>
  <c r="AB7047" i="1"/>
  <c r="AA7047" i="1"/>
  <c r="V7047" i="1"/>
  <c r="AB7046" i="1"/>
  <c r="AA7046" i="1"/>
  <c r="V7046" i="1"/>
  <c r="AB7045" i="1"/>
  <c r="AA7045" i="1"/>
  <c r="V7045" i="1"/>
  <c r="AB7044" i="1"/>
  <c r="AA7044" i="1"/>
  <c r="V7044" i="1"/>
  <c r="AB7043" i="1"/>
  <c r="AA7043" i="1"/>
  <c r="V7043" i="1"/>
  <c r="AB7042" i="1"/>
  <c r="AA7042" i="1"/>
  <c r="V7042" i="1"/>
  <c r="AB7041" i="1"/>
  <c r="AA7041" i="1"/>
  <c r="V7041" i="1"/>
  <c r="AB7040" i="1"/>
  <c r="AA7040" i="1"/>
  <c r="V7040" i="1"/>
  <c r="AB7039" i="1"/>
  <c r="AA7039" i="1"/>
  <c r="V7039" i="1"/>
  <c r="AB7038" i="1"/>
  <c r="AA7038" i="1"/>
  <c r="V7038" i="1"/>
  <c r="AB7037" i="1"/>
  <c r="AA7037" i="1"/>
  <c r="V7037" i="1"/>
  <c r="AB7036" i="1"/>
  <c r="AA7036" i="1"/>
  <c r="V7036" i="1"/>
  <c r="AB7035" i="1"/>
  <c r="AA7035" i="1"/>
  <c r="V7035" i="1"/>
  <c r="AB7034" i="1"/>
  <c r="AA7034" i="1"/>
  <c r="V7034" i="1"/>
  <c r="AB7033" i="1"/>
  <c r="AA7033" i="1"/>
  <c r="V7033" i="1"/>
  <c r="AB7032" i="1"/>
  <c r="AA7032" i="1"/>
  <c r="V7032" i="1"/>
  <c r="AA7031" i="1"/>
  <c r="V7031" i="1"/>
  <c r="AB7030" i="1"/>
  <c r="AA7030" i="1"/>
  <c r="V7030" i="1"/>
  <c r="AB7029" i="1"/>
  <c r="AA7029" i="1"/>
  <c r="V7029" i="1"/>
  <c r="AB7028" i="1"/>
  <c r="AA7028" i="1"/>
  <c r="V7028" i="1"/>
  <c r="AB7027" i="1"/>
  <c r="AA7027" i="1"/>
  <c r="V7027" i="1"/>
  <c r="AB7026" i="1"/>
  <c r="AA7026" i="1"/>
  <c r="V7026" i="1"/>
  <c r="AB7025" i="1"/>
  <c r="AA7025" i="1"/>
  <c r="V7025" i="1"/>
  <c r="AB7024" i="1"/>
  <c r="AA7024" i="1"/>
  <c r="V7024" i="1"/>
  <c r="AB7023" i="1"/>
  <c r="AA7023" i="1"/>
  <c r="V7023" i="1"/>
  <c r="AB7022" i="1"/>
  <c r="AA7022" i="1"/>
  <c r="V7022" i="1"/>
  <c r="AB7021" i="1"/>
  <c r="AA7021" i="1"/>
  <c r="V7021" i="1"/>
  <c r="AB7020" i="1"/>
  <c r="AA7020" i="1"/>
  <c r="V7020" i="1"/>
  <c r="AB7019" i="1"/>
  <c r="AA7019" i="1"/>
  <c r="V7019" i="1"/>
  <c r="AB7018" i="1"/>
  <c r="AA7018" i="1"/>
  <c r="V7018" i="1"/>
  <c r="AB7017" i="1"/>
  <c r="AA7017" i="1"/>
  <c r="V7017" i="1"/>
  <c r="AB7016" i="1"/>
  <c r="AA7016" i="1"/>
  <c r="V7016" i="1"/>
  <c r="AB7015" i="1"/>
  <c r="AA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AA7011" i="1"/>
  <c r="V7011" i="1"/>
  <c r="AB7010" i="1"/>
  <c r="AA7010" i="1"/>
  <c r="V7010" i="1"/>
  <c r="AB7009" i="1"/>
  <c r="AA7009" i="1"/>
  <c r="V7009" i="1"/>
  <c r="AB7008" i="1"/>
  <c r="AA7008" i="1"/>
  <c r="V7008" i="1"/>
  <c r="AB7007" i="1"/>
  <c r="AA7007" i="1"/>
  <c r="V7007" i="1"/>
  <c r="AB7006" i="1"/>
  <c r="AA7006" i="1"/>
  <c r="V7006" i="1"/>
  <c r="AB7005" i="1"/>
  <c r="AA7005" i="1"/>
  <c r="V7005" i="1"/>
  <c r="AB7004" i="1"/>
  <c r="AA7004" i="1"/>
  <c r="V7004" i="1"/>
  <c r="AB7003" i="1"/>
  <c r="AA7003" i="1"/>
  <c r="V7003" i="1"/>
  <c r="AB7002" i="1"/>
  <c r="AA7002" i="1"/>
  <c r="V7002" i="1"/>
  <c r="AB7001" i="1"/>
  <c r="AA7001" i="1"/>
  <c r="V7001" i="1"/>
  <c r="AB7000" i="1"/>
  <c r="AA7000" i="1"/>
  <c r="V7000" i="1"/>
  <c r="AB6999" i="1"/>
  <c r="AA6999" i="1"/>
  <c r="V6999" i="1"/>
  <c r="AB6998" i="1"/>
  <c r="AA6998" i="1"/>
  <c r="V6998" i="1"/>
  <c r="AB6997" i="1"/>
  <c r="AA6997" i="1"/>
  <c r="V6997" i="1"/>
  <c r="AB6996" i="1"/>
  <c r="AA6996" i="1"/>
  <c r="V6996" i="1"/>
  <c r="AB6995" i="1"/>
  <c r="AA6995" i="1"/>
  <c r="V6995" i="1"/>
  <c r="AB6994" i="1"/>
  <c r="AA6994" i="1"/>
  <c r="V6994" i="1"/>
  <c r="AB6993" i="1"/>
  <c r="AA6993" i="1"/>
  <c r="V6993" i="1"/>
  <c r="AB6992" i="1"/>
  <c r="AA6992" i="1"/>
  <c r="V6992" i="1"/>
  <c r="AB6991" i="1"/>
  <c r="AA6991" i="1"/>
  <c r="V6991" i="1"/>
  <c r="AB6990" i="1"/>
  <c r="AA6990" i="1"/>
  <c r="AB6989" i="1"/>
  <c r="AA6989" i="1"/>
  <c r="V6989" i="1"/>
  <c r="AB6988" i="1"/>
  <c r="AA6988" i="1"/>
  <c r="V6988" i="1"/>
  <c r="AB6987" i="1"/>
  <c r="AA6987" i="1"/>
  <c r="V6987" i="1"/>
  <c r="AB6986" i="1"/>
  <c r="AA6986" i="1"/>
  <c r="V6986" i="1"/>
  <c r="AB6985" i="1"/>
  <c r="AA6985" i="1"/>
  <c r="V6985" i="1"/>
  <c r="AB6984" i="1"/>
  <c r="Y6984" i="1" s="1"/>
  <c r="AA6984" i="1"/>
  <c r="V6984" i="1"/>
  <c r="AB6983" i="1"/>
  <c r="AA6983" i="1"/>
  <c r="V6983" i="1"/>
  <c r="AB6982" i="1"/>
  <c r="AA6982" i="1"/>
  <c r="V6982" i="1"/>
  <c r="AB6981" i="1"/>
  <c r="AA6981" i="1"/>
  <c r="V6981" i="1"/>
  <c r="AB6980" i="1"/>
  <c r="AA6980" i="1"/>
  <c r="V6980" i="1"/>
  <c r="AB6979" i="1"/>
  <c r="AA6979" i="1"/>
  <c r="V6979" i="1"/>
  <c r="AB6978" i="1"/>
  <c r="AA6978" i="1"/>
  <c r="V6978" i="1"/>
  <c r="AB6977" i="1"/>
  <c r="AA6977" i="1"/>
  <c r="V6977" i="1"/>
  <c r="AB6976" i="1"/>
  <c r="AA6976" i="1"/>
  <c r="V6976" i="1"/>
  <c r="AB6975" i="1"/>
  <c r="AA6975" i="1"/>
  <c r="V6975" i="1"/>
  <c r="AB6974" i="1"/>
  <c r="AA6974" i="1"/>
  <c r="V6974" i="1"/>
  <c r="AB6973" i="1"/>
  <c r="AA6973" i="1"/>
  <c r="V6973" i="1"/>
  <c r="AB6972" i="1"/>
  <c r="AA6972" i="1"/>
  <c r="V6972" i="1"/>
  <c r="AB6971" i="1"/>
  <c r="AA6971" i="1"/>
  <c r="V6971" i="1"/>
  <c r="AB6970" i="1"/>
  <c r="AA6970" i="1"/>
  <c r="V6970" i="1"/>
  <c r="AB6969" i="1"/>
  <c r="AA6969" i="1"/>
  <c r="V6969" i="1"/>
  <c r="AB6968" i="1"/>
  <c r="AA6968" i="1"/>
  <c r="V6968" i="1"/>
  <c r="AB6967" i="1"/>
  <c r="AA6967" i="1"/>
  <c r="V6967" i="1"/>
  <c r="AB6966" i="1"/>
  <c r="AA6966" i="1"/>
  <c r="V6966" i="1"/>
  <c r="AB6965" i="1"/>
  <c r="AA6965" i="1"/>
  <c r="V6965" i="1"/>
  <c r="AB6964" i="1"/>
  <c r="AA6964" i="1"/>
  <c r="V6964" i="1"/>
  <c r="AB6963" i="1"/>
  <c r="AA6963" i="1"/>
  <c r="V6963" i="1"/>
  <c r="AB6962" i="1"/>
  <c r="AA6962" i="1"/>
  <c r="V6962" i="1"/>
  <c r="AB6961" i="1"/>
  <c r="AA6961" i="1"/>
  <c r="V6961" i="1"/>
  <c r="AB6960" i="1"/>
  <c r="AA6960" i="1"/>
  <c r="V6960" i="1"/>
  <c r="AB6959" i="1"/>
  <c r="AA6959" i="1"/>
  <c r="V6959" i="1"/>
  <c r="AB6958" i="1"/>
  <c r="AA6958" i="1"/>
  <c r="V6958" i="1"/>
  <c r="AB6957" i="1"/>
  <c r="AA6957" i="1"/>
  <c r="V6957" i="1"/>
  <c r="AB6956" i="1"/>
  <c r="AA6956" i="1"/>
  <c r="V6956" i="1"/>
  <c r="AB6955" i="1"/>
  <c r="AA6955" i="1"/>
  <c r="V6955" i="1"/>
  <c r="AB6954" i="1"/>
  <c r="AA6954" i="1"/>
  <c r="V6954" i="1"/>
  <c r="AB6953" i="1"/>
  <c r="AA6953" i="1"/>
  <c r="AB6952" i="1"/>
  <c r="AA6952" i="1"/>
  <c r="V6952" i="1"/>
  <c r="AB6951" i="1"/>
  <c r="AA6951" i="1"/>
  <c r="V6951" i="1"/>
  <c r="E6951" i="1"/>
  <c r="AB6950" i="1"/>
  <c r="AA6950" i="1"/>
  <c r="V6950" i="1"/>
  <c r="E6950" i="1"/>
  <c r="AB6949" i="1"/>
  <c r="AA6949" i="1"/>
  <c r="V6949" i="1"/>
  <c r="E6949" i="1"/>
  <c r="AB6948" i="1"/>
  <c r="AA6948" i="1"/>
  <c r="V6948" i="1"/>
  <c r="E6948" i="1"/>
  <c r="AB6947" i="1"/>
  <c r="AA6947" i="1"/>
  <c r="V6947" i="1"/>
  <c r="E6947" i="1"/>
  <c r="AB6946" i="1"/>
  <c r="AA6946" i="1"/>
  <c r="V6946" i="1"/>
  <c r="E6946" i="1"/>
  <c r="AB6945" i="1"/>
  <c r="AA6945" i="1"/>
  <c r="V6945" i="1"/>
  <c r="E6945" i="1"/>
  <c r="AB6944" i="1"/>
  <c r="AA6944" i="1"/>
  <c r="V6944" i="1"/>
  <c r="E6944" i="1"/>
  <c r="AB6943" i="1"/>
  <c r="AA6943" i="1"/>
  <c r="V6943" i="1"/>
  <c r="E6943" i="1"/>
  <c r="AB6942" i="1"/>
  <c r="AA6942" i="1"/>
  <c r="V6942" i="1"/>
  <c r="E6942" i="1"/>
  <c r="AB6941" i="1"/>
  <c r="AA6941" i="1"/>
  <c r="V6941" i="1"/>
  <c r="E6941" i="1"/>
  <c r="AB6940" i="1"/>
  <c r="AA6940" i="1"/>
  <c r="V6940" i="1"/>
  <c r="E6940" i="1"/>
  <c r="AB6939" i="1"/>
  <c r="AA6939" i="1"/>
  <c r="V6939" i="1"/>
  <c r="E6939" i="1"/>
  <c r="AB6938" i="1"/>
  <c r="AA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AA6934" i="1"/>
  <c r="V6934" i="1"/>
  <c r="E6934" i="1"/>
  <c r="AB6933" i="1"/>
  <c r="AA6933" i="1"/>
  <c r="AB6932" i="1"/>
  <c r="AA6932" i="1"/>
  <c r="AB6931" i="1"/>
  <c r="AA6931" i="1"/>
  <c r="AB6930" i="1"/>
  <c r="AA6930" i="1"/>
  <c r="V6930" i="1"/>
  <c r="AB6929" i="1"/>
  <c r="Y6929" i="1" s="1"/>
  <c r="AA6929" i="1"/>
  <c r="AB6928" i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AA6923" i="1"/>
  <c r="V6923" i="1"/>
  <c r="AB6922" i="1"/>
  <c r="AA6922" i="1"/>
  <c r="V6922" i="1"/>
  <c r="AB6921" i="1"/>
  <c r="AA6921" i="1"/>
  <c r="V6921" i="1"/>
  <c r="AB6920" i="1"/>
  <c r="AA6920" i="1"/>
  <c r="V6920" i="1"/>
  <c r="AB6919" i="1"/>
  <c r="AA6919" i="1"/>
  <c r="V6919" i="1"/>
  <c r="AB6918" i="1"/>
  <c r="AA6918" i="1"/>
  <c r="V6918" i="1"/>
  <c r="AB6917" i="1"/>
  <c r="AA6917" i="1"/>
  <c r="V6917" i="1"/>
  <c r="AB6916" i="1"/>
  <c r="AA6916" i="1"/>
  <c r="V6916" i="1"/>
  <c r="AB6915" i="1"/>
  <c r="AA6915" i="1"/>
  <c r="V6915" i="1"/>
  <c r="AB6914" i="1"/>
  <c r="AA6914" i="1"/>
  <c r="AB6913" i="1"/>
  <c r="AA6913" i="1"/>
  <c r="V6913" i="1"/>
  <c r="AB6912" i="1"/>
  <c r="AA6912" i="1"/>
  <c r="AB6911" i="1"/>
  <c r="AA6911" i="1"/>
  <c r="V6911" i="1"/>
  <c r="AB6910" i="1"/>
  <c r="AA6910" i="1"/>
  <c r="V6910" i="1"/>
  <c r="AB6909" i="1"/>
  <c r="AA6909" i="1"/>
  <c r="V6909" i="1"/>
  <c r="AB6908" i="1"/>
  <c r="AA6908" i="1"/>
  <c r="AB6907" i="1"/>
  <c r="AA6907" i="1"/>
  <c r="V6907" i="1"/>
  <c r="AB6906" i="1"/>
  <c r="AA6906" i="1"/>
  <c r="V6906" i="1"/>
  <c r="AB6905" i="1"/>
  <c r="AA6905" i="1"/>
  <c r="V6905" i="1"/>
  <c r="AB6904" i="1"/>
  <c r="AA6904" i="1"/>
  <c r="V6904" i="1"/>
  <c r="AB6903" i="1"/>
  <c r="AA6903" i="1"/>
  <c r="V6903" i="1"/>
  <c r="AB6902" i="1"/>
  <c r="AA6902" i="1"/>
  <c r="V6902" i="1"/>
  <c r="AB6901" i="1"/>
  <c r="AA6901" i="1"/>
  <c r="V6901" i="1"/>
  <c r="AB6900" i="1"/>
  <c r="AA6900" i="1"/>
  <c r="V6900" i="1"/>
  <c r="AB6899" i="1"/>
  <c r="AA6899" i="1"/>
  <c r="V6899" i="1"/>
  <c r="AB6898" i="1"/>
  <c r="AA6898" i="1"/>
  <c r="V6898" i="1"/>
  <c r="AB6897" i="1"/>
  <c r="AA6897" i="1"/>
  <c r="V6897" i="1"/>
  <c r="AB6896" i="1"/>
  <c r="AA6896" i="1"/>
  <c r="V6896" i="1"/>
  <c r="AB6895" i="1"/>
  <c r="AA6895" i="1"/>
  <c r="V6895" i="1"/>
  <c r="AB6894" i="1"/>
  <c r="AA6894" i="1"/>
  <c r="V6894" i="1"/>
  <c r="AB6893" i="1"/>
  <c r="AA6893" i="1"/>
  <c r="V6893" i="1"/>
  <c r="AB6892" i="1"/>
  <c r="AA6892" i="1"/>
  <c r="V6892" i="1"/>
  <c r="AB6891" i="1"/>
  <c r="AA6891" i="1"/>
  <c r="V6891" i="1"/>
  <c r="AB6890" i="1"/>
  <c r="AA6890" i="1"/>
  <c r="V6890" i="1"/>
  <c r="AB6889" i="1"/>
  <c r="AA6889" i="1"/>
  <c r="V6889" i="1"/>
  <c r="AB6888" i="1"/>
  <c r="AA6888" i="1"/>
  <c r="V6888" i="1"/>
  <c r="AB6887" i="1"/>
  <c r="AA6887" i="1"/>
  <c r="V6887" i="1"/>
  <c r="AB6886" i="1"/>
  <c r="AA6886" i="1"/>
  <c r="V6886" i="1"/>
  <c r="AB6885" i="1"/>
  <c r="AA6885" i="1"/>
  <c r="V6885" i="1"/>
  <c r="AB6884" i="1"/>
  <c r="AA6884" i="1"/>
  <c r="V6884" i="1"/>
  <c r="AB6883" i="1"/>
  <c r="AA6883" i="1"/>
  <c r="V6883" i="1"/>
  <c r="AB6882" i="1"/>
  <c r="AA6882" i="1"/>
  <c r="V6882" i="1"/>
  <c r="AB6881" i="1"/>
  <c r="AA6881" i="1"/>
  <c r="V6881" i="1"/>
  <c r="AB6880" i="1"/>
  <c r="AA6880" i="1"/>
  <c r="V6880" i="1"/>
  <c r="AB6879" i="1"/>
  <c r="AA6879" i="1"/>
  <c r="AB6878" i="1"/>
  <c r="AA6878" i="1"/>
  <c r="V6878" i="1"/>
  <c r="AB6877" i="1"/>
  <c r="AA6877" i="1"/>
  <c r="V6877" i="1"/>
  <c r="AB6876" i="1"/>
  <c r="AA6876" i="1"/>
  <c r="V6876" i="1"/>
  <c r="AB6875" i="1"/>
  <c r="AA6875" i="1"/>
  <c r="V6875" i="1"/>
  <c r="AB6874" i="1"/>
  <c r="AA6874" i="1"/>
  <c r="V6874" i="1"/>
  <c r="AB6873" i="1"/>
  <c r="AA6873" i="1"/>
  <c r="AB6872" i="1"/>
  <c r="AA6872" i="1"/>
  <c r="V6872" i="1"/>
  <c r="AB6871" i="1"/>
  <c r="AA6871" i="1"/>
  <c r="V6871" i="1"/>
  <c r="AB6870" i="1"/>
  <c r="AA6870" i="1"/>
  <c r="V6870" i="1"/>
  <c r="AB6869" i="1"/>
  <c r="AA6869" i="1"/>
  <c r="V6869" i="1"/>
  <c r="AB6868" i="1"/>
  <c r="AA6868" i="1"/>
  <c r="V6868" i="1"/>
  <c r="AB6867" i="1"/>
  <c r="AA6867" i="1"/>
  <c r="V6867" i="1"/>
  <c r="AB6866" i="1"/>
  <c r="AA6866" i="1"/>
  <c r="AB6865" i="1"/>
  <c r="AA6865" i="1"/>
  <c r="V6865" i="1"/>
  <c r="AB6864" i="1"/>
  <c r="AA6864" i="1"/>
  <c r="V6864" i="1"/>
  <c r="AB6863" i="1"/>
  <c r="AA6863" i="1"/>
  <c r="V6863" i="1"/>
  <c r="AB6862" i="1"/>
  <c r="AA6862" i="1"/>
  <c r="AB6861" i="1"/>
  <c r="AA6861" i="1"/>
  <c r="V6861" i="1"/>
  <c r="AB6860" i="1"/>
  <c r="AA6860" i="1"/>
  <c r="V6860" i="1"/>
  <c r="AB6859" i="1"/>
  <c r="AA6859" i="1"/>
  <c r="AB6858" i="1"/>
  <c r="AA6858" i="1"/>
  <c r="V6858" i="1"/>
  <c r="AB6857" i="1"/>
  <c r="AA6857" i="1"/>
  <c r="V6857" i="1"/>
  <c r="AB6856" i="1"/>
  <c r="AA6856" i="1"/>
  <c r="V6856" i="1"/>
  <c r="AB6855" i="1"/>
  <c r="AA6855" i="1"/>
  <c r="AB6854" i="1"/>
  <c r="AA6854" i="1"/>
  <c r="V6854" i="1"/>
  <c r="AB6853" i="1"/>
  <c r="AA6853" i="1"/>
  <c r="V6853" i="1"/>
  <c r="AB6852" i="1"/>
  <c r="AA6852" i="1"/>
  <c r="V6852" i="1"/>
  <c r="AB6851" i="1"/>
  <c r="AA6851" i="1"/>
  <c r="V6851" i="1"/>
  <c r="AB6850" i="1"/>
  <c r="AA6850" i="1"/>
  <c r="V6850" i="1"/>
  <c r="AB6849" i="1"/>
  <c r="AA6849" i="1"/>
  <c r="V6849" i="1"/>
  <c r="AB6848" i="1"/>
  <c r="AA6848" i="1"/>
  <c r="V6848" i="1"/>
  <c r="AB6847" i="1"/>
  <c r="AA6847" i="1"/>
  <c r="V6847" i="1"/>
  <c r="AB6846" i="1"/>
  <c r="AA6846" i="1"/>
  <c r="V6846" i="1"/>
  <c r="AB6845" i="1"/>
  <c r="AA6845" i="1"/>
  <c r="V6845" i="1"/>
  <c r="AB6844" i="1"/>
  <c r="AA6844" i="1"/>
  <c r="V6844" i="1"/>
  <c r="AB6843" i="1"/>
  <c r="AA6843" i="1"/>
  <c r="AB6842" i="1"/>
  <c r="AA6842" i="1"/>
  <c r="V6842" i="1"/>
  <c r="AB6841" i="1"/>
  <c r="AA6841" i="1"/>
  <c r="V6841" i="1"/>
  <c r="AB6840" i="1"/>
  <c r="AA6840" i="1"/>
  <c r="V6840" i="1"/>
  <c r="AB6839" i="1"/>
  <c r="AA6839" i="1"/>
  <c r="V6839" i="1"/>
  <c r="AB6838" i="1"/>
  <c r="AA6838" i="1"/>
  <c r="V6838" i="1"/>
  <c r="AB6837" i="1"/>
  <c r="AA6837" i="1"/>
  <c r="V6837" i="1"/>
  <c r="AB6836" i="1"/>
  <c r="AA6836" i="1"/>
  <c r="V6836" i="1"/>
  <c r="AB6835" i="1"/>
  <c r="AA6835" i="1"/>
  <c r="V6835" i="1"/>
  <c r="AB6834" i="1"/>
  <c r="AA6834" i="1"/>
  <c r="AB6833" i="1"/>
  <c r="AA6833" i="1"/>
  <c r="V6833" i="1"/>
  <c r="AB6832" i="1"/>
  <c r="AA6832" i="1"/>
  <c r="V6832" i="1"/>
  <c r="AB6831" i="1"/>
  <c r="AA6831" i="1"/>
  <c r="V6831" i="1"/>
  <c r="AB6830" i="1"/>
  <c r="AA6830" i="1"/>
  <c r="V6830" i="1"/>
  <c r="AB6829" i="1"/>
  <c r="AA6829" i="1"/>
  <c r="V6829" i="1"/>
  <c r="AB6828" i="1"/>
  <c r="AA6828" i="1"/>
  <c r="V6828" i="1"/>
  <c r="AB6827" i="1"/>
  <c r="AA6827" i="1"/>
  <c r="V6827" i="1"/>
  <c r="AB6826" i="1"/>
  <c r="AA6826" i="1"/>
  <c r="V6826" i="1"/>
  <c r="AB6825" i="1"/>
  <c r="AA6825" i="1"/>
  <c r="V6825" i="1"/>
  <c r="AB6824" i="1"/>
  <c r="AA6824" i="1"/>
  <c r="V6824" i="1"/>
  <c r="AB6823" i="1"/>
  <c r="AA6823" i="1"/>
  <c r="V6823" i="1"/>
  <c r="AB6822" i="1"/>
  <c r="AA6822" i="1"/>
  <c r="V6822" i="1"/>
  <c r="AB6821" i="1"/>
  <c r="AA6821" i="1"/>
  <c r="V6821" i="1"/>
  <c r="AB6820" i="1"/>
  <c r="AA6820" i="1"/>
  <c r="V6820" i="1"/>
  <c r="AB6819" i="1"/>
  <c r="AA6819" i="1"/>
  <c r="V6819" i="1"/>
  <c r="AB6818" i="1"/>
  <c r="AA6818" i="1"/>
  <c r="V6818" i="1"/>
  <c r="AB6817" i="1"/>
  <c r="AA6817" i="1"/>
  <c r="V6817" i="1"/>
  <c r="AB6816" i="1"/>
  <c r="AA6816" i="1"/>
  <c r="V6816" i="1"/>
  <c r="AB6815" i="1"/>
  <c r="AA6815" i="1"/>
  <c r="V6815" i="1"/>
  <c r="AB6814" i="1"/>
  <c r="AA6814" i="1"/>
  <c r="V6814" i="1"/>
  <c r="AB6813" i="1"/>
  <c r="AA6813" i="1"/>
  <c r="V6813" i="1"/>
  <c r="AB6812" i="1"/>
  <c r="AA6812" i="1"/>
  <c r="V6812" i="1"/>
  <c r="AB6811" i="1"/>
  <c r="AA6811" i="1"/>
  <c r="V6811" i="1"/>
  <c r="AB6810" i="1"/>
  <c r="AA6810" i="1"/>
  <c r="V6810" i="1"/>
  <c r="AB6809" i="1"/>
  <c r="AA6809" i="1"/>
  <c r="V6809" i="1"/>
  <c r="AB6808" i="1"/>
  <c r="AA6808" i="1"/>
  <c r="AB6807" i="1"/>
  <c r="AA6807" i="1"/>
  <c r="V6807" i="1"/>
  <c r="AB6806" i="1"/>
  <c r="AA6806" i="1"/>
  <c r="V6806" i="1"/>
  <c r="AB6805" i="1"/>
  <c r="AA6805" i="1"/>
  <c r="V6805" i="1"/>
  <c r="AB6804" i="1"/>
  <c r="AA6804" i="1"/>
  <c r="V6804" i="1"/>
  <c r="AB6803" i="1"/>
  <c r="AA6803" i="1"/>
  <c r="V6803" i="1"/>
  <c r="AB6802" i="1"/>
  <c r="AA6802" i="1"/>
  <c r="AB6801" i="1"/>
  <c r="AA6801" i="1"/>
  <c r="V6801" i="1"/>
  <c r="AB6800" i="1"/>
  <c r="AA6800" i="1"/>
  <c r="V6800" i="1"/>
  <c r="AB6799" i="1"/>
  <c r="AA6799" i="1"/>
  <c r="V6799" i="1"/>
  <c r="AB6798" i="1"/>
  <c r="AA6798" i="1"/>
  <c r="V6798" i="1"/>
  <c r="AB6797" i="1"/>
  <c r="AA6797" i="1"/>
  <c r="V6797" i="1"/>
  <c r="AB6796" i="1"/>
  <c r="AA6796" i="1"/>
  <c r="V6796" i="1"/>
  <c r="AB6795" i="1"/>
  <c r="Y6795" i="1" s="1"/>
  <c r="AA6795" i="1"/>
  <c r="V6795" i="1"/>
  <c r="AB6794" i="1"/>
  <c r="AA6794" i="1"/>
  <c r="V6794" i="1"/>
  <c r="AB6793" i="1"/>
  <c r="AA6793" i="1"/>
  <c r="V6793" i="1"/>
  <c r="AB6792" i="1"/>
  <c r="AA6792" i="1"/>
  <c r="V6792" i="1"/>
  <c r="AB6791" i="1"/>
  <c r="AA6791" i="1"/>
  <c r="AB6790" i="1"/>
  <c r="AA6790" i="1"/>
  <c r="V6790" i="1"/>
  <c r="AB6789" i="1"/>
  <c r="AA6789" i="1"/>
  <c r="V6789" i="1"/>
  <c r="AB6788" i="1"/>
  <c r="AA6788" i="1"/>
  <c r="V6788" i="1"/>
  <c r="AB6787" i="1"/>
  <c r="AA6787" i="1"/>
  <c r="V6787" i="1"/>
  <c r="AB6786" i="1"/>
  <c r="AA6786" i="1"/>
  <c r="V6786" i="1"/>
  <c r="AB6785" i="1"/>
  <c r="AA6785" i="1"/>
  <c r="V6785" i="1"/>
  <c r="AB6784" i="1"/>
  <c r="AA6784" i="1"/>
  <c r="V6784" i="1"/>
  <c r="AB6783" i="1"/>
  <c r="AA6783" i="1"/>
  <c r="V6783" i="1"/>
  <c r="AB6782" i="1"/>
  <c r="Y6782" i="1" s="1"/>
  <c r="AA6782" i="1"/>
  <c r="V6782" i="1"/>
  <c r="AB6781" i="1"/>
  <c r="AA6781" i="1"/>
  <c r="V6781" i="1"/>
  <c r="AB6780" i="1"/>
  <c r="AA6780" i="1"/>
  <c r="V6780" i="1"/>
  <c r="AB6779" i="1"/>
  <c r="AA6779" i="1"/>
  <c r="V6779" i="1"/>
  <c r="AB6778" i="1"/>
  <c r="AA6778" i="1"/>
  <c r="V6778" i="1"/>
  <c r="AB6777" i="1"/>
  <c r="AA6777" i="1"/>
  <c r="V6777" i="1"/>
  <c r="AB6776" i="1"/>
  <c r="AA6776" i="1"/>
  <c r="V6776" i="1"/>
  <c r="AB6775" i="1"/>
  <c r="AA6775" i="1"/>
  <c r="AB6774" i="1"/>
  <c r="AA6774" i="1"/>
  <c r="V6774" i="1"/>
  <c r="AB6773" i="1"/>
  <c r="AA6773" i="1"/>
  <c r="V6773" i="1"/>
  <c r="AB6772" i="1"/>
  <c r="AA6772" i="1"/>
  <c r="V6772" i="1"/>
  <c r="AB6771" i="1"/>
  <c r="AA6771" i="1"/>
  <c r="V6771" i="1"/>
  <c r="AB6770" i="1"/>
  <c r="AA6770" i="1"/>
  <c r="V6770" i="1"/>
  <c r="AB6769" i="1"/>
  <c r="Y6769" i="1" s="1"/>
  <c r="AA6769" i="1"/>
  <c r="V6769" i="1"/>
  <c r="AB6768" i="1"/>
  <c r="AA6768" i="1"/>
  <c r="V6768" i="1"/>
  <c r="AB6767" i="1"/>
  <c r="AA6767" i="1"/>
  <c r="V6767" i="1"/>
  <c r="AB6766" i="1"/>
  <c r="AA6766" i="1"/>
  <c r="V6766" i="1"/>
  <c r="AB6765" i="1"/>
  <c r="AA6765" i="1"/>
  <c r="V6765" i="1"/>
  <c r="AB6764" i="1"/>
  <c r="AA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AA6760" i="1"/>
  <c r="V6760" i="1"/>
  <c r="AB6759" i="1"/>
  <c r="AA6759" i="1"/>
  <c r="V6759" i="1"/>
  <c r="AB6758" i="1"/>
  <c r="AA6758" i="1"/>
  <c r="V6758" i="1"/>
  <c r="AB6757" i="1"/>
  <c r="AA6757" i="1"/>
  <c r="V6757" i="1"/>
  <c r="AB6756" i="1"/>
  <c r="AA6756" i="1"/>
  <c r="AB6755" i="1"/>
  <c r="AA6755" i="1"/>
  <c r="AB6754" i="1"/>
  <c r="AA6754" i="1"/>
  <c r="V6754" i="1"/>
  <c r="AB6753" i="1"/>
  <c r="AA6753" i="1"/>
  <c r="V6753" i="1"/>
  <c r="AB6752" i="1"/>
  <c r="AA6752" i="1"/>
  <c r="V6752" i="1"/>
  <c r="AB6751" i="1"/>
  <c r="AA6751" i="1"/>
  <c r="V6751" i="1"/>
  <c r="AB6750" i="1"/>
  <c r="AA6750" i="1"/>
  <c r="V6750" i="1"/>
  <c r="AB6749" i="1"/>
  <c r="AA6749" i="1"/>
  <c r="V6749" i="1"/>
  <c r="AB6748" i="1"/>
  <c r="AA6748" i="1"/>
  <c r="V6748" i="1"/>
  <c r="AB6747" i="1"/>
  <c r="AA6747" i="1"/>
  <c r="V6747" i="1"/>
  <c r="AB6746" i="1"/>
  <c r="AA6746" i="1"/>
  <c r="V6746" i="1"/>
  <c r="AB6745" i="1"/>
  <c r="AA6745" i="1"/>
  <c r="V6745" i="1"/>
  <c r="AB6744" i="1"/>
  <c r="AA6744" i="1"/>
  <c r="V6744" i="1"/>
  <c r="AB6743" i="1"/>
  <c r="AA6743" i="1"/>
  <c r="V6743" i="1"/>
  <c r="AB6742" i="1"/>
  <c r="AA6742" i="1"/>
  <c r="V6742" i="1"/>
  <c r="AB6741" i="1"/>
  <c r="AA6741" i="1"/>
  <c r="V6741" i="1"/>
  <c r="AB6740" i="1"/>
  <c r="AA6740" i="1"/>
  <c r="V6740" i="1"/>
  <c r="AB6739" i="1"/>
  <c r="AA6739" i="1"/>
  <c r="V6739" i="1"/>
  <c r="AB6738" i="1"/>
  <c r="AA6738" i="1"/>
  <c r="V6738" i="1"/>
  <c r="AB6737" i="1"/>
  <c r="AA6737" i="1"/>
  <c r="V6737" i="1"/>
  <c r="AB6736" i="1"/>
  <c r="AA6736" i="1"/>
  <c r="V6736" i="1"/>
  <c r="AB6735" i="1"/>
  <c r="AA6735" i="1"/>
  <c r="V6735" i="1"/>
  <c r="AB6734" i="1"/>
  <c r="AA6734" i="1"/>
  <c r="AB6733" i="1"/>
  <c r="AA6733" i="1"/>
  <c r="V6733" i="1"/>
  <c r="AB6732" i="1"/>
  <c r="AA6732" i="1"/>
  <c r="V6732" i="1"/>
  <c r="AB6731" i="1"/>
  <c r="AA6731" i="1"/>
  <c r="V6731" i="1"/>
  <c r="AB6730" i="1"/>
  <c r="AA6730" i="1"/>
  <c r="AB6729" i="1"/>
  <c r="AA6729" i="1"/>
  <c r="V6729" i="1"/>
  <c r="AB6728" i="1"/>
  <c r="AA6728" i="1"/>
  <c r="V6728" i="1"/>
  <c r="AB6727" i="1"/>
  <c r="AA6727" i="1"/>
  <c r="V6727" i="1"/>
  <c r="AB6726" i="1"/>
  <c r="AA6726" i="1"/>
  <c r="V6726" i="1"/>
  <c r="AB6725" i="1"/>
  <c r="AA6725" i="1"/>
  <c r="V6725" i="1"/>
  <c r="AB6724" i="1"/>
  <c r="AA6724" i="1"/>
  <c r="V6724" i="1"/>
  <c r="AB6723" i="1"/>
  <c r="Y6723" i="1" s="1"/>
  <c r="AA6723" i="1"/>
  <c r="V6723" i="1"/>
  <c r="AB6722" i="1"/>
  <c r="AA6722" i="1"/>
  <c r="V6722" i="1"/>
  <c r="AB6721" i="1"/>
  <c r="AA6721" i="1"/>
  <c r="V6721" i="1"/>
  <c r="AB6720" i="1"/>
  <c r="AA6720" i="1"/>
  <c r="V6720" i="1"/>
  <c r="AB6719" i="1"/>
  <c r="AA6719" i="1"/>
  <c r="V6719" i="1"/>
  <c r="AB6718" i="1"/>
  <c r="AA6718" i="1"/>
  <c r="V6718" i="1"/>
  <c r="AB6717" i="1"/>
  <c r="AA6717" i="1"/>
  <c r="V6717" i="1"/>
  <c r="AB6716" i="1"/>
  <c r="AA6716" i="1"/>
  <c r="V6716" i="1"/>
  <c r="AB6715" i="1"/>
  <c r="AA6715" i="1"/>
  <c r="V6715" i="1"/>
  <c r="AB6714" i="1"/>
  <c r="AA6714" i="1"/>
  <c r="V6714" i="1"/>
  <c r="AB6713" i="1"/>
  <c r="AA6713" i="1"/>
  <c r="V6713" i="1"/>
  <c r="AB6712" i="1"/>
  <c r="AA6712" i="1"/>
  <c r="V6712" i="1"/>
  <c r="AB6711" i="1"/>
  <c r="AA6711" i="1"/>
  <c r="V6711" i="1"/>
  <c r="AB6710" i="1"/>
  <c r="AA6710" i="1"/>
  <c r="V6710" i="1"/>
  <c r="AB6709" i="1"/>
  <c r="AA6709" i="1"/>
  <c r="V6709" i="1"/>
  <c r="AB6708" i="1"/>
  <c r="AA6708" i="1"/>
  <c r="V6708" i="1"/>
  <c r="AB6707" i="1"/>
  <c r="AA6707" i="1"/>
  <c r="V6707" i="1"/>
  <c r="AB6706" i="1"/>
  <c r="AA6706" i="1"/>
  <c r="V6706" i="1"/>
  <c r="AB6705" i="1"/>
  <c r="Y6705" i="1" s="1"/>
  <c r="AA6705" i="1"/>
  <c r="V6705" i="1"/>
  <c r="AB6704" i="1"/>
  <c r="AA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AA6700" i="1"/>
  <c r="V6700" i="1"/>
  <c r="AB6699" i="1"/>
  <c r="AA6699" i="1"/>
  <c r="V6699" i="1"/>
  <c r="AB6698" i="1"/>
  <c r="AA6698" i="1"/>
  <c r="V6698" i="1"/>
  <c r="AB6697" i="1"/>
  <c r="AA6697" i="1"/>
  <c r="V6697" i="1"/>
  <c r="AB6696" i="1"/>
  <c r="AA6696" i="1"/>
  <c r="V6696" i="1"/>
  <c r="AB6695" i="1"/>
  <c r="AA6695" i="1"/>
  <c r="V6695" i="1"/>
  <c r="AB6694" i="1"/>
  <c r="AA6694" i="1"/>
  <c r="V6694" i="1"/>
  <c r="AB6693" i="1"/>
  <c r="AA6693" i="1"/>
  <c r="V6693" i="1"/>
  <c r="AB6692" i="1"/>
  <c r="AA6692" i="1"/>
  <c r="V6692" i="1"/>
  <c r="AB6691" i="1"/>
  <c r="AA6691" i="1"/>
  <c r="V6691" i="1"/>
  <c r="AB6690" i="1"/>
  <c r="AA6690" i="1"/>
  <c r="V6690" i="1"/>
  <c r="AB6689" i="1"/>
  <c r="AA6689" i="1"/>
  <c r="V6689" i="1"/>
  <c r="AB6688" i="1"/>
  <c r="AA6688" i="1"/>
  <c r="V6688" i="1"/>
  <c r="AB6687" i="1"/>
  <c r="AA6687" i="1"/>
  <c r="V6687" i="1"/>
  <c r="AB6686" i="1"/>
  <c r="AA6686" i="1"/>
  <c r="V6686" i="1"/>
  <c r="AB6685" i="1"/>
  <c r="AA6685" i="1"/>
  <c r="AB6684" i="1"/>
  <c r="AA6684" i="1"/>
  <c r="V6684" i="1"/>
  <c r="AB6683" i="1"/>
  <c r="AA6683" i="1"/>
  <c r="V6683" i="1"/>
  <c r="AB6682" i="1"/>
  <c r="AA6682" i="1"/>
  <c r="V6682" i="1"/>
  <c r="AB6681" i="1"/>
  <c r="AA6681" i="1"/>
  <c r="V6681" i="1"/>
  <c r="AB6680" i="1"/>
  <c r="AA6680" i="1"/>
  <c r="V6680" i="1"/>
  <c r="AB6679" i="1"/>
  <c r="AA6679" i="1"/>
  <c r="V6679" i="1"/>
  <c r="AB6678" i="1"/>
  <c r="AA6678" i="1"/>
  <c r="V6678" i="1"/>
  <c r="AB6677" i="1"/>
  <c r="AA6677" i="1"/>
  <c r="V6677" i="1"/>
  <c r="AB6676" i="1"/>
  <c r="AA6676" i="1"/>
  <c r="V6676" i="1"/>
  <c r="AB6675" i="1"/>
  <c r="AA6675" i="1"/>
  <c r="V6675" i="1"/>
  <c r="AB6674" i="1"/>
  <c r="AA6674" i="1"/>
  <c r="V6674" i="1"/>
  <c r="AB6673" i="1"/>
  <c r="AA6673" i="1"/>
  <c r="V6673" i="1"/>
  <c r="AB6672" i="1"/>
  <c r="AA6672" i="1"/>
  <c r="V6672" i="1"/>
  <c r="AB6671" i="1"/>
  <c r="AA6671" i="1"/>
  <c r="V6671" i="1"/>
  <c r="AB6670" i="1"/>
  <c r="AA6670" i="1"/>
  <c r="V6670" i="1"/>
  <c r="AB6669" i="1"/>
  <c r="AA6669" i="1"/>
  <c r="V6669" i="1"/>
  <c r="AB6668" i="1"/>
  <c r="AA6668" i="1"/>
  <c r="V6668" i="1"/>
  <c r="AB6667" i="1"/>
  <c r="AA6667" i="1"/>
  <c r="V6667" i="1"/>
  <c r="AB6666" i="1"/>
  <c r="AA6666" i="1"/>
  <c r="V6666" i="1"/>
  <c r="AB6665" i="1"/>
  <c r="AA6665" i="1"/>
  <c r="V6665" i="1"/>
  <c r="AB6664" i="1"/>
  <c r="AA6664" i="1"/>
  <c r="V6664" i="1"/>
  <c r="AB6663" i="1"/>
  <c r="AA6663" i="1"/>
  <c r="V6663" i="1"/>
  <c r="AB6662" i="1"/>
  <c r="AA6662" i="1"/>
  <c r="V6662" i="1"/>
  <c r="AB6661" i="1"/>
  <c r="AA6661" i="1"/>
  <c r="V6661" i="1"/>
  <c r="AB6660" i="1"/>
  <c r="AA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AA6656" i="1"/>
  <c r="V6656" i="1"/>
  <c r="AB6655" i="1"/>
  <c r="AA6655" i="1"/>
  <c r="V6655" i="1"/>
  <c r="AB6654" i="1"/>
  <c r="AA6654" i="1"/>
  <c r="V6654" i="1"/>
  <c r="AB6653" i="1"/>
  <c r="AA6653" i="1"/>
  <c r="V6653" i="1"/>
  <c r="AB6652" i="1"/>
  <c r="AA6652" i="1"/>
  <c r="V6652" i="1"/>
  <c r="AB6651" i="1"/>
  <c r="AA6651" i="1"/>
  <c r="V6651" i="1"/>
  <c r="AB6650" i="1"/>
  <c r="AA6650" i="1"/>
  <c r="V6650" i="1"/>
  <c r="AB6649" i="1"/>
  <c r="AA6649" i="1"/>
  <c r="V6649" i="1"/>
  <c r="AB6648" i="1"/>
  <c r="AA6648" i="1"/>
  <c r="V6648" i="1"/>
  <c r="AB6647" i="1"/>
  <c r="AA6647" i="1"/>
  <c r="V6647" i="1"/>
  <c r="AB6646" i="1"/>
  <c r="AA6646" i="1"/>
  <c r="V6646" i="1"/>
  <c r="AB6645" i="1"/>
  <c r="AA6645" i="1"/>
  <c r="V6645" i="1"/>
  <c r="AB6644" i="1"/>
  <c r="AA6644" i="1"/>
  <c r="V6644" i="1"/>
  <c r="AB6643" i="1"/>
  <c r="AA6643" i="1"/>
  <c r="V6643" i="1"/>
  <c r="AB6642" i="1"/>
  <c r="AA6642" i="1"/>
  <c r="V6642" i="1"/>
  <c r="AB6641" i="1"/>
  <c r="AA6641" i="1"/>
  <c r="V6641" i="1"/>
  <c r="AB6640" i="1"/>
  <c r="AA6640" i="1"/>
  <c r="V6640" i="1"/>
  <c r="AB6639" i="1"/>
  <c r="AA6639" i="1"/>
  <c r="V6639" i="1"/>
  <c r="AB6638" i="1"/>
  <c r="AA6638" i="1"/>
  <c r="V6638" i="1"/>
  <c r="AB6637" i="1"/>
  <c r="AA6637" i="1"/>
  <c r="V6637" i="1"/>
  <c r="AB6636" i="1"/>
  <c r="AA6636" i="1"/>
  <c r="V6636" i="1"/>
  <c r="AB6635" i="1"/>
  <c r="AA6635" i="1"/>
  <c r="V6635" i="1"/>
  <c r="AB6634" i="1"/>
  <c r="AA6634" i="1"/>
  <c r="V6634" i="1"/>
  <c r="AB6633" i="1"/>
  <c r="AA6633" i="1"/>
  <c r="V6633" i="1"/>
  <c r="AB6632" i="1"/>
  <c r="AA6632" i="1"/>
  <c r="V6632" i="1"/>
  <c r="AB6631" i="1"/>
  <c r="AA6631" i="1"/>
  <c r="V6631" i="1"/>
  <c r="AB6630" i="1"/>
  <c r="AA6630" i="1"/>
  <c r="V6630" i="1"/>
  <c r="AB6629" i="1"/>
  <c r="AA6629" i="1"/>
  <c r="V6629" i="1"/>
  <c r="AB6628" i="1"/>
  <c r="AA6628" i="1"/>
  <c r="V6628" i="1"/>
  <c r="AB6627" i="1"/>
  <c r="AA6627" i="1"/>
  <c r="V6627" i="1"/>
  <c r="AB6626" i="1"/>
  <c r="AA6626" i="1"/>
  <c r="V6626" i="1"/>
  <c r="AB6625" i="1"/>
  <c r="AA6625" i="1"/>
  <c r="V6625" i="1"/>
  <c r="AB6624" i="1"/>
  <c r="AA6624" i="1"/>
  <c r="V6624" i="1"/>
  <c r="AB6623" i="1"/>
  <c r="AA6623" i="1"/>
  <c r="V6623" i="1"/>
  <c r="AB6622" i="1"/>
  <c r="AA6622" i="1"/>
  <c r="V6622" i="1"/>
  <c r="AB6621" i="1"/>
  <c r="AA6621" i="1"/>
  <c r="V6621" i="1"/>
  <c r="AB6620" i="1"/>
  <c r="AA6620" i="1"/>
  <c r="V6620" i="1"/>
  <c r="AB6619" i="1"/>
  <c r="AA6619" i="1"/>
  <c r="V6619" i="1"/>
  <c r="AB6618" i="1"/>
  <c r="AA6618" i="1"/>
  <c r="V6618" i="1"/>
  <c r="AB6617" i="1"/>
  <c r="AA6617" i="1"/>
  <c r="V6617" i="1"/>
  <c r="AB6616" i="1"/>
  <c r="AA6616" i="1"/>
  <c r="V6616" i="1"/>
  <c r="AB6615" i="1"/>
  <c r="AA6615" i="1"/>
  <c r="V6615" i="1"/>
  <c r="AB6614" i="1"/>
  <c r="AA6614" i="1"/>
  <c r="V6614" i="1"/>
  <c r="AB6613" i="1"/>
  <c r="AA6613" i="1"/>
  <c r="V6613" i="1"/>
  <c r="AB6612" i="1"/>
  <c r="AA6612" i="1"/>
  <c r="V6612" i="1"/>
  <c r="AB6611" i="1"/>
  <c r="AA6611" i="1"/>
  <c r="V6611" i="1"/>
  <c r="AB6610" i="1"/>
  <c r="AA6610" i="1"/>
  <c r="V6610" i="1"/>
  <c r="AB6609" i="1"/>
  <c r="AA6609" i="1"/>
  <c r="V6609" i="1"/>
  <c r="AB6608" i="1"/>
  <c r="AA6608" i="1"/>
  <c r="V6608" i="1"/>
  <c r="AB6607" i="1"/>
  <c r="AA6607" i="1"/>
  <c r="V6607" i="1"/>
  <c r="AB6606" i="1"/>
  <c r="AA6606" i="1"/>
  <c r="V6606" i="1"/>
  <c r="AB6605" i="1"/>
  <c r="AA6605" i="1"/>
  <c r="V6605" i="1"/>
  <c r="AB6604" i="1"/>
  <c r="AA6604" i="1"/>
  <c r="V6604" i="1"/>
  <c r="AB6603" i="1"/>
  <c r="AA6603" i="1"/>
  <c r="V6603" i="1"/>
  <c r="AB6602" i="1"/>
  <c r="AA6602" i="1"/>
  <c r="V6602" i="1"/>
  <c r="AB6601" i="1"/>
  <c r="AA6601" i="1"/>
  <c r="V6601" i="1"/>
  <c r="AB6600" i="1"/>
  <c r="AA6600" i="1"/>
  <c r="V6600" i="1"/>
  <c r="AB6599" i="1"/>
  <c r="AA6599" i="1"/>
  <c r="V6599" i="1"/>
  <c r="AB6598" i="1"/>
  <c r="AA6598" i="1"/>
  <c r="V6598" i="1"/>
  <c r="AB6597" i="1"/>
  <c r="AA6597" i="1"/>
  <c r="V6597" i="1"/>
  <c r="AB6596" i="1"/>
  <c r="AA6596" i="1"/>
  <c r="V6596" i="1"/>
  <c r="AB6595" i="1"/>
  <c r="AA6595" i="1"/>
  <c r="V6595" i="1"/>
  <c r="AB6594" i="1"/>
  <c r="AA6594" i="1"/>
  <c r="V6594" i="1"/>
  <c r="AB6593" i="1"/>
  <c r="AA6593" i="1"/>
  <c r="V6593" i="1"/>
  <c r="AB6592" i="1"/>
  <c r="AA6592" i="1"/>
  <c r="V6592" i="1"/>
  <c r="AB6591" i="1"/>
  <c r="AA6591" i="1"/>
  <c r="V6591" i="1"/>
  <c r="AB6590" i="1"/>
  <c r="AA6590" i="1"/>
  <c r="V6590" i="1"/>
  <c r="AB6589" i="1"/>
  <c r="AA6589" i="1"/>
  <c r="AB6588" i="1"/>
  <c r="AA6588" i="1"/>
  <c r="V6588" i="1"/>
  <c r="AB6587" i="1"/>
  <c r="AA6587" i="1"/>
  <c r="V6587" i="1"/>
  <c r="AB6586" i="1"/>
  <c r="AA6586" i="1"/>
  <c r="V6586" i="1"/>
  <c r="AB6585" i="1"/>
  <c r="AA6585" i="1"/>
  <c r="V6585" i="1"/>
  <c r="AB6584" i="1"/>
  <c r="AA6584" i="1"/>
  <c r="V6584" i="1"/>
  <c r="AB6583" i="1"/>
  <c r="AA6583" i="1"/>
  <c r="V6583" i="1"/>
  <c r="AB6582" i="1"/>
  <c r="AA6582" i="1"/>
  <c r="V6582" i="1"/>
  <c r="AB6581" i="1"/>
  <c r="AA6581" i="1"/>
  <c r="V6581" i="1"/>
  <c r="AB6580" i="1"/>
  <c r="AA6580" i="1"/>
  <c r="V6580" i="1"/>
  <c r="AB6579" i="1"/>
  <c r="AA6579" i="1"/>
  <c r="V6579" i="1"/>
  <c r="AB6578" i="1"/>
  <c r="AA6578" i="1"/>
  <c r="V6578" i="1"/>
  <c r="AB6577" i="1"/>
  <c r="AA6577" i="1"/>
  <c r="V6577" i="1"/>
  <c r="AB6576" i="1"/>
  <c r="AA6576" i="1"/>
  <c r="V6576" i="1"/>
  <c r="AB6575" i="1"/>
  <c r="AA6575" i="1"/>
  <c r="V6575" i="1"/>
  <c r="AB6574" i="1"/>
  <c r="AA6574" i="1"/>
  <c r="V6574" i="1"/>
  <c r="AB6573" i="1"/>
  <c r="AA6573" i="1"/>
  <c r="V6573" i="1"/>
  <c r="AB6572" i="1"/>
  <c r="AA6572" i="1"/>
  <c r="V6572" i="1"/>
  <c r="AB6571" i="1"/>
  <c r="AA6571" i="1"/>
  <c r="V6571" i="1"/>
  <c r="AB6570" i="1"/>
  <c r="AA6570" i="1"/>
  <c r="V6570" i="1"/>
  <c r="AB6569" i="1"/>
  <c r="AA6569" i="1"/>
  <c r="V6569" i="1"/>
  <c r="AB6568" i="1"/>
  <c r="AA6568" i="1"/>
  <c r="V6568" i="1"/>
  <c r="AB6567" i="1"/>
  <c r="AA6567" i="1"/>
  <c r="V6567" i="1"/>
  <c r="AB6566" i="1"/>
  <c r="AA6566" i="1"/>
  <c r="V6566" i="1"/>
  <c r="AB6565" i="1"/>
  <c r="AA6565" i="1"/>
  <c r="V6565" i="1"/>
  <c r="AB6564" i="1"/>
  <c r="AA6564" i="1"/>
  <c r="V6564" i="1"/>
  <c r="AB6563" i="1"/>
  <c r="AA6563" i="1"/>
  <c r="V6563" i="1"/>
  <c r="AB6562" i="1"/>
  <c r="AA6562" i="1"/>
  <c r="V6562" i="1"/>
  <c r="AB6561" i="1"/>
  <c r="AA6561" i="1"/>
  <c r="V6561" i="1"/>
  <c r="AB6560" i="1"/>
  <c r="AA6560" i="1"/>
  <c r="V6560" i="1"/>
  <c r="AB6559" i="1"/>
  <c r="AA6559" i="1"/>
  <c r="V6559" i="1"/>
  <c r="AB6558" i="1"/>
  <c r="AA6558" i="1"/>
  <c r="V6558" i="1"/>
  <c r="AB6557" i="1"/>
  <c r="AA6557" i="1"/>
  <c r="V6557" i="1"/>
  <c r="AB6556" i="1"/>
  <c r="AA6556" i="1"/>
  <c r="V6556" i="1"/>
  <c r="AB6555" i="1"/>
  <c r="AA6555" i="1"/>
  <c r="V6555" i="1"/>
  <c r="AB6554" i="1"/>
  <c r="AA6554" i="1"/>
  <c r="V6554" i="1"/>
  <c r="AB6553" i="1"/>
  <c r="AA6553" i="1"/>
  <c r="V6553" i="1"/>
  <c r="AB6552" i="1"/>
  <c r="AA6552" i="1"/>
  <c r="V6552" i="1"/>
  <c r="AB6551" i="1"/>
  <c r="AA6551" i="1"/>
  <c r="V6551" i="1"/>
  <c r="AB6550" i="1"/>
  <c r="AA6550" i="1"/>
  <c r="V6550" i="1"/>
  <c r="AB6549" i="1"/>
  <c r="AA6549" i="1"/>
  <c r="V6549" i="1"/>
  <c r="AB6548" i="1"/>
  <c r="AA6548" i="1"/>
  <c r="V6548" i="1"/>
  <c r="AB6547" i="1"/>
  <c r="AA6547" i="1"/>
  <c r="V6547" i="1"/>
  <c r="AB6546" i="1"/>
  <c r="AA6546" i="1"/>
  <c r="V6546" i="1"/>
  <c r="AB6545" i="1"/>
  <c r="AA6545" i="1"/>
  <c r="V6545" i="1"/>
  <c r="AB6544" i="1"/>
  <c r="AA6544" i="1"/>
  <c r="V6544" i="1"/>
  <c r="AB6543" i="1"/>
  <c r="AA6543" i="1"/>
  <c r="V6543" i="1"/>
  <c r="AB6542" i="1"/>
  <c r="AA6542" i="1"/>
  <c r="V6542" i="1"/>
  <c r="AB6541" i="1"/>
  <c r="AA6541" i="1"/>
  <c r="V6541" i="1"/>
  <c r="AB6540" i="1"/>
  <c r="AA6540" i="1"/>
  <c r="V6540" i="1"/>
  <c r="AB6539" i="1"/>
  <c r="AA6539" i="1"/>
  <c r="V6539" i="1"/>
  <c r="AB6538" i="1"/>
  <c r="AA6538" i="1"/>
  <c r="V6538" i="1"/>
  <c r="AB6537" i="1"/>
  <c r="AA6537" i="1"/>
  <c r="V6537" i="1"/>
  <c r="AB6536" i="1"/>
  <c r="AA6536" i="1"/>
  <c r="V6536" i="1"/>
  <c r="AB6535" i="1"/>
  <c r="AA6535" i="1"/>
  <c r="V6535" i="1"/>
  <c r="AB6534" i="1"/>
  <c r="AA6534" i="1"/>
  <c r="V6534" i="1"/>
  <c r="AB6533" i="1"/>
  <c r="AA6533" i="1"/>
  <c r="V6533" i="1"/>
  <c r="AA6532" i="1"/>
  <c r="AA6531" i="1"/>
  <c r="AA6530" i="1"/>
  <c r="V6530" i="1"/>
  <c r="AA6529" i="1"/>
  <c r="V6529" i="1"/>
  <c r="AA6528" i="1"/>
  <c r="V6528" i="1"/>
  <c r="AA6527" i="1"/>
  <c r="V6527" i="1"/>
  <c r="AA6526" i="1"/>
  <c r="V6526" i="1"/>
  <c r="AA6525" i="1"/>
  <c r="V6525" i="1"/>
  <c r="AA6524" i="1"/>
  <c r="V6524" i="1"/>
  <c r="AA6523" i="1"/>
  <c r="V6523" i="1"/>
  <c r="AA6522" i="1"/>
  <c r="V6522" i="1"/>
  <c r="AA6521" i="1"/>
  <c r="V6521" i="1"/>
  <c r="AA6520" i="1"/>
  <c r="V6520" i="1"/>
  <c r="AA6519" i="1"/>
  <c r="V6519" i="1"/>
  <c r="AA6518" i="1"/>
  <c r="V6518" i="1"/>
  <c r="AA6517" i="1"/>
  <c r="AA6516" i="1"/>
  <c r="V6516" i="1"/>
  <c r="AB6515" i="1"/>
  <c r="AA6515" i="1"/>
  <c r="V6515" i="1"/>
  <c r="AB6514" i="1"/>
  <c r="AA6514" i="1"/>
  <c r="V6514" i="1"/>
  <c r="AB6513" i="1"/>
  <c r="AA6513" i="1"/>
  <c r="V6513" i="1"/>
  <c r="AB6512" i="1"/>
  <c r="AA6512" i="1"/>
  <c r="V6512" i="1"/>
  <c r="E6512" i="1"/>
  <c r="AB6511" i="1"/>
  <c r="AA6511" i="1"/>
  <c r="V6511" i="1"/>
  <c r="AB6510" i="1"/>
  <c r="AA6510" i="1"/>
  <c r="V6510" i="1"/>
  <c r="E6510" i="1"/>
  <c r="AB6509" i="1"/>
  <c r="AA6509" i="1"/>
  <c r="V6509" i="1"/>
  <c r="AB6508" i="1"/>
  <c r="AA6508" i="1"/>
  <c r="V6508" i="1"/>
  <c r="E6508" i="1"/>
  <c r="AB6507" i="1"/>
  <c r="AA6507" i="1"/>
  <c r="V6507" i="1"/>
  <c r="E6507" i="1"/>
  <c r="AB6506" i="1"/>
  <c r="AA6506" i="1"/>
  <c r="V6506" i="1"/>
  <c r="E6506" i="1"/>
  <c r="AB6505" i="1"/>
  <c r="AA6505" i="1"/>
  <c r="V6505" i="1"/>
  <c r="AB6504" i="1"/>
  <c r="AA6504" i="1"/>
  <c r="V6504" i="1"/>
  <c r="AB6503" i="1"/>
  <c r="AA6503" i="1"/>
  <c r="V6503" i="1"/>
  <c r="AB6502" i="1"/>
  <c r="AA6502" i="1"/>
  <c r="V6502" i="1"/>
  <c r="AB6501" i="1"/>
  <c r="AA6501" i="1"/>
  <c r="V6501" i="1"/>
  <c r="E6501" i="1"/>
  <c r="AB6500" i="1"/>
  <c r="AA6500" i="1"/>
  <c r="V6500" i="1"/>
  <c r="AB6499" i="1"/>
  <c r="AA6499" i="1"/>
  <c r="V6499" i="1"/>
  <c r="AB6498" i="1"/>
  <c r="AA6498" i="1"/>
  <c r="V6498" i="1"/>
  <c r="AB6497" i="1"/>
  <c r="AA6497" i="1"/>
  <c r="V6497" i="1"/>
  <c r="AB6496" i="1"/>
  <c r="AA6496" i="1"/>
  <c r="V6496" i="1"/>
  <c r="AB6495" i="1"/>
  <c r="AA6495" i="1"/>
  <c r="V6495" i="1"/>
  <c r="AB6494" i="1"/>
  <c r="AA6494" i="1"/>
  <c r="V6494" i="1"/>
  <c r="AB6493" i="1"/>
  <c r="AA6493" i="1"/>
  <c r="V6493" i="1"/>
  <c r="AB6492" i="1"/>
  <c r="AA6492" i="1"/>
  <c r="V6492" i="1"/>
  <c r="AB6491" i="1"/>
  <c r="AA6491" i="1"/>
  <c r="V6491" i="1"/>
  <c r="AB6490" i="1"/>
  <c r="AA6490" i="1"/>
  <c r="V6490" i="1"/>
  <c r="AB6489" i="1"/>
  <c r="AA6489" i="1"/>
  <c r="V6489" i="1"/>
  <c r="AB6488" i="1"/>
  <c r="AA6488" i="1"/>
  <c r="V6488" i="1"/>
  <c r="AB6487" i="1"/>
  <c r="AA6487" i="1"/>
  <c r="V6487" i="1"/>
  <c r="AB6486" i="1"/>
  <c r="AA6486" i="1"/>
  <c r="V6486" i="1"/>
  <c r="AB6485" i="1"/>
  <c r="AA6485" i="1"/>
  <c r="V6485" i="1"/>
  <c r="AB6484" i="1"/>
  <c r="AA6484" i="1"/>
  <c r="V6484" i="1"/>
  <c r="AB6483" i="1"/>
  <c r="AA6483" i="1"/>
  <c r="V6483" i="1"/>
  <c r="AB6482" i="1"/>
  <c r="AA6482" i="1"/>
  <c r="V6482" i="1"/>
  <c r="AB6481" i="1"/>
  <c r="AA6481" i="1"/>
  <c r="V6481" i="1"/>
  <c r="AB6480" i="1"/>
  <c r="AA6480" i="1"/>
  <c r="V6480" i="1"/>
  <c r="AB6479" i="1"/>
  <c r="AA6479" i="1"/>
  <c r="AB6478" i="1"/>
  <c r="AA6478" i="1"/>
  <c r="V6478" i="1"/>
  <c r="AB6477" i="1"/>
  <c r="AA6477" i="1"/>
  <c r="V6477" i="1"/>
  <c r="AB6476" i="1"/>
  <c r="AA6476" i="1"/>
  <c r="V6476" i="1"/>
  <c r="AB6475" i="1"/>
  <c r="AA6475" i="1"/>
  <c r="V6475" i="1"/>
  <c r="AB6474" i="1"/>
  <c r="AA6474" i="1"/>
  <c r="V6474" i="1"/>
  <c r="AB6473" i="1"/>
  <c r="AA6473" i="1"/>
  <c r="V6473" i="1"/>
  <c r="AB6472" i="1"/>
  <c r="AA6472" i="1"/>
  <c r="V6472" i="1"/>
  <c r="AB6471" i="1"/>
  <c r="AA6471" i="1"/>
  <c r="V6471" i="1"/>
  <c r="AB6470" i="1"/>
  <c r="AA6470" i="1"/>
  <c r="V6470" i="1"/>
  <c r="AB6469" i="1"/>
  <c r="AA6469" i="1"/>
  <c r="V6469" i="1"/>
  <c r="AB6468" i="1"/>
  <c r="AA6468" i="1"/>
  <c r="V6468" i="1"/>
  <c r="AB6467" i="1"/>
  <c r="AA6467" i="1"/>
  <c r="V6467" i="1"/>
  <c r="AB6466" i="1"/>
  <c r="AA6466" i="1"/>
  <c r="V6466" i="1"/>
  <c r="AB6465" i="1"/>
  <c r="AA6465" i="1"/>
  <c r="V6465" i="1"/>
  <c r="AB6464" i="1"/>
  <c r="AA6464" i="1"/>
  <c r="V6464" i="1"/>
  <c r="AB6463" i="1"/>
  <c r="AA6463" i="1"/>
  <c r="V6463" i="1"/>
  <c r="E6463" i="1"/>
  <c r="AB6462" i="1"/>
  <c r="AA6462" i="1"/>
  <c r="V6462" i="1"/>
  <c r="E6462" i="1"/>
  <c r="AB6461" i="1"/>
  <c r="AA6461" i="1"/>
  <c r="V6461" i="1"/>
  <c r="E6461" i="1"/>
  <c r="AB6460" i="1"/>
  <c r="AA6460" i="1"/>
  <c r="V6460" i="1"/>
  <c r="E6460" i="1"/>
  <c r="AB6459" i="1"/>
  <c r="AA6459" i="1"/>
  <c r="V6459" i="1"/>
  <c r="E6459" i="1"/>
  <c r="AB6458" i="1"/>
  <c r="AA6458" i="1"/>
  <c r="V6458" i="1"/>
  <c r="E6458" i="1"/>
  <c r="AB6457" i="1"/>
  <c r="AA6457" i="1"/>
  <c r="V6457" i="1"/>
  <c r="E6457" i="1"/>
  <c r="AB6456" i="1"/>
  <c r="AA6456" i="1"/>
  <c r="V6456" i="1"/>
  <c r="E6456" i="1"/>
  <c r="AB6455" i="1"/>
  <c r="AA6455" i="1"/>
  <c r="V6455" i="1"/>
  <c r="E6455" i="1"/>
  <c r="AB6454" i="1"/>
  <c r="AA6454" i="1"/>
  <c r="V6454" i="1"/>
  <c r="AB6453" i="1"/>
  <c r="AA6453" i="1"/>
  <c r="V6453" i="1"/>
  <c r="AB6452" i="1"/>
  <c r="AA6452" i="1"/>
  <c r="V6452" i="1"/>
  <c r="AB6451" i="1"/>
  <c r="AA6451" i="1"/>
  <c r="V6451" i="1"/>
  <c r="AB6450" i="1"/>
  <c r="AA6450" i="1"/>
  <c r="V6450" i="1"/>
  <c r="AB6449" i="1"/>
  <c r="AA6449" i="1"/>
  <c r="V6449" i="1"/>
  <c r="AB6448" i="1"/>
  <c r="AA6448" i="1"/>
  <c r="V6448" i="1"/>
  <c r="AB6447" i="1"/>
  <c r="AA6447" i="1"/>
  <c r="V6447" i="1"/>
  <c r="AB6446" i="1"/>
  <c r="AA6446" i="1"/>
  <c r="V6446" i="1"/>
  <c r="AB6445" i="1"/>
  <c r="AA6445" i="1"/>
  <c r="V6445" i="1"/>
  <c r="AB6444" i="1"/>
  <c r="AA6444" i="1"/>
  <c r="V6444" i="1"/>
  <c r="AB6443" i="1"/>
  <c r="AA6443" i="1"/>
  <c r="V6443" i="1"/>
  <c r="AB6442" i="1"/>
  <c r="AA6442" i="1"/>
  <c r="V6442" i="1"/>
  <c r="AB6441" i="1"/>
  <c r="AA6441" i="1"/>
  <c r="V6441" i="1"/>
  <c r="AB6440" i="1"/>
  <c r="AA6440" i="1"/>
  <c r="V6440" i="1"/>
  <c r="AB6439" i="1"/>
  <c r="AA6439" i="1"/>
  <c r="V6439" i="1"/>
  <c r="AB6438" i="1"/>
  <c r="AA6438" i="1"/>
  <c r="V6438" i="1"/>
  <c r="AB6437" i="1"/>
  <c r="AA6437" i="1"/>
  <c r="V6437" i="1"/>
  <c r="AB6436" i="1"/>
  <c r="AA6436" i="1"/>
  <c r="V6436" i="1"/>
  <c r="AB6435" i="1"/>
  <c r="AA6435" i="1"/>
  <c r="V6435" i="1"/>
  <c r="AB6434" i="1"/>
  <c r="AA6434" i="1"/>
  <c r="V6434" i="1"/>
  <c r="AB6433" i="1"/>
  <c r="AA6433" i="1"/>
  <c r="V6433" i="1"/>
  <c r="AB6432" i="1"/>
  <c r="AA6432" i="1"/>
  <c r="V6432" i="1"/>
  <c r="AB6431" i="1"/>
  <c r="AA6431" i="1"/>
  <c r="V6431" i="1"/>
  <c r="AB6430" i="1"/>
  <c r="AA6430" i="1"/>
  <c r="V6430" i="1"/>
  <c r="AB6429" i="1"/>
  <c r="AA6429" i="1"/>
  <c r="V6429" i="1"/>
  <c r="AB6428" i="1"/>
  <c r="AA6428" i="1"/>
  <c r="V6428" i="1"/>
  <c r="AB6427" i="1"/>
  <c r="AA6427" i="1"/>
  <c r="V6427" i="1"/>
  <c r="AB6426" i="1"/>
  <c r="AA6426" i="1"/>
  <c r="V6426" i="1"/>
  <c r="AB6425" i="1"/>
  <c r="AA6425" i="1"/>
  <c r="V6425" i="1"/>
  <c r="AB6424" i="1"/>
  <c r="AA6424" i="1"/>
  <c r="V6424" i="1"/>
  <c r="AB6423" i="1"/>
  <c r="AA6423" i="1"/>
  <c r="V6423" i="1"/>
  <c r="AB6422" i="1"/>
  <c r="AA6422" i="1"/>
  <c r="V6422" i="1"/>
  <c r="AB6421" i="1"/>
  <c r="AA6421" i="1"/>
  <c r="V6421" i="1"/>
  <c r="AB6420" i="1"/>
  <c r="AA6420" i="1"/>
  <c r="V6420" i="1"/>
  <c r="AB6419" i="1"/>
  <c r="AA6419" i="1"/>
  <c r="V6419" i="1"/>
  <c r="AB6418" i="1"/>
  <c r="AA6418" i="1"/>
  <c r="V6418" i="1"/>
  <c r="AB6417" i="1"/>
  <c r="AA6417" i="1"/>
  <c r="V6417" i="1"/>
  <c r="AB6416" i="1"/>
  <c r="AA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AA6412" i="1"/>
  <c r="V6412" i="1"/>
  <c r="AB6411" i="1"/>
  <c r="AA6411" i="1"/>
  <c r="V6411" i="1"/>
  <c r="AB6410" i="1"/>
  <c r="AA6410" i="1"/>
  <c r="V6410" i="1"/>
  <c r="AB6409" i="1"/>
  <c r="AA6409" i="1"/>
  <c r="V6409" i="1"/>
  <c r="AB6408" i="1"/>
  <c r="AA6408" i="1"/>
  <c r="V6408" i="1"/>
  <c r="AB6407" i="1"/>
  <c r="AA6407" i="1"/>
  <c r="V6407" i="1"/>
  <c r="AB6406" i="1"/>
  <c r="AA6406" i="1"/>
  <c r="V6406" i="1"/>
  <c r="AB6405" i="1"/>
  <c r="AA6405" i="1"/>
  <c r="V6405" i="1"/>
  <c r="AB6404" i="1"/>
  <c r="AA6404" i="1"/>
  <c r="V6404" i="1"/>
  <c r="AB6403" i="1"/>
  <c r="AA6403" i="1"/>
  <c r="V6403" i="1"/>
  <c r="AB6402" i="1"/>
  <c r="AA6402" i="1"/>
  <c r="V6402" i="1"/>
  <c r="AB6401" i="1"/>
  <c r="AA6401" i="1"/>
  <c r="V6401" i="1"/>
  <c r="AB6400" i="1"/>
  <c r="AA6400" i="1"/>
  <c r="V6400" i="1"/>
  <c r="AB6399" i="1"/>
  <c r="AA6399" i="1"/>
  <c r="V6399" i="1"/>
  <c r="AB6398" i="1"/>
  <c r="AA6398" i="1"/>
  <c r="V6398" i="1"/>
  <c r="AB6397" i="1"/>
  <c r="AA6397" i="1"/>
  <c r="V6397" i="1"/>
  <c r="AB6396" i="1"/>
  <c r="AA6396" i="1"/>
  <c r="V6396" i="1"/>
  <c r="AB6395" i="1"/>
  <c r="AA6395" i="1"/>
  <c r="V6395" i="1"/>
  <c r="AB6394" i="1"/>
  <c r="AA6394" i="1"/>
  <c r="V6394" i="1"/>
  <c r="AB6393" i="1"/>
  <c r="AA6393" i="1"/>
  <c r="V6393" i="1"/>
  <c r="AB6392" i="1"/>
  <c r="AA6392" i="1"/>
  <c r="V6392" i="1"/>
  <c r="AB6391" i="1"/>
  <c r="AA6391" i="1"/>
  <c r="V6391" i="1"/>
  <c r="AB6390" i="1"/>
  <c r="AA6390" i="1"/>
  <c r="V6390" i="1"/>
  <c r="AB6389" i="1"/>
  <c r="AA6389" i="1"/>
  <c r="V6389" i="1"/>
  <c r="AB6388" i="1"/>
  <c r="AA6388" i="1"/>
  <c r="V6388" i="1"/>
  <c r="AB6387" i="1"/>
  <c r="AA6387" i="1"/>
  <c r="V6387" i="1"/>
  <c r="AB6386" i="1"/>
  <c r="AA6386" i="1"/>
  <c r="V6386" i="1"/>
  <c r="AB6385" i="1"/>
  <c r="AA6385" i="1"/>
  <c r="V6385" i="1"/>
  <c r="AB6384" i="1"/>
  <c r="AA6384" i="1"/>
  <c r="AB6383" i="1"/>
  <c r="AA6383" i="1"/>
  <c r="V6383" i="1"/>
  <c r="AB6382" i="1"/>
  <c r="AA6382" i="1"/>
  <c r="V6382" i="1"/>
  <c r="AB6381" i="1"/>
  <c r="AA6381" i="1"/>
  <c r="V6381" i="1"/>
  <c r="AB6380" i="1"/>
  <c r="AA6380" i="1"/>
  <c r="V6380" i="1"/>
  <c r="AB6379" i="1"/>
  <c r="AA6379" i="1"/>
  <c r="V6379" i="1"/>
  <c r="AB6378" i="1"/>
  <c r="AA6378" i="1"/>
  <c r="V6378" i="1"/>
  <c r="AB6377" i="1"/>
  <c r="AA6377" i="1"/>
  <c r="V6377" i="1"/>
  <c r="AB6376" i="1"/>
  <c r="AA6376" i="1"/>
  <c r="V6376" i="1"/>
  <c r="AB6375" i="1"/>
  <c r="AA6375" i="1"/>
  <c r="V6375" i="1"/>
  <c r="AB6374" i="1"/>
  <c r="AA6374" i="1"/>
  <c r="V6374" i="1"/>
  <c r="AB6373" i="1"/>
  <c r="AA6373" i="1"/>
  <c r="V6373" i="1"/>
  <c r="AB6372" i="1"/>
  <c r="AA6372" i="1"/>
  <c r="V6372" i="1"/>
  <c r="AB6371" i="1"/>
  <c r="AA6371" i="1"/>
  <c r="V6371" i="1"/>
  <c r="AB6370" i="1"/>
  <c r="AA6370" i="1"/>
  <c r="V6370" i="1"/>
  <c r="AB6369" i="1"/>
  <c r="AA6369" i="1"/>
  <c r="V6369" i="1"/>
  <c r="AB6368" i="1"/>
  <c r="AA6368" i="1"/>
  <c r="V6368" i="1"/>
  <c r="AB6367" i="1"/>
  <c r="AA6367" i="1"/>
  <c r="V6367" i="1"/>
  <c r="AB6366" i="1"/>
  <c r="AA6366" i="1"/>
  <c r="V6366" i="1"/>
  <c r="AB6365" i="1"/>
  <c r="AA6365" i="1"/>
  <c r="V6365" i="1"/>
  <c r="AB6364" i="1"/>
  <c r="AA6364" i="1"/>
  <c r="V6364" i="1"/>
  <c r="AB6363" i="1"/>
  <c r="AA6363" i="1"/>
  <c r="V6363" i="1"/>
  <c r="AB6362" i="1"/>
  <c r="AA6362" i="1"/>
  <c r="V6362" i="1"/>
  <c r="AB6361" i="1"/>
  <c r="AA6361" i="1"/>
  <c r="V6361" i="1"/>
  <c r="AB6360" i="1"/>
  <c r="AA6360" i="1"/>
  <c r="V6360" i="1"/>
  <c r="AB6359" i="1"/>
  <c r="AA6359" i="1"/>
  <c r="V6359" i="1"/>
  <c r="AB6358" i="1"/>
  <c r="AA6358" i="1"/>
  <c r="V6358" i="1"/>
  <c r="AB6357" i="1"/>
  <c r="AA6357" i="1"/>
  <c r="AB6356" i="1"/>
  <c r="AA6356" i="1"/>
  <c r="V6356" i="1"/>
  <c r="AB6355" i="1"/>
  <c r="AA6355" i="1"/>
  <c r="V6355" i="1"/>
  <c r="AB6354" i="1"/>
  <c r="AA6354" i="1"/>
  <c r="V6354" i="1"/>
  <c r="AB6353" i="1"/>
  <c r="AA6353" i="1"/>
  <c r="V6353" i="1"/>
  <c r="AB6352" i="1"/>
  <c r="AA6352" i="1"/>
  <c r="V6352" i="1"/>
  <c r="AB6351" i="1"/>
  <c r="AA6351" i="1"/>
  <c r="V6351" i="1"/>
  <c r="AB6350" i="1"/>
  <c r="AA6350" i="1"/>
  <c r="V6350" i="1"/>
  <c r="AB6349" i="1"/>
  <c r="AA6349" i="1"/>
  <c r="V6349" i="1"/>
  <c r="AB6348" i="1"/>
  <c r="AA6348" i="1"/>
  <c r="V6348" i="1"/>
  <c r="AB6347" i="1"/>
  <c r="AA6347" i="1"/>
  <c r="V6347" i="1"/>
  <c r="AB6346" i="1"/>
  <c r="AA6346" i="1"/>
  <c r="V6346" i="1"/>
  <c r="AB6345" i="1"/>
  <c r="AA6345" i="1"/>
  <c r="V6345" i="1"/>
  <c r="AB6344" i="1"/>
  <c r="AA6344" i="1"/>
  <c r="V6344" i="1"/>
  <c r="AB6343" i="1"/>
  <c r="AA6343" i="1"/>
  <c r="V6343" i="1"/>
  <c r="AB6342" i="1"/>
  <c r="AA6342" i="1"/>
  <c r="V6342" i="1"/>
  <c r="AB6341" i="1"/>
  <c r="AA6341" i="1"/>
  <c r="V6341" i="1"/>
  <c r="AB6340" i="1"/>
  <c r="AA6340" i="1"/>
  <c r="V6340" i="1"/>
  <c r="AB6339" i="1"/>
  <c r="AA6339" i="1"/>
  <c r="V6339" i="1"/>
  <c r="AB6338" i="1"/>
  <c r="AA6338" i="1"/>
  <c r="V6338" i="1"/>
  <c r="AB6337" i="1"/>
  <c r="AA6337" i="1"/>
  <c r="V6337" i="1"/>
  <c r="AB6336" i="1"/>
  <c r="AA6336" i="1"/>
  <c r="V6336" i="1"/>
  <c r="AB6335" i="1"/>
  <c r="AA6335" i="1"/>
  <c r="V6335" i="1"/>
  <c r="AB6334" i="1"/>
  <c r="AA6334" i="1"/>
  <c r="V6334" i="1"/>
  <c r="AB6333" i="1"/>
  <c r="AA6333" i="1"/>
  <c r="V6333" i="1"/>
  <c r="AB6332" i="1"/>
  <c r="AA6332" i="1"/>
  <c r="V6332" i="1"/>
  <c r="AB6331" i="1"/>
  <c r="AA6331" i="1"/>
  <c r="V6331" i="1"/>
  <c r="AB6330" i="1"/>
  <c r="AA6330" i="1"/>
  <c r="V6330" i="1"/>
  <c r="AB6329" i="1"/>
  <c r="AA6329" i="1"/>
  <c r="V6329" i="1"/>
  <c r="AB6328" i="1"/>
  <c r="AA6328" i="1"/>
  <c r="V6328" i="1"/>
  <c r="AB6327" i="1"/>
  <c r="AA6327" i="1"/>
  <c r="V6327" i="1"/>
  <c r="AB6326" i="1"/>
  <c r="AA6326" i="1"/>
  <c r="V6326" i="1"/>
  <c r="AB6325" i="1"/>
  <c r="AA6325" i="1"/>
  <c r="V6325" i="1"/>
  <c r="AB6324" i="1"/>
  <c r="AA6324" i="1"/>
  <c r="V6324" i="1"/>
  <c r="AB6323" i="1"/>
  <c r="AA6323" i="1"/>
  <c r="V6323" i="1"/>
  <c r="AB6322" i="1"/>
  <c r="AA6322" i="1"/>
  <c r="V6322" i="1"/>
  <c r="AB6321" i="1"/>
  <c r="AA6321" i="1"/>
  <c r="V6321" i="1"/>
  <c r="AB6320" i="1"/>
  <c r="AA6320" i="1"/>
  <c r="V6320" i="1"/>
  <c r="AB6319" i="1"/>
  <c r="AA6319" i="1"/>
  <c r="AB6318" i="1"/>
  <c r="AA6318" i="1"/>
  <c r="AB6317" i="1"/>
  <c r="AA6317" i="1"/>
  <c r="V6317" i="1"/>
  <c r="AB6316" i="1"/>
  <c r="AA6316" i="1"/>
  <c r="V6316" i="1"/>
  <c r="AB6315" i="1"/>
  <c r="AA6315" i="1"/>
  <c r="V6315" i="1"/>
  <c r="AB6314" i="1"/>
  <c r="AA6314" i="1"/>
  <c r="V6314" i="1"/>
  <c r="AB6313" i="1"/>
  <c r="AA6313" i="1"/>
  <c r="V6313" i="1"/>
  <c r="AB6312" i="1"/>
  <c r="AA6312" i="1"/>
  <c r="V6312" i="1"/>
  <c r="AB6311" i="1"/>
  <c r="AA6311" i="1"/>
  <c r="V6311" i="1"/>
  <c r="AB6310" i="1"/>
  <c r="AA6310" i="1"/>
  <c r="V6310" i="1"/>
  <c r="AB6309" i="1"/>
  <c r="AA6309" i="1"/>
  <c r="V6309" i="1"/>
  <c r="AB6308" i="1"/>
  <c r="AA6308" i="1"/>
  <c r="AB6307" i="1"/>
  <c r="AA6307" i="1"/>
  <c r="V6307" i="1"/>
  <c r="AB6306" i="1"/>
  <c r="AA6306" i="1"/>
  <c r="V6306" i="1"/>
  <c r="AB6305" i="1"/>
  <c r="AA6305" i="1"/>
  <c r="V6305" i="1"/>
  <c r="AB6304" i="1"/>
  <c r="AA6304" i="1"/>
  <c r="V6304" i="1"/>
  <c r="AB6303" i="1"/>
  <c r="AA6303" i="1"/>
  <c r="V6303" i="1"/>
  <c r="AB6302" i="1"/>
  <c r="AA6302" i="1"/>
  <c r="AB6301" i="1"/>
  <c r="AA6301" i="1"/>
  <c r="V6301" i="1"/>
  <c r="AB6300" i="1"/>
  <c r="AA6300" i="1"/>
  <c r="V6300" i="1"/>
  <c r="AB6299" i="1"/>
  <c r="AA6299" i="1"/>
  <c r="V6299" i="1"/>
  <c r="AB6298" i="1"/>
  <c r="AA6298" i="1"/>
  <c r="V6298" i="1"/>
  <c r="AB6297" i="1"/>
  <c r="AA6297" i="1"/>
  <c r="V6297" i="1"/>
  <c r="AB6296" i="1"/>
  <c r="AA6296" i="1"/>
  <c r="V6296" i="1"/>
  <c r="AB6295" i="1"/>
  <c r="AA6295" i="1"/>
  <c r="V6295" i="1"/>
  <c r="AB6294" i="1"/>
  <c r="AA6294" i="1"/>
  <c r="V6294" i="1"/>
  <c r="AB6293" i="1"/>
  <c r="AA6293" i="1"/>
  <c r="V6293" i="1"/>
  <c r="AB6292" i="1"/>
  <c r="AA6292" i="1"/>
  <c r="V6292" i="1"/>
  <c r="AB6291" i="1"/>
  <c r="AA6291" i="1"/>
  <c r="V6291" i="1"/>
  <c r="AB6290" i="1"/>
  <c r="AA6290" i="1"/>
  <c r="V6290" i="1"/>
  <c r="AB6289" i="1"/>
  <c r="AA6289" i="1"/>
  <c r="V6289" i="1"/>
  <c r="AB6288" i="1"/>
  <c r="AA6288" i="1"/>
  <c r="V6288" i="1"/>
  <c r="AB6287" i="1"/>
  <c r="AA6287" i="1"/>
  <c r="V6287" i="1"/>
  <c r="AB6286" i="1"/>
  <c r="AA6286" i="1"/>
  <c r="V6286" i="1"/>
  <c r="AB6285" i="1"/>
  <c r="AA6285" i="1"/>
  <c r="V6285" i="1"/>
  <c r="AB6284" i="1"/>
  <c r="AA6284" i="1"/>
  <c r="V6284" i="1"/>
  <c r="AB6283" i="1"/>
  <c r="AA6283" i="1"/>
  <c r="V6283" i="1"/>
  <c r="AB6282" i="1"/>
  <c r="AA6282" i="1"/>
  <c r="V6282" i="1"/>
  <c r="AB6281" i="1"/>
  <c r="AA6281" i="1"/>
  <c r="V6281" i="1"/>
  <c r="AB6280" i="1"/>
  <c r="AA6280" i="1"/>
  <c r="V6280" i="1"/>
  <c r="AB6279" i="1"/>
  <c r="AA6279" i="1"/>
  <c r="V6279" i="1"/>
  <c r="AB6278" i="1"/>
  <c r="AA6278" i="1"/>
  <c r="V6278" i="1"/>
  <c r="AB6277" i="1"/>
  <c r="AA6277" i="1"/>
  <c r="V6277" i="1"/>
  <c r="AB6276" i="1"/>
  <c r="AA6276" i="1"/>
  <c r="V6276" i="1"/>
  <c r="AB6275" i="1"/>
  <c r="AA6275" i="1"/>
  <c r="V6275" i="1"/>
  <c r="AB6274" i="1"/>
  <c r="AA6274" i="1"/>
  <c r="V6274" i="1"/>
  <c r="AB6273" i="1"/>
  <c r="AA6273" i="1"/>
  <c r="V6273" i="1"/>
  <c r="AB6272" i="1"/>
  <c r="AA6272" i="1"/>
  <c r="V6272" i="1"/>
  <c r="AB6271" i="1"/>
  <c r="AA6271" i="1"/>
  <c r="V6271" i="1"/>
  <c r="AB6270" i="1"/>
  <c r="AA6270" i="1"/>
  <c r="V6270" i="1"/>
  <c r="AB6269" i="1"/>
  <c r="AA6269" i="1"/>
  <c r="V6269" i="1"/>
  <c r="AB6268" i="1"/>
  <c r="AA6268" i="1"/>
  <c r="V6268" i="1"/>
  <c r="AB6267" i="1"/>
  <c r="AA6267" i="1"/>
  <c r="V6267" i="1"/>
  <c r="AB6266" i="1"/>
  <c r="AA6266" i="1"/>
  <c r="V6266" i="1"/>
  <c r="AB6265" i="1"/>
  <c r="AA6265" i="1"/>
  <c r="V6265" i="1"/>
  <c r="AB6264" i="1"/>
  <c r="AA6264" i="1"/>
  <c r="V6264" i="1"/>
  <c r="AB6263" i="1"/>
  <c r="AA6263" i="1"/>
  <c r="V6263" i="1"/>
  <c r="AB6262" i="1"/>
  <c r="AA6262" i="1"/>
  <c r="V6262" i="1"/>
  <c r="AB6261" i="1"/>
  <c r="AA6261" i="1"/>
  <c r="V6261" i="1"/>
  <c r="AB6260" i="1"/>
  <c r="AA6260" i="1"/>
  <c r="V6260" i="1"/>
  <c r="AB6259" i="1"/>
  <c r="AA6259" i="1"/>
  <c r="V6259" i="1"/>
  <c r="AB6258" i="1"/>
  <c r="AA6258" i="1"/>
  <c r="V6258" i="1"/>
  <c r="AB6257" i="1"/>
  <c r="AA6257" i="1"/>
  <c r="V6257" i="1"/>
  <c r="AB6256" i="1"/>
  <c r="AA6256" i="1"/>
  <c r="V6256" i="1"/>
  <c r="AB6255" i="1"/>
  <c r="AA6255" i="1"/>
  <c r="V6255" i="1"/>
  <c r="AB6254" i="1"/>
  <c r="AA6254" i="1"/>
  <c r="V6254" i="1"/>
  <c r="AB6253" i="1"/>
  <c r="AA6253" i="1"/>
  <c r="V6253" i="1"/>
  <c r="AB6252" i="1"/>
  <c r="AA6252" i="1"/>
  <c r="V6252" i="1"/>
  <c r="AB6251" i="1"/>
  <c r="AA6251" i="1"/>
  <c r="V6251" i="1"/>
  <c r="AB6250" i="1"/>
  <c r="AA6250" i="1"/>
  <c r="V6250" i="1"/>
  <c r="AB6249" i="1"/>
  <c r="AA6249" i="1"/>
  <c r="V6249" i="1"/>
  <c r="AB6248" i="1"/>
  <c r="AA6248" i="1"/>
  <c r="V6248" i="1"/>
  <c r="AB6247" i="1"/>
  <c r="AA6247" i="1"/>
  <c r="V6247" i="1"/>
  <c r="AB6246" i="1"/>
  <c r="AA6246" i="1"/>
  <c r="V6246" i="1"/>
  <c r="AB6245" i="1"/>
  <c r="AA6245" i="1"/>
  <c r="V6245" i="1"/>
  <c r="AB6244" i="1"/>
  <c r="AA6244" i="1"/>
  <c r="V6244" i="1"/>
  <c r="AB6243" i="1"/>
  <c r="AA6243" i="1"/>
  <c r="V6243" i="1"/>
  <c r="AB6242" i="1"/>
  <c r="AA6242" i="1"/>
  <c r="AB6241" i="1"/>
  <c r="AA6241" i="1"/>
  <c r="V6241" i="1"/>
  <c r="AB6240" i="1"/>
  <c r="AA6240" i="1"/>
  <c r="V6240" i="1"/>
  <c r="AB6239" i="1"/>
  <c r="AA6239" i="1"/>
  <c r="V6239" i="1"/>
  <c r="AB6238" i="1"/>
  <c r="AA6238" i="1"/>
  <c r="V6238" i="1"/>
  <c r="AB6237" i="1"/>
  <c r="AA6237" i="1"/>
  <c r="V6237" i="1"/>
  <c r="AB6236" i="1"/>
  <c r="AA6236" i="1"/>
  <c r="V6236" i="1"/>
  <c r="AB6235" i="1"/>
  <c r="AA6235" i="1"/>
  <c r="V6235" i="1"/>
  <c r="AB6234" i="1"/>
  <c r="AA6234" i="1"/>
  <c r="V6234" i="1"/>
  <c r="AB6233" i="1"/>
  <c r="AA6233" i="1"/>
  <c r="V6233" i="1"/>
  <c r="AB6232" i="1"/>
  <c r="AA6232" i="1"/>
  <c r="V6232" i="1"/>
  <c r="AB6231" i="1"/>
  <c r="AA6231" i="1"/>
  <c r="V6231" i="1"/>
  <c r="AB6230" i="1"/>
  <c r="AA6230" i="1"/>
  <c r="V6230" i="1"/>
  <c r="AB6229" i="1"/>
  <c r="AA6229" i="1"/>
  <c r="V6229" i="1"/>
  <c r="AB6228" i="1"/>
  <c r="AA6228" i="1"/>
  <c r="V6228" i="1"/>
  <c r="AB6227" i="1"/>
  <c r="AA6227" i="1"/>
  <c r="V6227" i="1"/>
  <c r="AB6226" i="1"/>
  <c r="AA6226" i="1"/>
  <c r="V6226" i="1"/>
  <c r="AB6225" i="1"/>
  <c r="AA6225" i="1"/>
  <c r="V6225" i="1"/>
  <c r="AB6224" i="1"/>
  <c r="AA6224" i="1"/>
  <c r="V6224" i="1"/>
  <c r="AB6223" i="1"/>
  <c r="AA6223" i="1"/>
  <c r="V6223" i="1"/>
  <c r="AB6222" i="1"/>
  <c r="AA6222" i="1"/>
  <c r="V6222" i="1"/>
  <c r="AB6221" i="1"/>
  <c r="AA6221" i="1"/>
  <c r="V6221" i="1"/>
  <c r="AB6220" i="1"/>
  <c r="AA6220" i="1"/>
  <c r="V6220" i="1"/>
  <c r="AB6219" i="1"/>
  <c r="AA6219" i="1"/>
  <c r="V6219" i="1"/>
  <c r="AB6218" i="1"/>
  <c r="AA6218" i="1"/>
  <c r="V6218" i="1"/>
  <c r="AB6217" i="1"/>
  <c r="AA6217" i="1"/>
  <c r="V6217" i="1"/>
  <c r="AB6216" i="1"/>
  <c r="AA6216" i="1"/>
  <c r="V6216" i="1"/>
  <c r="AB6215" i="1"/>
  <c r="AA6215" i="1"/>
  <c r="V6215" i="1"/>
  <c r="AB6214" i="1"/>
  <c r="AA6214" i="1"/>
  <c r="V6214" i="1"/>
  <c r="AB6213" i="1"/>
  <c r="AA6213" i="1"/>
  <c r="V6213" i="1"/>
  <c r="AB6212" i="1"/>
  <c r="AA6212" i="1"/>
  <c r="V6212" i="1"/>
  <c r="AB6211" i="1"/>
  <c r="AA6211" i="1"/>
  <c r="V6211" i="1"/>
  <c r="AB6210" i="1"/>
  <c r="AA6210" i="1"/>
  <c r="V6210" i="1"/>
  <c r="AB6209" i="1"/>
  <c r="AA6209" i="1"/>
  <c r="V6209" i="1"/>
  <c r="AB6208" i="1"/>
  <c r="AA6208" i="1"/>
  <c r="V6208" i="1"/>
  <c r="AB6207" i="1"/>
  <c r="AA6207" i="1"/>
  <c r="V6207" i="1"/>
  <c r="AB6206" i="1"/>
  <c r="AA6206" i="1"/>
  <c r="V6206" i="1"/>
  <c r="AB6205" i="1"/>
  <c r="AA6205" i="1"/>
  <c r="V6205" i="1"/>
  <c r="AB6204" i="1"/>
  <c r="AA6204" i="1"/>
  <c r="V6204" i="1"/>
  <c r="AB6203" i="1"/>
  <c r="AA6203" i="1"/>
  <c r="V6203" i="1"/>
  <c r="AB6202" i="1"/>
  <c r="AA6202" i="1"/>
  <c r="V6202" i="1"/>
  <c r="AB6201" i="1"/>
  <c r="AA6201" i="1"/>
  <c r="V6201" i="1"/>
  <c r="AB6200" i="1"/>
  <c r="AA6200" i="1"/>
  <c r="V6200" i="1"/>
  <c r="AB6199" i="1"/>
  <c r="AA6199" i="1"/>
  <c r="V6199" i="1"/>
  <c r="AB6198" i="1"/>
  <c r="AA6198" i="1"/>
  <c r="V6198" i="1"/>
  <c r="AB6197" i="1"/>
  <c r="AA6197" i="1"/>
  <c r="V6197" i="1"/>
  <c r="AB6196" i="1"/>
  <c r="AA6196" i="1"/>
  <c r="V6196" i="1"/>
  <c r="AB6195" i="1"/>
  <c r="AA6195" i="1"/>
  <c r="V6195" i="1"/>
  <c r="AB6194" i="1"/>
  <c r="AA6194" i="1"/>
  <c r="V6194" i="1"/>
  <c r="AB6193" i="1"/>
  <c r="AA6193" i="1"/>
  <c r="V6193" i="1"/>
  <c r="AB6192" i="1"/>
  <c r="AA6192" i="1"/>
  <c r="V6192" i="1"/>
  <c r="AB6191" i="1"/>
  <c r="AA6191" i="1"/>
  <c r="V6191" i="1"/>
  <c r="AB6190" i="1"/>
  <c r="AA6190" i="1"/>
  <c r="V6190" i="1"/>
  <c r="AB6189" i="1"/>
  <c r="AA6189" i="1"/>
  <c r="V6189" i="1"/>
  <c r="AB6188" i="1"/>
  <c r="AA6188" i="1"/>
  <c r="V6188" i="1"/>
  <c r="AB6187" i="1"/>
  <c r="AA6187" i="1"/>
  <c r="V6187" i="1"/>
  <c r="AB6186" i="1"/>
  <c r="AA6186" i="1"/>
  <c r="V6186" i="1"/>
  <c r="AB6185" i="1"/>
  <c r="AA6185" i="1"/>
  <c r="V6185" i="1"/>
  <c r="AB6184" i="1"/>
  <c r="AA6184" i="1"/>
  <c r="V6184" i="1"/>
  <c r="AB6183" i="1"/>
  <c r="AA6183" i="1"/>
  <c r="V6183" i="1"/>
  <c r="AB6182" i="1"/>
  <c r="AA6182" i="1"/>
  <c r="V6182" i="1"/>
  <c r="AB6181" i="1"/>
  <c r="AA6181" i="1"/>
  <c r="V6181" i="1"/>
  <c r="AB6180" i="1"/>
  <c r="AA6180" i="1"/>
  <c r="V6180" i="1"/>
  <c r="AB6179" i="1"/>
  <c r="AA6179" i="1"/>
  <c r="V6179" i="1"/>
  <c r="AA6178" i="1"/>
  <c r="V6178" i="1"/>
  <c r="AB6177" i="1"/>
  <c r="AA6177" i="1"/>
  <c r="V6177" i="1"/>
  <c r="AB6176" i="1"/>
  <c r="AA6176" i="1"/>
  <c r="V6176" i="1"/>
  <c r="AB6175" i="1"/>
  <c r="AA6175" i="1"/>
  <c r="V6175" i="1"/>
  <c r="AB6174" i="1"/>
  <c r="AA6174" i="1"/>
  <c r="V6174" i="1"/>
  <c r="AB6173" i="1"/>
  <c r="AA6173" i="1"/>
  <c r="V6173" i="1"/>
  <c r="AB6172" i="1"/>
  <c r="AA6172" i="1"/>
  <c r="V6172" i="1"/>
  <c r="AB6171" i="1"/>
  <c r="AA6171" i="1"/>
  <c r="V6171" i="1"/>
  <c r="AB6170" i="1"/>
  <c r="AA6170" i="1"/>
  <c r="V6170" i="1"/>
  <c r="AB6169" i="1"/>
  <c r="AA6169" i="1"/>
  <c r="V6169" i="1"/>
  <c r="AB6168" i="1"/>
  <c r="AA6168" i="1"/>
  <c r="V6168" i="1"/>
  <c r="AB6167" i="1"/>
  <c r="AA6167" i="1"/>
  <c r="V6167" i="1"/>
  <c r="AB6166" i="1"/>
  <c r="AA6166" i="1"/>
  <c r="V6166" i="1"/>
  <c r="AB6165" i="1"/>
  <c r="AA6165" i="1"/>
  <c r="V6165" i="1"/>
  <c r="AB6164" i="1"/>
  <c r="AA6164" i="1"/>
  <c r="V6164" i="1"/>
  <c r="AB6163" i="1"/>
  <c r="AA6163" i="1"/>
  <c r="V6163" i="1"/>
  <c r="AB6162" i="1"/>
  <c r="AA6162" i="1"/>
  <c r="V6162" i="1"/>
  <c r="AB6161" i="1"/>
  <c r="AA6161" i="1"/>
  <c r="V6161" i="1"/>
  <c r="AB6160" i="1"/>
  <c r="AA6160" i="1"/>
  <c r="V6160" i="1"/>
  <c r="AB6159" i="1"/>
  <c r="AA6159" i="1"/>
  <c r="V6159" i="1"/>
  <c r="AB6158" i="1"/>
  <c r="AA6158" i="1"/>
  <c r="V6158" i="1"/>
  <c r="AB6157" i="1"/>
  <c r="AA6157" i="1"/>
  <c r="V6157" i="1"/>
  <c r="AA6156" i="1"/>
  <c r="V6156" i="1"/>
  <c r="AB6155" i="1"/>
  <c r="AA6155" i="1"/>
  <c r="V6155" i="1"/>
  <c r="AA6154" i="1"/>
  <c r="V6154" i="1"/>
  <c r="AA6153" i="1"/>
  <c r="V6153" i="1"/>
  <c r="AA6152" i="1"/>
  <c r="V6152" i="1"/>
  <c r="AA6151" i="1"/>
  <c r="V6151" i="1"/>
  <c r="AB6150" i="1"/>
  <c r="AA6150" i="1"/>
  <c r="V6150" i="1"/>
  <c r="AB6149" i="1"/>
  <c r="AA6149" i="1"/>
  <c r="V6149" i="1"/>
  <c r="AB6148" i="1"/>
  <c r="AA6148" i="1"/>
  <c r="V6148" i="1"/>
  <c r="AB6147" i="1"/>
  <c r="AA6147" i="1"/>
  <c r="V6147" i="1"/>
  <c r="AB6146" i="1"/>
  <c r="AA6146" i="1"/>
  <c r="V6146" i="1"/>
  <c r="AB6145" i="1"/>
  <c r="AA6145" i="1"/>
  <c r="V6145" i="1"/>
  <c r="AB6144" i="1"/>
  <c r="AA6144" i="1"/>
  <c r="AB6143" i="1"/>
  <c r="AA6143" i="1"/>
  <c r="V6143" i="1"/>
  <c r="AB6142" i="1"/>
  <c r="AA6142" i="1"/>
  <c r="AB6141" i="1"/>
  <c r="AA6141" i="1"/>
  <c r="V6141" i="1"/>
  <c r="AB6140" i="1"/>
  <c r="AA6140" i="1"/>
  <c r="V6140" i="1"/>
  <c r="AB6139" i="1"/>
  <c r="AA6139" i="1"/>
  <c r="AB6138" i="1"/>
  <c r="AA6138" i="1"/>
  <c r="V6138" i="1"/>
  <c r="AB6137" i="1"/>
  <c r="AA6137" i="1"/>
  <c r="V6137" i="1"/>
  <c r="AB6136" i="1"/>
  <c r="AA6136" i="1"/>
  <c r="V6136" i="1"/>
  <c r="AB6135" i="1"/>
  <c r="AA6135" i="1"/>
  <c r="V6135" i="1"/>
  <c r="AB6134" i="1"/>
  <c r="AA6134" i="1"/>
  <c r="V6134" i="1"/>
  <c r="AB6133" i="1"/>
  <c r="AA6133" i="1"/>
  <c r="V6133" i="1"/>
  <c r="AB6132" i="1"/>
  <c r="AA6132" i="1"/>
  <c r="V6132" i="1"/>
  <c r="AA6131" i="1"/>
  <c r="V6131" i="1"/>
  <c r="AB6130" i="1"/>
  <c r="AA6130" i="1"/>
  <c r="V6130" i="1"/>
  <c r="AB6129" i="1"/>
  <c r="AA6129" i="1"/>
  <c r="AB6128" i="1"/>
  <c r="AA6128" i="1"/>
  <c r="V6128" i="1"/>
  <c r="AB6127" i="1"/>
  <c r="AA6127" i="1"/>
  <c r="V6127" i="1"/>
  <c r="AB6126" i="1"/>
  <c r="AA6126" i="1"/>
  <c r="V6126" i="1"/>
  <c r="AB6125" i="1"/>
  <c r="AA6125" i="1"/>
  <c r="V6125" i="1"/>
  <c r="AB6124" i="1"/>
  <c r="AA6124" i="1"/>
  <c r="V6124" i="1"/>
  <c r="AB6123" i="1"/>
  <c r="AA6123" i="1"/>
  <c r="V6123" i="1"/>
  <c r="AB6122" i="1"/>
  <c r="AA6122" i="1"/>
  <c r="V6122" i="1"/>
  <c r="AB6121" i="1"/>
  <c r="AA6121" i="1"/>
  <c r="V6121" i="1"/>
  <c r="AB6120" i="1"/>
  <c r="AA6120" i="1"/>
  <c r="V6120" i="1"/>
  <c r="AB6119" i="1"/>
  <c r="AA6119" i="1"/>
  <c r="V6119" i="1"/>
  <c r="AB6118" i="1"/>
  <c r="AA6118" i="1"/>
  <c r="V6118" i="1"/>
  <c r="AB6117" i="1"/>
  <c r="AA6117" i="1"/>
  <c r="V6117" i="1"/>
  <c r="AB6116" i="1"/>
  <c r="AA6116" i="1"/>
  <c r="V6116" i="1"/>
  <c r="AB6115" i="1"/>
  <c r="AA6115" i="1"/>
  <c r="V6115" i="1"/>
  <c r="AB6114" i="1"/>
  <c r="AA6114" i="1"/>
  <c r="V6114" i="1"/>
  <c r="AB6113" i="1"/>
  <c r="AA6113" i="1"/>
  <c r="V6113" i="1"/>
  <c r="AB6112" i="1"/>
  <c r="AA6112" i="1"/>
  <c r="V6112" i="1"/>
  <c r="AB6111" i="1"/>
  <c r="AA6111" i="1"/>
  <c r="V6111" i="1"/>
  <c r="AB6110" i="1"/>
  <c r="AA6110" i="1"/>
  <c r="V6110" i="1"/>
  <c r="AB6109" i="1"/>
  <c r="AA6109" i="1"/>
  <c r="V6109" i="1"/>
  <c r="AB6108" i="1"/>
  <c r="AA6108" i="1"/>
  <c r="V6108" i="1"/>
  <c r="AB6107" i="1"/>
  <c r="AA6107" i="1"/>
  <c r="V6107" i="1"/>
  <c r="AB6106" i="1"/>
  <c r="AA6106" i="1"/>
  <c r="V6106" i="1"/>
  <c r="AB6105" i="1"/>
  <c r="AA6105" i="1"/>
  <c r="V6105" i="1"/>
  <c r="AB6104" i="1"/>
  <c r="AA6104" i="1"/>
  <c r="V6104" i="1"/>
  <c r="AB6103" i="1"/>
  <c r="AA6103" i="1"/>
  <c r="V6103" i="1"/>
  <c r="AB6102" i="1"/>
  <c r="AA6102" i="1"/>
  <c r="AB6101" i="1"/>
  <c r="AA6101" i="1"/>
  <c r="V6101" i="1"/>
  <c r="AB6100" i="1"/>
  <c r="AA6100" i="1"/>
  <c r="V6100" i="1"/>
  <c r="AB6099" i="1"/>
  <c r="AA6099" i="1"/>
  <c r="V6099" i="1"/>
  <c r="AB6098" i="1"/>
  <c r="AA6098" i="1"/>
  <c r="V6098" i="1"/>
  <c r="AB6097" i="1"/>
  <c r="AA6097" i="1"/>
  <c r="V6097" i="1"/>
  <c r="AB6096" i="1"/>
  <c r="AA6096" i="1"/>
  <c r="V6096" i="1"/>
  <c r="AB6095" i="1"/>
  <c r="AA6095" i="1"/>
  <c r="V6095" i="1"/>
  <c r="AB6094" i="1"/>
  <c r="AA6094" i="1"/>
  <c r="V6094" i="1"/>
  <c r="AB6093" i="1"/>
  <c r="AA6093" i="1"/>
  <c r="V6093" i="1"/>
  <c r="AB6092" i="1"/>
  <c r="AA6092" i="1"/>
  <c r="V6092" i="1"/>
  <c r="AB6091" i="1"/>
  <c r="AA6091" i="1"/>
  <c r="V6091" i="1"/>
  <c r="AB6090" i="1"/>
  <c r="AA6090" i="1"/>
  <c r="V6090" i="1"/>
  <c r="AB6089" i="1"/>
  <c r="AA6089" i="1"/>
  <c r="V6089" i="1"/>
  <c r="AB6088" i="1"/>
  <c r="AA6088" i="1"/>
  <c r="V6088" i="1"/>
  <c r="AB6087" i="1"/>
  <c r="AA6087" i="1"/>
  <c r="V6087" i="1"/>
  <c r="AB6086" i="1"/>
  <c r="AA6086" i="1"/>
  <c r="V6086" i="1"/>
  <c r="AB6085" i="1"/>
  <c r="AA6085" i="1"/>
  <c r="V6085" i="1"/>
  <c r="AB6084" i="1"/>
  <c r="AA6084" i="1"/>
  <c r="AB6083" i="1"/>
  <c r="AA6083" i="1"/>
  <c r="V6083" i="1"/>
  <c r="AB6082" i="1"/>
  <c r="AA6082" i="1"/>
  <c r="V6082" i="1"/>
  <c r="AB6081" i="1"/>
  <c r="AA6081" i="1"/>
  <c r="V6081" i="1"/>
  <c r="AB6080" i="1"/>
  <c r="AA6080" i="1"/>
  <c r="V6080" i="1"/>
  <c r="AB6079" i="1"/>
  <c r="AA6079" i="1"/>
  <c r="V6079" i="1"/>
  <c r="AB6078" i="1"/>
  <c r="AA6078" i="1"/>
  <c r="V6078" i="1"/>
  <c r="AB6077" i="1"/>
  <c r="AA6077" i="1"/>
  <c r="V6077" i="1"/>
  <c r="AB6076" i="1"/>
  <c r="AA6076" i="1"/>
  <c r="V6076" i="1"/>
  <c r="AB6075" i="1"/>
  <c r="AA6075" i="1"/>
  <c r="V6075" i="1"/>
  <c r="AB6074" i="1"/>
  <c r="AA6074" i="1"/>
  <c r="V6074" i="1"/>
  <c r="AB6073" i="1"/>
  <c r="AA6073" i="1"/>
  <c r="V6073" i="1"/>
  <c r="AB6072" i="1"/>
  <c r="AA6072" i="1"/>
  <c r="V6072" i="1"/>
  <c r="AB6071" i="1"/>
  <c r="AA6071" i="1"/>
  <c r="V6071" i="1"/>
  <c r="AB6070" i="1"/>
  <c r="AA6070" i="1"/>
  <c r="V6070" i="1"/>
  <c r="AB6069" i="1"/>
  <c r="AA6069" i="1"/>
  <c r="V6069" i="1"/>
  <c r="AB6068" i="1"/>
  <c r="AA6068" i="1"/>
  <c r="V6068" i="1"/>
  <c r="AB6067" i="1"/>
  <c r="AA6067" i="1"/>
  <c r="V6067" i="1"/>
  <c r="AB6066" i="1"/>
  <c r="AA6066" i="1"/>
  <c r="V6066" i="1"/>
  <c r="AB6065" i="1"/>
  <c r="AA6065" i="1"/>
  <c r="V6065" i="1"/>
  <c r="AB6064" i="1"/>
  <c r="AA6064" i="1"/>
  <c r="V6064" i="1"/>
  <c r="AB6063" i="1"/>
  <c r="AA6063" i="1"/>
  <c r="V6063" i="1"/>
  <c r="AB6062" i="1"/>
  <c r="AA6062" i="1"/>
  <c r="V6062" i="1"/>
  <c r="AB6061" i="1"/>
  <c r="AA6061" i="1"/>
  <c r="V6061" i="1"/>
  <c r="AB6060" i="1"/>
  <c r="AA6060" i="1"/>
  <c r="V6060" i="1"/>
  <c r="AB6059" i="1"/>
  <c r="AA6059" i="1"/>
  <c r="V6059" i="1"/>
  <c r="AB6058" i="1"/>
  <c r="AA6058" i="1"/>
  <c r="V6058" i="1"/>
  <c r="AB6057" i="1"/>
  <c r="AA6057" i="1"/>
  <c r="V6057" i="1"/>
  <c r="AB6056" i="1"/>
  <c r="AA6056" i="1"/>
  <c r="V6056" i="1"/>
  <c r="AB6055" i="1"/>
  <c r="AA6055" i="1"/>
  <c r="V6055" i="1"/>
  <c r="AB6054" i="1"/>
  <c r="AA6054" i="1"/>
  <c r="V6054" i="1"/>
  <c r="AB6053" i="1"/>
  <c r="AA6053" i="1"/>
  <c r="V6053" i="1"/>
  <c r="AB6052" i="1"/>
  <c r="AA6052" i="1"/>
  <c r="V6052" i="1"/>
  <c r="AB6051" i="1"/>
  <c r="AA6051" i="1"/>
  <c r="V6051" i="1"/>
  <c r="AB6050" i="1"/>
  <c r="AA6050" i="1"/>
  <c r="V6050" i="1"/>
  <c r="AB6049" i="1"/>
  <c r="AA6049" i="1"/>
  <c r="V6049" i="1"/>
  <c r="AB6048" i="1"/>
  <c r="AA6048" i="1"/>
  <c r="V6048" i="1"/>
  <c r="AB6047" i="1"/>
  <c r="AA6047" i="1"/>
  <c r="V6047" i="1"/>
  <c r="AB6046" i="1"/>
  <c r="AA6046" i="1"/>
  <c r="V6046" i="1"/>
  <c r="AB6045" i="1"/>
  <c r="AA6045" i="1"/>
  <c r="V6045" i="1"/>
  <c r="AB6044" i="1"/>
  <c r="AA6044" i="1"/>
  <c r="V6044" i="1"/>
  <c r="AB6043" i="1"/>
  <c r="AA6043" i="1"/>
  <c r="V6043" i="1"/>
  <c r="AB6042" i="1"/>
  <c r="AA6042" i="1"/>
  <c r="V6042" i="1"/>
  <c r="AB6041" i="1"/>
  <c r="AA6041" i="1"/>
  <c r="V6041" i="1"/>
  <c r="AB6040" i="1"/>
  <c r="AA6040" i="1"/>
  <c r="V6040" i="1"/>
  <c r="AB6039" i="1"/>
  <c r="AA6039" i="1"/>
  <c r="V6039" i="1"/>
  <c r="AB6038" i="1"/>
  <c r="AA6038" i="1"/>
  <c r="V6038" i="1"/>
  <c r="AB6037" i="1"/>
  <c r="AA6037" i="1"/>
  <c r="V6037" i="1"/>
  <c r="AB6036" i="1"/>
  <c r="AA6036" i="1"/>
  <c r="V6036" i="1"/>
  <c r="AB6035" i="1"/>
  <c r="AA6035" i="1"/>
  <c r="V6035" i="1"/>
  <c r="AB6034" i="1"/>
  <c r="AA6034" i="1"/>
  <c r="V6034" i="1"/>
  <c r="AB6033" i="1"/>
  <c r="AA6033" i="1"/>
  <c r="V6033" i="1"/>
  <c r="AB6032" i="1"/>
  <c r="AA6032" i="1"/>
  <c r="V6032" i="1"/>
  <c r="AB6031" i="1"/>
  <c r="AA6031" i="1"/>
  <c r="V6031" i="1"/>
  <c r="AB6030" i="1"/>
  <c r="AA6030" i="1"/>
  <c r="V6030" i="1"/>
  <c r="AB6029" i="1"/>
  <c r="AA6029" i="1"/>
  <c r="V6029" i="1"/>
  <c r="AB6028" i="1"/>
  <c r="AA6028" i="1"/>
  <c r="V6028" i="1"/>
  <c r="AB6027" i="1"/>
  <c r="AA6027" i="1"/>
  <c r="V6027" i="1"/>
  <c r="AB6026" i="1"/>
  <c r="AA6026" i="1"/>
  <c r="V6026" i="1"/>
  <c r="AB6025" i="1"/>
  <c r="AA6025" i="1"/>
  <c r="V6025" i="1"/>
  <c r="AB6024" i="1"/>
  <c r="AA6024" i="1"/>
  <c r="V6024" i="1"/>
  <c r="AB6023" i="1"/>
  <c r="AA6023" i="1"/>
  <c r="V6023" i="1"/>
  <c r="AB6022" i="1"/>
  <c r="AA6022" i="1"/>
  <c r="V6022" i="1"/>
  <c r="AB6021" i="1"/>
  <c r="AA6021" i="1"/>
  <c r="V6021" i="1"/>
  <c r="AB6020" i="1"/>
  <c r="AA6020" i="1"/>
  <c r="V6020" i="1"/>
  <c r="AB6019" i="1"/>
  <c r="AA6019" i="1"/>
  <c r="V6019" i="1"/>
  <c r="AB6018" i="1"/>
  <c r="AA6018" i="1"/>
  <c r="V6018" i="1"/>
  <c r="AB6017" i="1"/>
  <c r="AA6017" i="1"/>
  <c r="V6017" i="1"/>
  <c r="AB6016" i="1"/>
  <c r="AA6016" i="1"/>
  <c r="V6016" i="1"/>
  <c r="AA6015" i="1"/>
  <c r="V6015" i="1"/>
  <c r="AB6014" i="1"/>
  <c r="AA6014" i="1"/>
  <c r="V6014" i="1"/>
  <c r="AB6013" i="1"/>
  <c r="AA6013" i="1"/>
  <c r="V6013" i="1"/>
  <c r="AB6012" i="1"/>
  <c r="AA6012" i="1"/>
  <c r="V6012" i="1"/>
  <c r="AB6011" i="1"/>
  <c r="AA6011" i="1"/>
  <c r="V6011" i="1"/>
  <c r="AB6010" i="1"/>
  <c r="AA6010" i="1"/>
  <c r="V6010" i="1"/>
  <c r="AB6009" i="1"/>
  <c r="AA6009" i="1"/>
  <c r="V6009" i="1"/>
  <c r="AB6008" i="1"/>
  <c r="AA6008" i="1"/>
  <c r="V6008" i="1"/>
  <c r="AB6007" i="1"/>
  <c r="AA6007" i="1"/>
  <c r="V6007" i="1"/>
  <c r="AB6006" i="1"/>
  <c r="AA6006" i="1"/>
  <c r="V6006" i="1"/>
  <c r="AB6005" i="1"/>
  <c r="AA6005" i="1"/>
  <c r="V6005" i="1"/>
  <c r="AB6004" i="1"/>
  <c r="AA6004" i="1"/>
  <c r="V6004" i="1"/>
  <c r="AB6003" i="1"/>
  <c r="AA6003" i="1"/>
  <c r="V6003" i="1"/>
  <c r="AB6002" i="1"/>
  <c r="AA6002" i="1"/>
  <c r="V6002" i="1"/>
  <c r="AB6001" i="1"/>
  <c r="AA6001" i="1"/>
  <c r="V6001" i="1"/>
  <c r="AB6000" i="1"/>
  <c r="AA6000" i="1"/>
  <c r="V6000" i="1"/>
  <c r="AB5999" i="1"/>
  <c r="AA5999" i="1"/>
  <c r="V5999" i="1"/>
  <c r="AB5998" i="1"/>
  <c r="AA5998" i="1"/>
  <c r="V5998" i="1"/>
  <c r="AB5997" i="1"/>
  <c r="AA5997" i="1"/>
  <c r="V5997" i="1"/>
  <c r="AB5996" i="1"/>
  <c r="AA5996" i="1"/>
  <c r="V5996" i="1"/>
  <c r="AB5995" i="1"/>
  <c r="AA5995" i="1"/>
  <c r="V5995" i="1"/>
  <c r="AB5994" i="1"/>
  <c r="AA5994" i="1"/>
  <c r="V5994" i="1"/>
  <c r="AB5993" i="1"/>
  <c r="AA5993" i="1"/>
  <c r="V5993" i="1"/>
  <c r="AB5992" i="1"/>
  <c r="AA5992" i="1"/>
  <c r="V5992" i="1"/>
  <c r="AB5991" i="1"/>
  <c r="AA5991" i="1"/>
  <c r="V5991" i="1"/>
  <c r="AB5990" i="1"/>
  <c r="AA5990" i="1"/>
  <c r="V5990" i="1"/>
  <c r="AB5989" i="1"/>
  <c r="AA5989" i="1"/>
  <c r="V5989" i="1"/>
  <c r="AB5988" i="1"/>
  <c r="AA5988" i="1"/>
  <c r="V5988" i="1"/>
  <c r="AB5987" i="1"/>
  <c r="AA5987" i="1"/>
  <c r="V5987" i="1"/>
  <c r="AB5986" i="1"/>
  <c r="AA5986" i="1"/>
  <c r="V5986" i="1"/>
  <c r="AB5985" i="1"/>
  <c r="AA5985" i="1"/>
  <c r="V5985" i="1"/>
  <c r="AB5984" i="1"/>
  <c r="AA5984" i="1"/>
  <c r="AB5983" i="1"/>
  <c r="AA5983" i="1"/>
  <c r="AB5982" i="1"/>
  <c r="AA5982" i="1"/>
  <c r="V5982" i="1"/>
  <c r="AB5981" i="1"/>
  <c r="AA5981" i="1"/>
  <c r="V5981" i="1"/>
  <c r="AB5980" i="1"/>
  <c r="AA5980" i="1"/>
  <c r="V5980" i="1"/>
  <c r="AB5979" i="1"/>
  <c r="AA5979" i="1"/>
  <c r="V5979" i="1"/>
  <c r="AB5978" i="1"/>
  <c r="AA5978" i="1"/>
  <c r="V5978" i="1"/>
  <c r="AB5977" i="1"/>
  <c r="AA5977" i="1"/>
  <c r="V5977" i="1"/>
  <c r="AB5976" i="1"/>
  <c r="AA5976" i="1"/>
  <c r="V5976" i="1"/>
  <c r="AB5975" i="1"/>
  <c r="AA5975" i="1"/>
  <c r="V5975" i="1"/>
  <c r="AB5974" i="1"/>
  <c r="AA5974" i="1"/>
  <c r="V5974" i="1"/>
  <c r="AB5973" i="1"/>
  <c r="AA5973" i="1"/>
  <c r="V5973" i="1"/>
  <c r="AB5972" i="1"/>
  <c r="AA5972" i="1"/>
  <c r="V5972" i="1"/>
  <c r="AB5971" i="1"/>
  <c r="AA5971" i="1"/>
  <c r="V5971" i="1"/>
  <c r="AB5970" i="1"/>
  <c r="AA5970" i="1"/>
  <c r="V5970" i="1"/>
  <c r="AB5969" i="1"/>
  <c r="AA5969" i="1"/>
  <c r="V5969" i="1"/>
  <c r="AB5968" i="1"/>
  <c r="AA5968" i="1"/>
  <c r="V5968" i="1"/>
  <c r="AB5967" i="1"/>
  <c r="AA5967" i="1"/>
  <c r="V5967" i="1"/>
  <c r="AB5966" i="1"/>
  <c r="AA5966" i="1"/>
  <c r="V5966" i="1"/>
  <c r="AB5965" i="1"/>
  <c r="AA5965" i="1"/>
  <c r="V5965" i="1"/>
  <c r="AB5964" i="1"/>
  <c r="AA5964" i="1"/>
  <c r="V5964" i="1"/>
  <c r="AB5963" i="1"/>
  <c r="AA5963" i="1"/>
  <c r="V5963" i="1"/>
  <c r="AA5962" i="1"/>
  <c r="V5962" i="1"/>
  <c r="AB5961" i="1"/>
  <c r="AA5961" i="1"/>
  <c r="AB5960" i="1"/>
  <c r="AA5960" i="1"/>
  <c r="V5960" i="1"/>
  <c r="AB5959" i="1"/>
  <c r="AA5959" i="1"/>
  <c r="V5959" i="1"/>
  <c r="AB5958" i="1"/>
  <c r="AA5958" i="1"/>
  <c r="V5958" i="1"/>
  <c r="AB5957" i="1"/>
  <c r="AA5957" i="1"/>
  <c r="V5957" i="1"/>
  <c r="AB5956" i="1"/>
  <c r="AA5956" i="1"/>
  <c r="V5956" i="1"/>
  <c r="AB5955" i="1"/>
  <c r="AA5955" i="1"/>
  <c r="V5955" i="1"/>
  <c r="AB5954" i="1"/>
  <c r="AA5954" i="1"/>
  <c r="V5954" i="1"/>
  <c r="AB5953" i="1"/>
  <c r="AA5953" i="1"/>
  <c r="V5953" i="1"/>
  <c r="AB5952" i="1"/>
  <c r="AA5952" i="1"/>
  <c r="V5952" i="1"/>
  <c r="AB5951" i="1"/>
  <c r="AA5951" i="1"/>
  <c r="V5951" i="1"/>
  <c r="AB5950" i="1"/>
  <c r="AA5950" i="1"/>
  <c r="AA5949" i="1"/>
  <c r="AB5948" i="1"/>
  <c r="AA5948" i="1"/>
  <c r="V5948" i="1"/>
  <c r="AB5947" i="1"/>
  <c r="AA5947" i="1"/>
  <c r="V5947" i="1"/>
  <c r="AB5946" i="1"/>
  <c r="AA5946" i="1"/>
  <c r="AB5945" i="1"/>
  <c r="AA5945" i="1"/>
  <c r="V5945" i="1"/>
  <c r="AB5944" i="1"/>
  <c r="AA5944" i="1"/>
  <c r="V5944" i="1"/>
  <c r="AB5943" i="1"/>
  <c r="AA5943" i="1"/>
  <c r="V5943" i="1"/>
  <c r="AB5942" i="1"/>
  <c r="AA5942" i="1"/>
  <c r="V5942" i="1"/>
  <c r="AB5941" i="1"/>
  <c r="AA5941" i="1"/>
  <c r="V5941" i="1"/>
  <c r="AA5940" i="1"/>
  <c r="AB5939" i="1"/>
  <c r="AA5939" i="1"/>
  <c r="V5939" i="1"/>
  <c r="AA5938" i="1"/>
  <c r="AB5937" i="1"/>
  <c r="AA5937" i="1"/>
  <c r="V5937" i="1"/>
  <c r="AB5936" i="1"/>
  <c r="AA5936" i="1"/>
  <c r="V5936" i="1"/>
  <c r="AB5935" i="1"/>
  <c r="AA5935" i="1"/>
  <c r="V5935" i="1"/>
  <c r="AB5934" i="1"/>
  <c r="AA5934" i="1"/>
  <c r="V5934" i="1"/>
  <c r="AB5933" i="1"/>
  <c r="AA5933" i="1"/>
  <c r="V5933" i="1"/>
  <c r="AB5932" i="1"/>
  <c r="AA5932" i="1"/>
  <c r="V5932" i="1"/>
  <c r="AB5931" i="1"/>
  <c r="AA5931" i="1"/>
  <c r="V5931" i="1"/>
  <c r="AB5930" i="1"/>
  <c r="AA5930" i="1"/>
  <c r="V5930" i="1"/>
  <c r="AB5929" i="1"/>
  <c r="AA5929" i="1"/>
  <c r="V5929" i="1"/>
  <c r="AB5928" i="1"/>
  <c r="AA5928" i="1"/>
  <c r="V5928" i="1"/>
  <c r="AB5927" i="1"/>
  <c r="AA5927" i="1"/>
  <c r="V5927" i="1"/>
  <c r="AB5926" i="1"/>
  <c r="AA5926" i="1"/>
  <c r="V5926" i="1"/>
  <c r="AB5925" i="1"/>
  <c r="AA5925" i="1"/>
  <c r="V5925" i="1"/>
  <c r="AB5924" i="1"/>
  <c r="AA5924" i="1"/>
  <c r="V5924" i="1"/>
  <c r="AB5923" i="1"/>
  <c r="AA5923" i="1"/>
  <c r="V5923" i="1"/>
  <c r="AB5922" i="1"/>
  <c r="AA5922" i="1"/>
  <c r="V5922" i="1"/>
  <c r="AB5921" i="1"/>
  <c r="AA5921" i="1"/>
  <c r="V5921" i="1"/>
  <c r="AB5920" i="1"/>
  <c r="AA5920" i="1"/>
  <c r="V5920" i="1"/>
  <c r="AB5919" i="1"/>
  <c r="AA5919" i="1"/>
  <c r="V5919" i="1"/>
  <c r="AB5918" i="1"/>
  <c r="AA5918" i="1"/>
  <c r="V5918" i="1"/>
  <c r="AB5917" i="1"/>
  <c r="AA5917" i="1"/>
  <c r="V5917" i="1"/>
  <c r="AB5916" i="1"/>
  <c r="AA5916" i="1"/>
  <c r="V5916" i="1"/>
  <c r="AB5915" i="1"/>
  <c r="AA5915" i="1"/>
  <c r="V5915" i="1"/>
  <c r="AB5914" i="1"/>
  <c r="AA5914" i="1"/>
  <c r="V5914" i="1"/>
  <c r="AB5913" i="1"/>
  <c r="AA5913" i="1"/>
  <c r="V5913" i="1"/>
  <c r="AB5912" i="1"/>
  <c r="AA5912" i="1"/>
  <c r="V5912" i="1"/>
  <c r="AB5911" i="1"/>
  <c r="AA5911" i="1"/>
  <c r="V5911" i="1"/>
  <c r="AB5910" i="1"/>
  <c r="AA5910" i="1"/>
  <c r="V5910" i="1"/>
  <c r="AB5909" i="1"/>
  <c r="AA5909" i="1"/>
  <c r="V5909" i="1"/>
  <c r="AB5908" i="1"/>
  <c r="AA5908" i="1"/>
  <c r="V5908" i="1"/>
  <c r="AB5907" i="1"/>
  <c r="AA5907" i="1"/>
  <c r="V5907" i="1"/>
  <c r="AB5906" i="1"/>
  <c r="AA5906" i="1"/>
  <c r="V5906" i="1"/>
  <c r="AB5905" i="1"/>
  <c r="AA5905" i="1"/>
  <c r="V5905" i="1"/>
  <c r="AB5904" i="1"/>
  <c r="AA5904" i="1"/>
  <c r="V5904" i="1"/>
  <c r="AB5903" i="1"/>
  <c r="AA5903" i="1"/>
  <c r="V5903" i="1"/>
  <c r="AB5902" i="1"/>
  <c r="AA5902" i="1"/>
  <c r="V5902" i="1"/>
  <c r="AB5901" i="1"/>
  <c r="AA5901" i="1"/>
  <c r="V5901" i="1"/>
  <c r="AB5900" i="1"/>
  <c r="AA5900" i="1"/>
  <c r="V5900" i="1"/>
  <c r="AB5899" i="1"/>
  <c r="AA5899" i="1"/>
  <c r="V5899" i="1"/>
  <c r="AB5898" i="1"/>
  <c r="AA5898" i="1"/>
  <c r="V5898" i="1"/>
  <c r="AB5897" i="1"/>
  <c r="AA5897" i="1"/>
  <c r="V5897" i="1"/>
  <c r="AB5896" i="1"/>
  <c r="AA5896" i="1"/>
  <c r="V5896" i="1"/>
  <c r="AB5895" i="1"/>
  <c r="AA5895" i="1"/>
  <c r="V5895" i="1"/>
  <c r="AB5894" i="1"/>
  <c r="AA5894" i="1"/>
  <c r="V5894" i="1"/>
  <c r="AB5893" i="1"/>
  <c r="AA5893" i="1"/>
  <c r="V5893" i="1"/>
  <c r="AB5892" i="1"/>
  <c r="AA5892" i="1"/>
  <c r="V5892" i="1"/>
  <c r="AB5891" i="1"/>
  <c r="Y5891" i="1" s="1"/>
  <c r="AA5891" i="1"/>
  <c r="V5891" i="1"/>
  <c r="AB5890" i="1"/>
  <c r="AA5890" i="1"/>
  <c r="V5890" i="1"/>
  <c r="AB5889" i="1"/>
  <c r="AA5889" i="1"/>
  <c r="V5889" i="1"/>
  <c r="AB5888" i="1"/>
  <c r="AA5888" i="1"/>
  <c r="V5888" i="1"/>
  <c r="AB5887" i="1"/>
  <c r="AA5887" i="1"/>
  <c r="V5887" i="1"/>
  <c r="AB5886" i="1"/>
  <c r="AA5886" i="1"/>
  <c r="V5886" i="1"/>
  <c r="AB5885" i="1"/>
  <c r="AA5885" i="1"/>
  <c r="V5885" i="1"/>
  <c r="AB5884" i="1"/>
  <c r="AA5884" i="1"/>
  <c r="V5884" i="1"/>
  <c r="AB5883" i="1"/>
  <c r="AA5883" i="1"/>
  <c r="V5883" i="1"/>
  <c r="AB5882" i="1"/>
  <c r="AA5882" i="1"/>
  <c r="V5882" i="1"/>
  <c r="AB5881" i="1"/>
  <c r="AA5881" i="1"/>
  <c r="V5881" i="1"/>
  <c r="AA5880" i="1"/>
  <c r="V5880" i="1"/>
  <c r="AB5879" i="1"/>
  <c r="AA5879" i="1"/>
  <c r="V5879" i="1"/>
  <c r="AB5878" i="1"/>
  <c r="AA5878" i="1"/>
  <c r="V5878" i="1"/>
  <c r="AB5877" i="1"/>
  <c r="AA5877" i="1"/>
  <c r="V5877" i="1"/>
  <c r="AB5876" i="1"/>
  <c r="AA5876" i="1"/>
  <c r="V5876" i="1"/>
  <c r="AB5875" i="1"/>
  <c r="AA5875" i="1"/>
  <c r="V5875" i="1"/>
  <c r="AB5874" i="1"/>
  <c r="AA5874" i="1"/>
  <c r="V5874" i="1"/>
  <c r="AB5873" i="1"/>
  <c r="AA5873" i="1"/>
  <c r="V5873" i="1"/>
  <c r="AB5872" i="1"/>
  <c r="AA5872" i="1"/>
  <c r="V5872" i="1"/>
  <c r="AB5871" i="1"/>
  <c r="AA5871" i="1"/>
  <c r="V5871" i="1"/>
  <c r="AB5870" i="1"/>
  <c r="AA5870" i="1"/>
  <c r="V5870" i="1"/>
  <c r="AB5869" i="1"/>
  <c r="AA5869" i="1"/>
  <c r="V5869" i="1"/>
  <c r="AB5868" i="1"/>
  <c r="AA5868" i="1"/>
  <c r="V5868" i="1"/>
  <c r="AB5867" i="1"/>
  <c r="AA5867" i="1"/>
  <c r="V5867" i="1"/>
  <c r="AB5866" i="1"/>
  <c r="AA5866" i="1"/>
  <c r="V5866" i="1"/>
  <c r="AB5865" i="1"/>
  <c r="AA5865" i="1"/>
  <c r="V5865" i="1"/>
  <c r="AB5864" i="1"/>
  <c r="AA5864" i="1"/>
  <c r="V5864" i="1"/>
  <c r="AB5863" i="1"/>
  <c r="AA5863" i="1"/>
  <c r="V5863" i="1"/>
  <c r="AB5862" i="1"/>
  <c r="AA5862" i="1"/>
  <c r="V5862" i="1"/>
  <c r="AB5861" i="1"/>
  <c r="AA5861" i="1"/>
  <c r="V5861" i="1"/>
  <c r="AB5860" i="1"/>
  <c r="AA5860" i="1"/>
  <c r="V5860" i="1"/>
  <c r="AB5859" i="1"/>
  <c r="AA5859" i="1"/>
  <c r="V5859" i="1"/>
  <c r="AB5858" i="1"/>
  <c r="AA5858" i="1"/>
  <c r="V5858" i="1"/>
  <c r="AB5857" i="1"/>
  <c r="AA5857" i="1"/>
  <c r="V5857" i="1"/>
  <c r="AB5856" i="1"/>
  <c r="AA5856" i="1"/>
  <c r="V5856" i="1"/>
  <c r="AB5855" i="1"/>
  <c r="AA5855" i="1"/>
  <c r="V5855" i="1"/>
  <c r="AB5854" i="1"/>
  <c r="AA5854" i="1"/>
  <c r="V5854" i="1"/>
  <c r="AB5853" i="1"/>
  <c r="AA5853" i="1"/>
  <c r="V5853" i="1"/>
  <c r="AB5852" i="1"/>
  <c r="AA5852" i="1"/>
  <c r="V5852" i="1"/>
  <c r="AB5851" i="1"/>
  <c r="AA5851" i="1"/>
  <c r="V5851" i="1"/>
  <c r="AB5850" i="1"/>
  <c r="AA5850" i="1"/>
  <c r="V5850" i="1"/>
  <c r="AB5849" i="1"/>
  <c r="AA5849" i="1"/>
  <c r="V5849" i="1"/>
  <c r="AB5848" i="1"/>
  <c r="AA5848" i="1"/>
  <c r="V5848" i="1"/>
  <c r="AB5847" i="1"/>
  <c r="AA5847" i="1"/>
  <c r="V5847" i="1"/>
  <c r="AB5846" i="1"/>
  <c r="AA5846" i="1"/>
  <c r="V5846" i="1"/>
  <c r="AB5845" i="1"/>
  <c r="AA5845" i="1"/>
  <c r="V5845" i="1"/>
  <c r="AB5844" i="1"/>
  <c r="AA5844" i="1"/>
  <c r="V5844" i="1"/>
  <c r="AB5843" i="1"/>
  <c r="AA5843" i="1"/>
  <c r="V5843" i="1"/>
  <c r="AB5842" i="1"/>
  <c r="AA5842" i="1"/>
  <c r="V5842" i="1"/>
  <c r="AB5841" i="1"/>
  <c r="AA5841" i="1"/>
  <c r="V5841" i="1"/>
  <c r="AB5840" i="1"/>
  <c r="AA5840" i="1"/>
  <c r="V5840" i="1"/>
  <c r="AB5839" i="1"/>
  <c r="AA5839" i="1"/>
  <c r="V5839" i="1"/>
  <c r="AB5838" i="1"/>
  <c r="AA5838" i="1"/>
  <c r="V5838" i="1"/>
  <c r="AB5837" i="1"/>
  <c r="AA5837" i="1"/>
  <c r="V5837" i="1"/>
  <c r="AB5836" i="1"/>
  <c r="AA5836" i="1"/>
  <c r="V5836" i="1"/>
  <c r="AB5835" i="1"/>
  <c r="AA5835" i="1"/>
  <c r="V5835" i="1"/>
  <c r="AB5834" i="1"/>
  <c r="AA5834" i="1"/>
  <c r="V5834" i="1"/>
  <c r="AB5833" i="1"/>
  <c r="AA5833" i="1"/>
  <c r="V5833" i="1"/>
  <c r="AB5832" i="1"/>
  <c r="AA5832" i="1"/>
  <c r="V5832" i="1"/>
  <c r="AB5831" i="1"/>
  <c r="AA5831" i="1"/>
  <c r="V5831" i="1"/>
  <c r="AB5830" i="1"/>
  <c r="AA5830" i="1"/>
  <c r="V5830" i="1"/>
  <c r="AB5829" i="1"/>
  <c r="AA5829" i="1"/>
  <c r="V5829" i="1"/>
  <c r="AB5828" i="1"/>
  <c r="AA5828" i="1"/>
  <c r="V5828" i="1"/>
  <c r="AB5827" i="1"/>
  <c r="AA5827" i="1"/>
  <c r="V5827" i="1"/>
  <c r="AB5826" i="1"/>
  <c r="AA5826" i="1"/>
  <c r="V5826" i="1"/>
  <c r="AB5825" i="1"/>
  <c r="AA5825" i="1"/>
  <c r="V5825" i="1"/>
  <c r="AB5824" i="1"/>
  <c r="AA5824" i="1"/>
  <c r="V5824" i="1"/>
  <c r="AB5823" i="1"/>
  <c r="AA5823" i="1"/>
  <c r="V5823" i="1"/>
  <c r="AB5822" i="1"/>
  <c r="AA5822" i="1"/>
  <c r="V5822" i="1"/>
  <c r="AB5821" i="1"/>
  <c r="AA5821" i="1"/>
  <c r="V5821" i="1"/>
  <c r="AB5820" i="1"/>
  <c r="AA5820" i="1"/>
  <c r="V5820" i="1"/>
  <c r="AB5819" i="1"/>
  <c r="AA5819" i="1"/>
  <c r="V5819" i="1"/>
  <c r="AB5818" i="1"/>
  <c r="AA5818" i="1"/>
  <c r="V5818" i="1"/>
  <c r="AB5817" i="1"/>
  <c r="AA5817" i="1"/>
  <c r="V5817" i="1"/>
  <c r="AB5816" i="1"/>
  <c r="AA5816" i="1"/>
  <c r="V5816" i="1"/>
  <c r="AB5815" i="1"/>
  <c r="AA5815" i="1"/>
  <c r="V5815" i="1"/>
  <c r="AB5814" i="1"/>
  <c r="AA5814" i="1"/>
  <c r="V5814" i="1"/>
  <c r="AB5813" i="1"/>
  <c r="AA5813" i="1"/>
  <c r="V5813" i="1"/>
  <c r="AB5812" i="1"/>
  <c r="AA5812" i="1"/>
  <c r="V5812" i="1"/>
  <c r="AB5811" i="1"/>
  <c r="AA5811" i="1"/>
  <c r="V5811" i="1"/>
  <c r="AB5810" i="1"/>
  <c r="AA5810" i="1"/>
  <c r="V5810" i="1"/>
  <c r="AB5809" i="1"/>
  <c r="AA5809" i="1"/>
  <c r="V5809" i="1"/>
  <c r="AB5808" i="1"/>
  <c r="AA5808" i="1"/>
  <c r="V5808" i="1"/>
  <c r="AB5807" i="1"/>
  <c r="AA5807" i="1"/>
  <c r="V5807" i="1"/>
  <c r="AB5806" i="1"/>
  <c r="AA5806" i="1"/>
  <c r="V5806" i="1"/>
  <c r="AB5805" i="1"/>
  <c r="AA5805" i="1"/>
  <c r="V5805" i="1"/>
  <c r="AB5804" i="1"/>
  <c r="AA5804" i="1"/>
  <c r="V5804" i="1"/>
  <c r="AB5803" i="1"/>
  <c r="AA5803" i="1"/>
  <c r="V5803" i="1"/>
  <c r="AB5802" i="1"/>
  <c r="AA5802" i="1"/>
  <c r="V5802" i="1"/>
  <c r="AB5801" i="1"/>
  <c r="AA5801" i="1"/>
  <c r="V5801" i="1"/>
  <c r="AB5800" i="1"/>
  <c r="AA5800" i="1"/>
  <c r="V5800" i="1"/>
  <c r="AB5799" i="1"/>
  <c r="AA5799" i="1"/>
  <c r="V5799" i="1"/>
  <c r="AB5798" i="1"/>
  <c r="AA5798" i="1"/>
  <c r="V5798" i="1"/>
  <c r="AB5797" i="1"/>
  <c r="AA5797" i="1"/>
  <c r="V5797" i="1"/>
  <c r="AB5796" i="1"/>
  <c r="AA5796" i="1"/>
  <c r="V5796" i="1"/>
  <c r="AB5795" i="1"/>
  <c r="AA5795" i="1"/>
  <c r="AB5794" i="1"/>
  <c r="AA5794" i="1"/>
  <c r="V5794" i="1"/>
  <c r="AB5793" i="1"/>
  <c r="AA5793" i="1"/>
  <c r="V5793" i="1"/>
  <c r="AB5792" i="1"/>
  <c r="AA5792" i="1"/>
  <c r="AB5791" i="1"/>
  <c r="AA5791" i="1"/>
  <c r="V5791" i="1"/>
  <c r="AB5790" i="1"/>
  <c r="AA5790" i="1"/>
  <c r="V5790" i="1"/>
  <c r="AB5789" i="1"/>
  <c r="AA5789" i="1"/>
  <c r="V5789" i="1"/>
  <c r="AB5788" i="1"/>
  <c r="AA5788" i="1"/>
  <c r="V5788" i="1"/>
  <c r="AB5787" i="1"/>
  <c r="AA5787" i="1"/>
  <c r="V5787" i="1"/>
  <c r="AB5786" i="1"/>
  <c r="AA5786" i="1"/>
  <c r="V5786" i="1"/>
  <c r="AB5785" i="1"/>
  <c r="AA5785" i="1"/>
  <c r="V5785" i="1"/>
  <c r="AB5784" i="1"/>
  <c r="AA5784" i="1"/>
  <c r="V5784" i="1"/>
  <c r="AB5783" i="1"/>
  <c r="AA5783" i="1"/>
  <c r="V5783" i="1"/>
  <c r="AB5782" i="1"/>
  <c r="AA5782" i="1"/>
  <c r="V5782" i="1"/>
  <c r="AB5781" i="1"/>
  <c r="AA5781" i="1"/>
  <c r="V5781" i="1"/>
  <c r="AB5780" i="1"/>
  <c r="AA5780" i="1"/>
  <c r="V5780" i="1"/>
  <c r="AB5779" i="1"/>
  <c r="AA5779" i="1"/>
  <c r="V5779" i="1"/>
  <c r="AB5778" i="1"/>
  <c r="AA5778" i="1"/>
  <c r="V5778" i="1"/>
  <c r="AB5777" i="1"/>
  <c r="AA5777" i="1"/>
  <c r="V5777" i="1"/>
  <c r="AB5776" i="1"/>
  <c r="AA5776" i="1"/>
  <c r="V5776" i="1"/>
  <c r="AB5775" i="1"/>
  <c r="AA5775" i="1"/>
  <c r="V5775" i="1"/>
  <c r="AB5774" i="1"/>
  <c r="AA5774" i="1"/>
  <c r="V5774" i="1"/>
  <c r="AB5773" i="1"/>
  <c r="AA5773" i="1"/>
  <c r="V5773" i="1"/>
  <c r="AB5772" i="1"/>
  <c r="AA5772" i="1"/>
  <c r="V5772" i="1"/>
  <c r="AB5771" i="1"/>
  <c r="AA5771" i="1"/>
  <c r="V5771" i="1"/>
  <c r="AB5770" i="1"/>
  <c r="AA5770" i="1"/>
  <c r="V5770" i="1"/>
  <c r="AB5769" i="1"/>
  <c r="AA5769" i="1"/>
  <c r="V5769" i="1"/>
  <c r="AB5768" i="1"/>
  <c r="AA5768" i="1"/>
  <c r="V5768" i="1"/>
  <c r="AB5767" i="1"/>
  <c r="AA5767" i="1"/>
  <c r="V5767" i="1"/>
  <c r="AB5766" i="1"/>
  <c r="AA5766" i="1"/>
  <c r="V5766" i="1"/>
  <c r="AB5765" i="1"/>
  <c r="AA5765" i="1"/>
  <c r="V5765" i="1"/>
  <c r="AB5764" i="1"/>
  <c r="AA5764" i="1"/>
  <c r="V5764" i="1"/>
  <c r="AB5763" i="1"/>
  <c r="AA5763" i="1"/>
  <c r="V5763" i="1"/>
  <c r="AB5762" i="1"/>
  <c r="AA5762" i="1"/>
  <c r="V5762" i="1"/>
  <c r="AB5761" i="1"/>
  <c r="AA5761" i="1"/>
  <c r="V5761" i="1"/>
  <c r="AB5760" i="1"/>
  <c r="AA5760" i="1"/>
  <c r="V5760" i="1"/>
  <c r="AB5759" i="1"/>
  <c r="AA5759" i="1"/>
  <c r="V5759" i="1"/>
  <c r="AB5758" i="1"/>
  <c r="AA5758" i="1"/>
  <c r="V5758" i="1"/>
  <c r="AB5757" i="1"/>
  <c r="AA5757" i="1"/>
  <c r="V5757" i="1"/>
  <c r="AB5756" i="1"/>
  <c r="AA5756" i="1"/>
  <c r="AB5755" i="1"/>
  <c r="AA5755" i="1"/>
  <c r="V5755" i="1"/>
  <c r="AB5754" i="1"/>
  <c r="AA5754" i="1"/>
  <c r="V5754" i="1"/>
  <c r="AB5753" i="1"/>
  <c r="AA5753" i="1"/>
  <c r="V5753" i="1"/>
  <c r="AB5752" i="1"/>
  <c r="AA5752" i="1"/>
  <c r="V5752" i="1"/>
  <c r="AB5751" i="1"/>
  <c r="AA5751" i="1"/>
  <c r="V5751" i="1"/>
  <c r="AB5750" i="1"/>
  <c r="AA5750" i="1"/>
  <c r="V5750" i="1"/>
  <c r="AB5749" i="1"/>
  <c r="AA5749" i="1"/>
  <c r="V5749" i="1"/>
  <c r="AB5748" i="1"/>
  <c r="AA5748" i="1"/>
  <c r="V5748" i="1"/>
  <c r="AB5747" i="1"/>
  <c r="AA5747" i="1"/>
  <c r="V5747" i="1"/>
  <c r="AB5746" i="1"/>
  <c r="AA5746" i="1"/>
  <c r="V5746" i="1"/>
  <c r="AB5745" i="1"/>
  <c r="AA5745" i="1"/>
  <c r="V5745" i="1"/>
  <c r="AB5744" i="1"/>
  <c r="AA5744" i="1"/>
  <c r="V5744" i="1"/>
  <c r="AB5743" i="1"/>
  <c r="AA5743" i="1"/>
  <c r="V5743" i="1"/>
  <c r="AB5742" i="1"/>
  <c r="AA5742" i="1"/>
  <c r="V5742" i="1"/>
  <c r="AB5741" i="1"/>
  <c r="AA5741" i="1"/>
  <c r="V5741" i="1"/>
  <c r="AB5740" i="1"/>
  <c r="AA5740" i="1"/>
  <c r="V5740" i="1"/>
  <c r="AB5739" i="1"/>
  <c r="AA5739" i="1"/>
  <c r="V5739" i="1"/>
  <c r="AB5738" i="1"/>
  <c r="AA5738" i="1"/>
  <c r="V5738" i="1"/>
  <c r="AB5737" i="1"/>
  <c r="AA5737" i="1"/>
  <c r="V5737" i="1"/>
  <c r="AB5736" i="1"/>
  <c r="AA5736" i="1"/>
  <c r="V5736" i="1"/>
  <c r="AB5735" i="1"/>
  <c r="AA5735" i="1"/>
  <c r="V5735" i="1"/>
  <c r="AB5734" i="1"/>
  <c r="AA5734" i="1"/>
  <c r="V5734" i="1"/>
  <c r="AB5733" i="1"/>
  <c r="AA5733" i="1"/>
  <c r="V5733" i="1"/>
  <c r="AB5732" i="1"/>
  <c r="AA5732" i="1"/>
  <c r="V5732" i="1"/>
  <c r="AB5731" i="1"/>
  <c r="AA5731" i="1"/>
  <c r="V5731" i="1"/>
  <c r="AB5730" i="1"/>
  <c r="AA5730" i="1"/>
  <c r="V5730" i="1"/>
  <c r="AB5729" i="1"/>
  <c r="AA5729" i="1"/>
  <c r="V5729" i="1"/>
  <c r="AB5728" i="1"/>
  <c r="AA5728" i="1"/>
  <c r="V5728" i="1"/>
  <c r="AB5727" i="1"/>
  <c r="AA5727" i="1"/>
  <c r="V5727" i="1"/>
  <c r="AB5726" i="1"/>
  <c r="AA5726" i="1"/>
  <c r="V5726" i="1"/>
  <c r="AB5725" i="1"/>
  <c r="AA5725" i="1"/>
  <c r="V5725" i="1"/>
  <c r="AB5724" i="1"/>
  <c r="AA5724" i="1"/>
  <c r="V5724" i="1"/>
  <c r="AB5723" i="1"/>
  <c r="AA5723" i="1"/>
  <c r="V5723" i="1"/>
  <c r="AB5722" i="1"/>
  <c r="AA5722" i="1"/>
  <c r="V5722" i="1"/>
  <c r="AB5721" i="1"/>
  <c r="AA5721" i="1"/>
  <c r="V5721" i="1"/>
  <c r="AB5720" i="1"/>
  <c r="AA5720" i="1"/>
  <c r="V5720" i="1"/>
  <c r="AB5719" i="1"/>
  <c r="AA5719" i="1"/>
  <c r="V5719" i="1"/>
  <c r="AB5718" i="1"/>
  <c r="AA5718" i="1"/>
  <c r="V5718" i="1"/>
  <c r="AB5717" i="1"/>
  <c r="AA5717" i="1"/>
  <c r="V5717" i="1"/>
  <c r="AB5716" i="1"/>
  <c r="AA5716" i="1"/>
  <c r="V5716" i="1"/>
  <c r="AB5715" i="1"/>
  <c r="AA5715" i="1"/>
  <c r="V5715" i="1"/>
  <c r="AB5714" i="1"/>
  <c r="AA5714" i="1"/>
  <c r="AB5713" i="1"/>
  <c r="AA5713" i="1"/>
  <c r="V5713" i="1"/>
  <c r="AB5712" i="1"/>
  <c r="AA5712" i="1"/>
  <c r="V5712" i="1"/>
  <c r="AB5711" i="1"/>
  <c r="AA5711" i="1"/>
  <c r="V5711" i="1"/>
  <c r="AB5710" i="1"/>
  <c r="AA5710" i="1"/>
  <c r="V5710" i="1"/>
  <c r="AB5709" i="1"/>
  <c r="AA5709" i="1"/>
  <c r="V5709" i="1"/>
  <c r="AB5708" i="1"/>
  <c r="AA5708" i="1"/>
  <c r="V5708" i="1"/>
  <c r="AB5707" i="1"/>
  <c r="AA5707" i="1"/>
  <c r="V5707" i="1"/>
  <c r="AB5706" i="1"/>
  <c r="AA5706" i="1"/>
  <c r="V5706" i="1"/>
  <c r="AB5705" i="1"/>
  <c r="AA5705" i="1"/>
  <c r="V5705" i="1"/>
  <c r="AB5704" i="1"/>
  <c r="AA5704" i="1"/>
  <c r="V5704" i="1"/>
  <c r="AB5703" i="1"/>
  <c r="AA5703" i="1"/>
  <c r="V5703" i="1"/>
  <c r="AB5702" i="1"/>
  <c r="AA5702" i="1"/>
  <c r="V5702" i="1"/>
  <c r="AB5701" i="1"/>
  <c r="AA5701" i="1"/>
  <c r="V5701" i="1"/>
  <c r="AB5700" i="1"/>
  <c r="AA5700" i="1"/>
  <c r="V5700" i="1"/>
  <c r="AB5699" i="1"/>
  <c r="AA5699" i="1"/>
  <c r="V5699" i="1"/>
  <c r="AB5698" i="1"/>
  <c r="AA5698" i="1"/>
  <c r="V5698" i="1"/>
  <c r="AB5697" i="1"/>
  <c r="AA5697" i="1"/>
  <c r="V5697" i="1"/>
  <c r="AB5696" i="1"/>
  <c r="AA5696" i="1"/>
  <c r="V5696" i="1"/>
  <c r="AB5695" i="1"/>
  <c r="AA5695" i="1"/>
  <c r="V5695" i="1"/>
  <c r="AB5694" i="1"/>
  <c r="AA5694" i="1"/>
  <c r="V5694" i="1"/>
  <c r="AB5693" i="1"/>
  <c r="AA5693" i="1"/>
  <c r="V5693" i="1"/>
  <c r="AB5692" i="1"/>
  <c r="AA5692" i="1"/>
  <c r="V5692" i="1"/>
  <c r="AB5691" i="1"/>
  <c r="AA5691" i="1"/>
  <c r="V5691" i="1"/>
  <c r="AB5690" i="1"/>
  <c r="AA5690" i="1"/>
  <c r="V5690" i="1"/>
  <c r="AB5689" i="1"/>
  <c r="AA5689" i="1"/>
  <c r="V5689" i="1"/>
  <c r="AB5688" i="1"/>
  <c r="AA5688" i="1"/>
  <c r="V5688" i="1"/>
  <c r="AB5687" i="1"/>
  <c r="AA5687" i="1"/>
  <c r="V5687" i="1"/>
  <c r="AB5686" i="1"/>
  <c r="AA5686" i="1"/>
  <c r="V5686" i="1"/>
  <c r="AB5685" i="1"/>
  <c r="AA5685" i="1"/>
  <c r="V5685" i="1"/>
  <c r="AB5684" i="1"/>
  <c r="AA5684" i="1"/>
  <c r="V5684" i="1"/>
  <c r="AB5683" i="1"/>
  <c r="AA5683" i="1"/>
  <c r="V5683" i="1"/>
  <c r="AB5682" i="1"/>
  <c r="AA5682" i="1"/>
  <c r="V5682" i="1"/>
  <c r="AB5681" i="1"/>
  <c r="AA5681" i="1"/>
  <c r="V5681" i="1"/>
  <c r="AB5680" i="1"/>
  <c r="AA5680" i="1"/>
  <c r="V5680" i="1"/>
  <c r="AB5679" i="1"/>
  <c r="AA5679" i="1"/>
  <c r="V5679" i="1"/>
  <c r="AB5678" i="1"/>
  <c r="AA5678" i="1"/>
  <c r="V5678" i="1"/>
  <c r="AB5677" i="1"/>
  <c r="AA5677" i="1"/>
  <c r="V5677" i="1"/>
  <c r="AB5676" i="1"/>
  <c r="AA5676" i="1"/>
  <c r="V5676" i="1"/>
  <c r="AB5675" i="1"/>
  <c r="AA5675" i="1"/>
  <c r="V5675" i="1"/>
  <c r="AB5674" i="1"/>
  <c r="AA5674" i="1"/>
  <c r="V5674" i="1"/>
  <c r="AB5673" i="1"/>
  <c r="AA5673" i="1"/>
  <c r="V5673" i="1"/>
  <c r="AB5672" i="1"/>
  <c r="AA5672" i="1"/>
  <c r="V5672" i="1"/>
  <c r="AB5671" i="1"/>
  <c r="AA5671" i="1"/>
  <c r="V5671" i="1"/>
  <c r="AB5670" i="1"/>
  <c r="AA5670" i="1"/>
  <c r="V5670" i="1"/>
  <c r="AB5669" i="1"/>
  <c r="AA5669" i="1"/>
  <c r="V5669" i="1"/>
  <c r="AB5668" i="1"/>
  <c r="AA5668" i="1"/>
  <c r="V5668" i="1"/>
  <c r="AB5667" i="1"/>
  <c r="AA5667" i="1"/>
  <c r="V5667" i="1"/>
  <c r="AB5666" i="1"/>
  <c r="AA5666" i="1"/>
  <c r="V5666" i="1"/>
  <c r="AB5665" i="1"/>
  <c r="AA5665" i="1"/>
  <c r="V5665" i="1"/>
  <c r="AB5664" i="1"/>
  <c r="AA5664" i="1"/>
  <c r="V5664" i="1"/>
  <c r="AB5663" i="1"/>
  <c r="AA5663" i="1"/>
  <c r="V5663" i="1"/>
  <c r="AB5662" i="1"/>
  <c r="AA5662" i="1"/>
  <c r="V5662" i="1"/>
  <c r="AB5661" i="1"/>
  <c r="AA5661" i="1"/>
  <c r="V5661" i="1"/>
  <c r="AB5660" i="1"/>
  <c r="AA5660" i="1"/>
  <c r="V5660" i="1"/>
  <c r="AB5659" i="1"/>
  <c r="AA5659" i="1"/>
  <c r="V5659" i="1"/>
  <c r="AB5658" i="1"/>
  <c r="AA5658" i="1"/>
  <c r="V5658" i="1"/>
  <c r="AB5657" i="1"/>
  <c r="AA5657" i="1"/>
  <c r="V5657" i="1"/>
  <c r="AB5656" i="1"/>
  <c r="AA5656" i="1"/>
  <c r="V5656" i="1"/>
  <c r="AB5655" i="1"/>
  <c r="AA5655" i="1"/>
  <c r="V5655" i="1"/>
  <c r="AB5654" i="1"/>
  <c r="AA5654" i="1"/>
  <c r="V5654" i="1"/>
  <c r="AB5653" i="1"/>
  <c r="AA5653" i="1"/>
  <c r="V5653" i="1"/>
  <c r="AB5652" i="1"/>
  <c r="AA5652" i="1"/>
  <c r="V5652" i="1"/>
  <c r="AB5651" i="1"/>
  <c r="AA5651" i="1"/>
  <c r="V5651" i="1"/>
  <c r="AB5650" i="1"/>
  <c r="AA5650" i="1"/>
  <c r="V5650" i="1"/>
  <c r="AB5649" i="1"/>
  <c r="AA5649" i="1"/>
  <c r="AB5648" i="1"/>
  <c r="AA5648" i="1"/>
  <c r="V5648" i="1"/>
  <c r="AB5647" i="1"/>
  <c r="AA5647" i="1"/>
  <c r="V5647" i="1"/>
  <c r="AB5646" i="1"/>
  <c r="AA5646" i="1"/>
  <c r="V5646" i="1"/>
  <c r="AB5645" i="1"/>
  <c r="AA5645" i="1"/>
  <c r="V5645" i="1"/>
  <c r="AB5644" i="1"/>
  <c r="AA5644" i="1"/>
  <c r="V5644" i="1"/>
  <c r="AB5643" i="1"/>
  <c r="AA5643" i="1"/>
  <c r="V5643" i="1"/>
  <c r="AB5642" i="1"/>
  <c r="AA5642" i="1"/>
  <c r="V5642" i="1"/>
  <c r="AB5641" i="1"/>
  <c r="AA5641" i="1"/>
  <c r="V5641" i="1"/>
  <c r="AB5640" i="1"/>
  <c r="AA5640" i="1"/>
  <c r="V5640" i="1"/>
  <c r="AB5639" i="1"/>
  <c r="AA5639" i="1"/>
  <c r="V5639" i="1"/>
  <c r="AB5638" i="1"/>
  <c r="AA5638" i="1"/>
  <c r="V5638" i="1"/>
  <c r="AB5637" i="1"/>
  <c r="AA5637" i="1"/>
  <c r="V5637" i="1"/>
  <c r="AB5636" i="1"/>
  <c r="AA5636" i="1"/>
  <c r="V5636" i="1"/>
  <c r="AB5635" i="1"/>
  <c r="AA5635" i="1"/>
  <c r="V5635" i="1"/>
  <c r="AB5634" i="1"/>
  <c r="AA5634" i="1"/>
  <c r="V5634" i="1"/>
  <c r="AB5633" i="1"/>
  <c r="AA5633" i="1"/>
  <c r="V5633" i="1"/>
  <c r="AB5632" i="1"/>
  <c r="AA5632" i="1"/>
  <c r="V5632" i="1"/>
  <c r="AB5631" i="1"/>
  <c r="AA5631" i="1"/>
  <c r="V5631" i="1"/>
  <c r="AB5630" i="1"/>
  <c r="AA5630" i="1"/>
  <c r="V5630" i="1"/>
  <c r="AB5629" i="1"/>
  <c r="AA5629" i="1"/>
  <c r="V5629" i="1"/>
  <c r="AB5628" i="1"/>
  <c r="AA5628" i="1"/>
  <c r="V5628" i="1"/>
  <c r="AB5627" i="1"/>
  <c r="AA5627" i="1"/>
  <c r="V5627" i="1"/>
  <c r="AB5626" i="1"/>
  <c r="AA5626" i="1"/>
  <c r="V5626" i="1"/>
  <c r="AB5625" i="1"/>
  <c r="AA5625" i="1"/>
  <c r="V5625" i="1"/>
  <c r="AB5624" i="1"/>
  <c r="AA5624" i="1"/>
  <c r="V5624" i="1"/>
  <c r="AB5623" i="1"/>
  <c r="AA5623" i="1"/>
  <c r="V5623" i="1"/>
  <c r="AB5622" i="1"/>
  <c r="AA5622" i="1"/>
  <c r="V5622" i="1"/>
  <c r="AB5621" i="1"/>
  <c r="AA5621" i="1"/>
  <c r="V5621" i="1"/>
  <c r="AB5620" i="1"/>
  <c r="AA5620" i="1"/>
  <c r="V5620" i="1"/>
  <c r="AB5619" i="1"/>
  <c r="AA5619" i="1"/>
  <c r="V5619" i="1"/>
  <c r="AB5618" i="1"/>
  <c r="AA5618" i="1"/>
  <c r="V5618" i="1"/>
  <c r="AB5617" i="1"/>
  <c r="AA5617" i="1"/>
  <c r="V5617" i="1"/>
  <c r="AB5616" i="1"/>
  <c r="AA5616" i="1"/>
  <c r="V5616" i="1"/>
  <c r="AB5615" i="1"/>
  <c r="AA5615" i="1"/>
  <c r="AB5614" i="1"/>
  <c r="AA5614" i="1"/>
  <c r="V5614" i="1"/>
  <c r="AB5613" i="1"/>
  <c r="AA5613" i="1"/>
  <c r="V5613" i="1"/>
  <c r="AB5612" i="1"/>
  <c r="AA5612" i="1"/>
  <c r="V5612" i="1"/>
  <c r="AB5611" i="1"/>
  <c r="AA5611" i="1"/>
  <c r="V5611" i="1"/>
  <c r="AB5610" i="1"/>
  <c r="AA5610" i="1"/>
  <c r="AB5609" i="1"/>
  <c r="AA5609" i="1"/>
  <c r="V5609" i="1"/>
  <c r="AB5608" i="1"/>
  <c r="AA5608" i="1"/>
  <c r="V5608" i="1"/>
  <c r="AB5607" i="1"/>
  <c r="AA5607" i="1"/>
  <c r="V5607" i="1"/>
  <c r="AB5606" i="1"/>
  <c r="AA5606" i="1"/>
  <c r="V5606" i="1"/>
  <c r="AB5605" i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AA5601" i="1"/>
  <c r="V5601" i="1"/>
  <c r="AB5600" i="1"/>
  <c r="AA5600" i="1"/>
  <c r="V5600" i="1"/>
  <c r="AB5599" i="1"/>
  <c r="AA5599" i="1"/>
  <c r="V5599" i="1"/>
  <c r="AB5598" i="1"/>
  <c r="AA5598" i="1"/>
  <c r="V5598" i="1"/>
  <c r="AB5597" i="1"/>
  <c r="AA5597" i="1"/>
  <c r="V5597" i="1"/>
  <c r="AB5596" i="1"/>
  <c r="AA5596" i="1"/>
  <c r="V5596" i="1"/>
  <c r="AB5595" i="1"/>
  <c r="AA5595" i="1"/>
  <c r="V5595" i="1"/>
  <c r="AB5594" i="1"/>
  <c r="AA5594" i="1"/>
  <c r="AB5593" i="1"/>
  <c r="AA5593" i="1"/>
  <c r="V5593" i="1"/>
  <c r="AB5592" i="1"/>
  <c r="AA5592" i="1"/>
  <c r="V5592" i="1"/>
  <c r="AB5591" i="1"/>
  <c r="AA5591" i="1"/>
  <c r="V5591" i="1"/>
  <c r="AB5590" i="1"/>
  <c r="AA5590" i="1"/>
  <c r="V5590" i="1"/>
  <c r="AB5589" i="1"/>
  <c r="AA5589" i="1"/>
  <c r="V5589" i="1"/>
  <c r="AB5588" i="1"/>
  <c r="AA5588" i="1"/>
  <c r="V5588" i="1"/>
  <c r="AB5587" i="1"/>
  <c r="AA5587" i="1"/>
  <c r="V5587" i="1"/>
  <c r="AB5586" i="1"/>
  <c r="AA5586" i="1"/>
  <c r="V5586" i="1"/>
  <c r="AB5585" i="1"/>
  <c r="AA5585" i="1"/>
  <c r="V5585" i="1"/>
  <c r="AB5584" i="1"/>
  <c r="AA5584" i="1"/>
  <c r="V5584" i="1"/>
  <c r="AB5583" i="1"/>
  <c r="AA5583" i="1"/>
  <c r="V5583" i="1"/>
  <c r="AB5582" i="1"/>
  <c r="AA5582" i="1"/>
  <c r="V5582" i="1"/>
  <c r="AB5581" i="1"/>
  <c r="AA5581" i="1"/>
  <c r="V5581" i="1"/>
  <c r="AB5580" i="1"/>
  <c r="AA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AA5576" i="1"/>
  <c r="V5576" i="1"/>
  <c r="AB5575" i="1"/>
  <c r="AA5575" i="1"/>
  <c r="V5575" i="1"/>
  <c r="AB5574" i="1"/>
  <c r="AA5574" i="1"/>
  <c r="V5574" i="1"/>
  <c r="AB5573" i="1"/>
  <c r="AA5573" i="1"/>
  <c r="V5573" i="1"/>
  <c r="AB5572" i="1"/>
  <c r="AA5572" i="1"/>
  <c r="V5572" i="1"/>
  <c r="AB5571" i="1"/>
  <c r="AA5571" i="1"/>
  <c r="V5571" i="1"/>
  <c r="AB5570" i="1"/>
  <c r="AA5570" i="1"/>
  <c r="V5570" i="1"/>
  <c r="AB5569" i="1"/>
  <c r="AA5569" i="1"/>
  <c r="V5569" i="1"/>
  <c r="AB5568" i="1"/>
  <c r="AA5568" i="1"/>
  <c r="V5568" i="1"/>
  <c r="AB5567" i="1"/>
  <c r="AA5567" i="1"/>
  <c r="V5567" i="1"/>
  <c r="AB5566" i="1"/>
  <c r="AA5566" i="1"/>
  <c r="V5566" i="1"/>
  <c r="AB5565" i="1"/>
  <c r="AA5565" i="1"/>
  <c r="V5565" i="1"/>
  <c r="AB5564" i="1"/>
  <c r="AA5564" i="1"/>
  <c r="V5564" i="1"/>
  <c r="AB5563" i="1"/>
  <c r="AA5563" i="1"/>
  <c r="V5563" i="1"/>
  <c r="AB5562" i="1"/>
  <c r="AA5562" i="1"/>
  <c r="V5562" i="1"/>
  <c r="AB5561" i="1"/>
  <c r="AA5561" i="1"/>
  <c r="V5561" i="1"/>
  <c r="AB5560" i="1"/>
  <c r="AA5560" i="1"/>
  <c r="AB5559" i="1"/>
  <c r="AA5559" i="1"/>
  <c r="V5559" i="1"/>
  <c r="AB5558" i="1"/>
  <c r="AA5558" i="1"/>
  <c r="V5558" i="1"/>
  <c r="AB5557" i="1"/>
  <c r="AA5557" i="1"/>
  <c r="V5557" i="1"/>
  <c r="AB5556" i="1"/>
  <c r="AA5556" i="1"/>
  <c r="V5556" i="1"/>
  <c r="AB5555" i="1"/>
  <c r="AA5555" i="1"/>
  <c r="V5555" i="1"/>
  <c r="AB5554" i="1"/>
  <c r="AA5554" i="1"/>
  <c r="V5554" i="1"/>
  <c r="AB5553" i="1"/>
  <c r="AA5553" i="1"/>
  <c r="V5553" i="1"/>
  <c r="AB5552" i="1"/>
  <c r="AA5552" i="1"/>
  <c r="V5552" i="1"/>
  <c r="AB5551" i="1"/>
  <c r="AA5551" i="1"/>
  <c r="V5551" i="1"/>
  <c r="AB5550" i="1"/>
  <c r="AA5550" i="1"/>
  <c r="V5550" i="1"/>
  <c r="AB5549" i="1"/>
  <c r="AA5549" i="1"/>
  <c r="V5549" i="1"/>
  <c r="AB5548" i="1"/>
  <c r="AA5548" i="1"/>
  <c r="V5548" i="1"/>
  <c r="AB5547" i="1"/>
  <c r="AA5547" i="1"/>
  <c r="V5547" i="1"/>
  <c r="AB5546" i="1"/>
  <c r="AA5546" i="1"/>
  <c r="V5546" i="1"/>
  <c r="AB5545" i="1"/>
  <c r="AA5545" i="1"/>
  <c r="V5545" i="1"/>
  <c r="AB5544" i="1"/>
  <c r="AA5544" i="1"/>
  <c r="V5544" i="1"/>
  <c r="AB5543" i="1"/>
  <c r="AA5543" i="1"/>
  <c r="V5543" i="1"/>
  <c r="AB5542" i="1"/>
  <c r="AA5542" i="1"/>
  <c r="V5542" i="1"/>
  <c r="AB5541" i="1"/>
  <c r="AA5541" i="1"/>
  <c r="V5541" i="1"/>
  <c r="AB5540" i="1"/>
  <c r="AA5540" i="1"/>
  <c r="V5540" i="1"/>
  <c r="AB5539" i="1"/>
  <c r="AA5539" i="1"/>
  <c r="V5539" i="1"/>
  <c r="AB5538" i="1"/>
  <c r="AA5538" i="1"/>
  <c r="V5538" i="1"/>
  <c r="AB5537" i="1"/>
  <c r="AA5537" i="1"/>
  <c r="V5537" i="1"/>
  <c r="AB5536" i="1"/>
  <c r="AA5536" i="1"/>
  <c r="V5536" i="1"/>
  <c r="AB5535" i="1"/>
  <c r="AA5535" i="1"/>
  <c r="V5535" i="1"/>
  <c r="AB5534" i="1"/>
  <c r="AA5534" i="1"/>
  <c r="V5534" i="1"/>
  <c r="AB5533" i="1"/>
  <c r="AA5533" i="1"/>
  <c r="V5533" i="1"/>
  <c r="AB5532" i="1"/>
  <c r="AA5532" i="1"/>
  <c r="V5532" i="1"/>
  <c r="AB5531" i="1"/>
  <c r="AA5531" i="1"/>
  <c r="V5531" i="1"/>
  <c r="AB5530" i="1"/>
  <c r="AA5530" i="1"/>
  <c r="V5530" i="1"/>
  <c r="AB5529" i="1"/>
  <c r="AA5529" i="1"/>
  <c r="V5529" i="1"/>
  <c r="AB5528" i="1"/>
  <c r="AA5528" i="1"/>
  <c r="V5528" i="1"/>
  <c r="AB5527" i="1"/>
  <c r="AA5527" i="1"/>
  <c r="V5527" i="1"/>
  <c r="AB5526" i="1"/>
  <c r="AA5526" i="1"/>
  <c r="V5526" i="1"/>
  <c r="AB5525" i="1"/>
  <c r="AA5525" i="1"/>
  <c r="V5525" i="1"/>
  <c r="AB5524" i="1"/>
  <c r="AA5524" i="1"/>
  <c r="V5524" i="1"/>
  <c r="AB5523" i="1"/>
  <c r="AA5523" i="1"/>
  <c r="V5523" i="1"/>
  <c r="AB5522" i="1"/>
  <c r="AA5522" i="1"/>
  <c r="V5522" i="1"/>
  <c r="AB5521" i="1"/>
  <c r="AA5521" i="1"/>
  <c r="V5521" i="1"/>
  <c r="AB5520" i="1"/>
  <c r="AA5520" i="1"/>
  <c r="V5520" i="1"/>
  <c r="AB5519" i="1"/>
  <c r="AA5519" i="1"/>
  <c r="V5519" i="1"/>
  <c r="AB5518" i="1"/>
  <c r="AA5518" i="1"/>
  <c r="V5518" i="1"/>
  <c r="AB5517" i="1"/>
  <c r="AA5517" i="1"/>
  <c r="V5517" i="1"/>
  <c r="AB5516" i="1"/>
  <c r="AA5516" i="1"/>
  <c r="V5516" i="1"/>
  <c r="AB5515" i="1"/>
  <c r="AA5515" i="1"/>
  <c r="V5515" i="1"/>
  <c r="AB5514" i="1"/>
  <c r="AA5514" i="1"/>
  <c r="V5514" i="1"/>
  <c r="AB5513" i="1"/>
  <c r="AA5513" i="1"/>
  <c r="V5513" i="1"/>
  <c r="AB5512" i="1"/>
  <c r="AA5512" i="1"/>
  <c r="V5512" i="1"/>
  <c r="AB5511" i="1"/>
  <c r="AA5511" i="1"/>
  <c r="V5511" i="1"/>
  <c r="AB5510" i="1"/>
  <c r="AA5510" i="1"/>
  <c r="V5510" i="1"/>
  <c r="AB5509" i="1"/>
  <c r="AA5509" i="1"/>
  <c r="V5509" i="1"/>
  <c r="AB5508" i="1"/>
  <c r="AA5508" i="1"/>
  <c r="V5508" i="1"/>
  <c r="AB5507" i="1"/>
  <c r="AA5507" i="1"/>
  <c r="V5507" i="1"/>
  <c r="AB5506" i="1"/>
  <c r="AA5506" i="1"/>
  <c r="V5506" i="1"/>
  <c r="AB5505" i="1"/>
  <c r="AA5505" i="1"/>
  <c r="V5505" i="1"/>
  <c r="AB5504" i="1"/>
  <c r="AA5504" i="1"/>
  <c r="V5504" i="1"/>
  <c r="AB5503" i="1"/>
  <c r="AA5503" i="1"/>
  <c r="V5503" i="1"/>
  <c r="AB5502" i="1"/>
  <c r="AA5502" i="1"/>
  <c r="AB5501" i="1"/>
  <c r="AA5501" i="1"/>
  <c r="V5501" i="1"/>
  <c r="AB5500" i="1"/>
  <c r="AA5500" i="1"/>
  <c r="V5500" i="1"/>
  <c r="AB5499" i="1"/>
  <c r="AA5499" i="1"/>
  <c r="V5499" i="1"/>
  <c r="AB5498" i="1"/>
  <c r="AA5498" i="1"/>
  <c r="V5498" i="1"/>
  <c r="AB5497" i="1"/>
  <c r="AA5497" i="1"/>
  <c r="V5497" i="1"/>
  <c r="AB5496" i="1"/>
  <c r="AA5496" i="1"/>
  <c r="V5496" i="1"/>
  <c r="AB5495" i="1"/>
  <c r="AA5495" i="1"/>
  <c r="V5495" i="1"/>
  <c r="AB5494" i="1"/>
  <c r="AA5494" i="1"/>
  <c r="V5494" i="1"/>
  <c r="AB5493" i="1"/>
  <c r="AA5493" i="1"/>
  <c r="V5493" i="1"/>
  <c r="AB5492" i="1"/>
  <c r="AA5492" i="1"/>
  <c r="V5492" i="1"/>
  <c r="AB5491" i="1"/>
  <c r="AA5491" i="1"/>
  <c r="V5491" i="1"/>
  <c r="AB5490" i="1"/>
  <c r="AA5490" i="1"/>
  <c r="V5490" i="1"/>
  <c r="AB5489" i="1"/>
  <c r="AA5489" i="1"/>
  <c r="V5489" i="1"/>
  <c r="AB5488" i="1"/>
  <c r="AA5488" i="1"/>
  <c r="V5488" i="1"/>
  <c r="AB5487" i="1"/>
  <c r="AA5487" i="1"/>
  <c r="V5487" i="1"/>
  <c r="AB5486" i="1"/>
  <c r="AA5486" i="1"/>
  <c r="V5486" i="1"/>
  <c r="AB5485" i="1"/>
  <c r="AA5485" i="1"/>
  <c r="V5485" i="1"/>
  <c r="AB5484" i="1"/>
  <c r="AA5484" i="1"/>
  <c r="V5484" i="1"/>
  <c r="AB5483" i="1"/>
  <c r="AA5483" i="1"/>
  <c r="V5483" i="1"/>
  <c r="AB5482" i="1"/>
  <c r="AA5482" i="1"/>
  <c r="V5482" i="1"/>
  <c r="AB5481" i="1"/>
  <c r="AA5481" i="1"/>
  <c r="V5481" i="1"/>
  <c r="AB5480" i="1"/>
  <c r="AA5480" i="1"/>
  <c r="V5480" i="1"/>
  <c r="AB5479" i="1"/>
  <c r="AA5479" i="1"/>
  <c r="V5479" i="1"/>
  <c r="AB5478" i="1"/>
  <c r="AA5478" i="1"/>
  <c r="V5478" i="1"/>
  <c r="AB5477" i="1"/>
  <c r="AA5477" i="1"/>
  <c r="V5477" i="1"/>
  <c r="AB5476" i="1"/>
  <c r="AA5476" i="1"/>
  <c r="V5476" i="1"/>
  <c r="AB5475" i="1"/>
  <c r="AA5475" i="1"/>
  <c r="V5475" i="1"/>
  <c r="AB5474" i="1"/>
  <c r="AA5474" i="1"/>
  <c r="V5474" i="1"/>
  <c r="AB5473" i="1"/>
  <c r="AA5473" i="1"/>
  <c r="V5473" i="1"/>
  <c r="AB5472" i="1"/>
  <c r="AA5472" i="1"/>
  <c r="V5472" i="1"/>
  <c r="AB5471" i="1"/>
  <c r="AA5471" i="1"/>
  <c r="V5471" i="1"/>
  <c r="AB5470" i="1"/>
  <c r="AA5470" i="1"/>
  <c r="V5470" i="1"/>
  <c r="AB5469" i="1"/>
  <c r="AA5469" i="1"/>
  <c r="V5469" i="1"/>
  <c r="AB5468" i="1"/>
  <c r="AA5468" i="1"/>
  <c r="AB5467" i="1"/>
  <c r="AA5467" i="1"/>
  <c r="V5467" i="1"/>
  <c r="AB5466" i="1"/>
  <c r="AA5466" i="1"/>
  <c r="V5466" i="1"/>
  <c r="AB5465" i="1"/>
  <c r="AA5465" i="1"/>
  <c r="V5465" i="1"/>
  <c r="AB5464" i="1"/>
  <c r="AA5464" i="1"/>
  <c r="V5464" i="1"/>
  <c r="AB5463" i="1"/>
  <c r="AA5463" i="1"/>
  <c r="V5463" i="1"/>
  <c r="AB5462" i="1"/>
  <c r="AA5462" i="1"/>
  <c r="V5462" i="1"/>
  <c r="AB5461" i="1"/>
  <c r="AA5461" i="1"/>
  <c r="V5461" i="1"/>
  <c r="AB5460" i="1"/>
  <c r="AA5460" i="1"/>
  <c r="V5460" i="1"/>
  <c r="AB5459" i="1"/>
  <c r="AA5459" i="1"/>
  <c r="V5459" i="1"/>
  <c r="AB5458" i="1"/>
  <c r="AA5458" i="1"/>
  <c r="V5458" i="1"/>
  <c r="AB5457" i="1"/>
  <c r="AA5457" i="1"/>
  <c r="V5457" i="1"/>
  <c r="AB5456" i="1"/>
  <c r="AA5456" i="1"/>
  <c r="V5456" i="1"/>
  <c r="AB5455" i="1"/>
  <c r="AA5455" i="1"/>
  <c r="V5455" i="1"/>
  <c r="AB5454" i="1"/>
  <c r="AA5454" i="1"/>
  <c r="V5454" i="1"/>
  <c r="AB5453" i="1"/>
  <c r="AA5453" i="1"/>
  <c r="V5453" i="1"/>
  <c r="AB5452" i="1"/>
  <c r="AA5452" i="1"/>
  <c r="V5452" i="1"/>
  <c r="AB5451" i="1"/>
  <c r="AA5451" i="1"/>
  <c r="V5451" i="1"/>
  <c r="AB5450" i="1"/>
  <c r="AA5450" i="1"/>
  <c r="V5450" i="1"/>
  <c r="AB5449" i="1"/>
  <c r="AA5449" i="1"/>
  <c r="AB5448" i="1"/>
  <c r="AA5448" i="1"/>
  <c r="AB5447" i="1"/>
  <c r="AA5447" i="1"/>
  <c r="AB5446" i="1"/>
  <c r="AA5446" i="1"/>
  <c r="AB5445" i="1"/>
  <c r="AA5445" i="1"/>
  <c r="AB5444" i="1"/>
  <c r="AA5444" i="1"/>
  <c r="AB5443" i="1"/>
  <c r="AA5443" i="1"/>
  <c r="AB5442" i="1"/>
  <c r="AA5442" i="1"/>
  <c r="AB5441" i="1"/>
  <c r="AA5441" i="1"/>
  <c r="V5441" i="1"/>
  <c r="AB5440" i="1"/>
  <c r="AA5440" i="1"/>
  <c r="AB5439" i="1"/>
  <c r="AA5439" i="1"/>
  <c r="AB5438" i="1"/>
  <c r="AA5438" i="1"/>
  <c r="AB5437" i="1"/>
  <c r="AA5437" i="1"/>
  <c r="AB5436" i="1"/>
  <c r="AA5436" i="1"/>
  <c r="AB5435" i="1"/>
  <c r="AA5435" i="1"/>
  <c r="AB5434" i="1"/>
  <c r="AA5434" i="1"/>
  <c r="AB5433" i="1"/>
  <c r="AA5433" i="1"/>
  <c r="V5433" i="1"/>
  <c r="AB5432" i="1"/>
  <c r="AA5432" i="1"/>
  <c r="V5432" i="1"/>
  <c r="AB5431" i="1"/>
  <c r="AA5431" i="1"/>
  <c r="AB5430" i="1"/>
  <c r="AA5430" i="1"/>
  <c r="AB5429" i="1"/>
  <c r="AA5429" i="1"/>
  <c r="AB5428" i="1"/>
  <c r="AA5428" i="1"/>
  <c r="AB5427" i="1"/>
  <c r="AA5427" i="1"/>
  <c r="V5427" i="1"/>
  <c r="AB5426" i="1"/>
  <c r="AA5426" i="1"/>
  <c r="V5426" i="1"/>
  <c r="AB5425" i="1"/>
  <c r="AA5425" i="1"/>
  <c r="V5425" i="1"/>
  <c r="AB5424" i="1"/>
  <c r="AA5424" i="1"/>
  <c r="V5424" i="1"/>
  <c r="AB5423" i="1"/>
  <c r="AA5423" i="1"/>
  <c r="V5423" i="1"/>
  <c r="AB5422" i="1"/>
  <c r="AA5422" i="1"/>
  <c r="V5422" i="1"/>
  <c r="AB5421" i="1"/>
  <c r="AA5421" i="1"/>
  <c r="V5421" i="1"/>
  <c r="AB5420" i="1"/>
  <c r="AA5420" i="1"/>
  <c r="V5420" i="1"/>
  <c r="AB5419" i="1"/>
  <c r="AA5419" i="1"/>
  <c r="V5419" i="1"/>
  <c r="AB5418" i="1"/>
  <c r="AA5418" i="1"/>
  <c r="V5418" i="1"/>
  <c r="AB5417" i="1"/>
  <c r="AA5417" i="1"/>
  <c r="V5417" i="1"/>
  <c r="AB5416" i="1"/>
  <c r="AA5416" i="1"/>
  <c r="V5416" i="1"/>
  <c r="AB5415" i="1"/>
  <c r="AA5415" i="1"/>
  <c r="V5415" i="1"/>
  <c r="AB5414" i="1"/>
  <c r="AA5414" i="1"/>
  <c r="V5414" i="1"/>
  <c r="AB5413" i="1"/>
  <c r="AA5413" i="1"/>
  <c r="V5413" i="1"/>
  <c r="AB5412" i="1"/>
  <c r="AA5412" i="1"/>
  <c r="V5412" i="1"/>
  <c r="AB5411" i="1"/>
  <c r="V5411" i="1"/>
  <c r="AB5410" i="1"/>
  <c r="AA5410" i="1"/>
  <c r="V5410" i="1"/>
  <c r="AB5409" i="1"/>
  <c r="AA5409" i="1"/>
  <c r="V5409" i="1"/>
  <c r="AB5408" i="1"/>
  <c r="AA5408" i="1"/>
  <c r="V5408" i="1"/>
  <c r="AB5407" i="1"/>
  <c r="AA5407" i="1"/>
  <c r="V5407" i="1"/>
  <c r="AB5406" i="1"/>
  <c r="AA5406" i="1"/>
  <c r="V5406" i="1"/>
  <c r="AB5405" i="1"/>
  <c r="AA5405" i="1"/>
  <c r="V5405" i="1"/>
  <c r="AB5404" i="1"/>
  <c r="AA5404" i="1"/>
  <c r="AB5403" i="1"/>
  <c r="AA5403" i="1"/>
  <c r="V5403" i="1"/>
  <c r="AB5402" i="1"/>
  <c r="AA5402" i="1"/>
  <c r="V5402" i="1"/>
  <c r="AB5401" i="1"/>
  <c r="AA5401" i="1"/>
  <c r="V5401" i="1"/>
  <c r="AB5400" i="1"/>
  <c r="AA5400" i="1"/>
  <c r="V5400" i="1"/>
  <c r="AB5399" i="1"/>
  <c r="AA5399" i="1"/>
  <c r="V5399" i="1"/>
  <c r="AB5398" i="1"/>
  <c r="AA5398" i="1"/>
  <c r="V5398" i="1"/>
  <c r="AB5397" i="1"/>
  <c r="AA5397" i="1"/>
  <c r="V5397" i="1"/>
  <c r="AB5396" i="1"/>
  <c r="AA5396" i="1"/>
  <c r="V5396" i="1"/>
  <c r="AB5395" i="1"/>
  <c r="AA5395" i="1"/>
  <c r="V5395" i="1"/>
  <c r="AB5394" i="1"/>
  <c r="AA5394" i="1"/>
  <c r="V5394" i="1"/>
  <c r="AB5393" i="1"/>
  <c r="AA5393" i="1"/>
  <c r="V5393" i="1"/>
  <c r="AB5392" i="1"/>
  <c r="AA5392" i="1"/>
  <c r="V5392" i="1"/>
  <c r="AB5391" i="1"/>
  <c r="AA5391" i="1"/>
  <c r="V5391" i="1"/>
  <c r="AB5390" i="1"/>
  <c r="AA5390" i="1"/>
  <c r="V5390" i="1"/>
  <c r="AB5389" i="1"/>
  <c r="AA5389" i="1"/>
  <c r="V5389" i="1"/>
  <c r="AB5388" i="1"/>
  <c r="AA5388" i="1"/>
  <c r="V5388" i="1"/>
  <c r="AB5387" i="1"/>
  <c r="AA5387" i="1"/>
  <c r="V5387" i="1"/>
  <c r="AB5386" i="1"/>
  <c r="AA5386" i="1"/>
  <c r="V5386" i="1"/>
  <c r="AB5385" i="1"/>
  <c r="AA5385" i="1"/>
  <c r="V5385" i="1"/>
  <c r="AB5384" i="1"/>
  <c r="AA5384" i="1"/>
  <c r="V5384" i="1"/>
  <c r="AB5383" i="1"/>
  <c r="AA5383" i="1"/>
  <c r="V5383" i="1"/>
  <c r="AB5382" i="1"/>
  <c r="AA5382" i="1"/>
  <c r="V5382" i="1"/>
  <c r="AB5381" i="1"/>
  <c r="AA5381" i="1"/>
  <c r="V5381" i="1"/>
  <c r="AB5380" i="1"/>
  <c r="AA5380" i="1"/>
  <c r="V5380" i="1"/>
  <c r="AB5379" i="1"/>
  <c r="AA5379" i="1"/>
  <c r="V5379" i="1"/>
  <c r="AB5378" i="1"/>
  <c r="AA5378" i="1"/>
  <c r="V5378" i="1"/>
  <c r="AB5377" i="1"/>
  <c r="AA5377" i="1"/>
  <c r="V5377" i="1"/>
  <c r="AB5376" i="1"/>
  <c r="AA5376" i="1"/>
  <c r="V5376" i="1"/>
  <c r="AB5375" i="1"/>
  <c r="AA5375" i="1"/>
  <c r="V5375" i="1"/>
  <c r="AB5374" i="1"/>
  <c r="AA5374" i="1"/>
  <c r="V5374" i="1"/>
  <c r="AB5373" i="1"/>
  <c r="AA5373" i="1"/>
  <c r="V5373" i="1"/>
  <c r="AB5372" i="1"/>
  <c r="AA5372" i="1"/>
  <c r="V5372" i="1"/>
  <c r="AB5371" i="1"/>
  <c r="AA5371" i="1"/>
  <c r="V5371" i="1"/>
  <c r="AB5370" i="1"/>
  <c r="AA5370" i="1"/>
  <c r="V5370" i="1"/>
  <c r="AB5369" i="1"/>
  <c r="AA5369" i="1"/>
  <c r="V5369" i="1"/>
  <c r="AB5368" i="1"/>
  <c r="AA5368" i="1"/>
  <c r="AB5367" i="1"/>
  <c r="AA5367" i="1"/>
  <c r="V5367" i="1"/>
  <c r="AB5366" i="1"/>
  <c r="AA5366" i="1"/>
  <c r="V5366" i="1"/>
  <c r="AB5365" i="1"/>
  <c r="AA5365" i="1"/>
  <c r="V5365" i="1"/>
  <c r="AB5364" i="1"/>
  <c r="AA5364" i="1"/>
  <c r="V5364" i="1"/>
  <c r="AB5363" i="1"/>
  <c r="AA5363" i="1"/>
  <c r="V5363" i="1"/>
  <c r="AB5362" i="1"/>
  <c r="AA5362" i="1"/>
  <c r="V5362" i="1"/>
  <c r="AB5361" i="1"/>
  <c r="AA5361" i="1"/>
  <c r="V5361" i="1"/>
  <c r="AB5360" i="1"/>
  <c r="AA5360" i="1"/>
  <c r="V5360" i="1"/>
  <c r="AB5359" i="1"/>
  <c r="AA5359" i="1"/>
  <c r="V5359" i="1"/>
  <c r="AB5358" i="1"/>
  <c r="AA5358" i="1"/>
  <c r="V5358" i="1"/>
  <c r="AB5357" i="1"/>
  <c r="AA5357" i="1"/>
  <c r="V5357" i="1"/>
  <c r="AB5356" i="1"/>
  <c r="AA5356" i="1"/>
  <c r="V5356" i="1"/>
  <c r="AB5355" i="1"/>
  <c r="AA5355" i="1"/>
  <c r="V5355" i="1"/>
  <c r="AB5354" i="1"/>
  <c r="AA5354" i="1"/>
  <c r="V5354" i="1"/>
  <c r="AB5353" i="1"/>
  <c r="AA5353" i="1"/>
  <c r="V5353" i="1"/>
  <c r="AB5352" i="1"/>
  <c r="AA5352" i="1"/>
  <c r="V5352" i="1"/>
  <c r="AB5351" i="1"/>
  <c r="AA5351" i="1"/>
  <c r="V5351" i="1"/>
  <c r="AB5350" i="1"/>
  <c r="AA5350" i="1"/>
  <c r="V5350" i="1"/>
  <c r="AB5349" i="1"/>
  <c r="AA5349" i="1"/>
  <c r="V5349" i="1"/>
  <c r="AB5348" i="1"/>
  <c r="AA5348" i="1"/>
  <c r="V5348" i="1"/>
  <c r="AB5347" i="1"/>
  <c r="AA5347" i="1"/>
  <c r="V5347" i="1"/>
  <c r="AB5346" i="1"/>
  <c r="AA5346" i="1"/>
  <c r="V5346" i="1"/>
  <c r="AB5345" i="1"/>
  <c r="AA5345" i="1"/>
  <c r="V5345" i="1"/>
  <c r="AB5344" i="1"/>
  <c r="AA5344" i="1"/>
  <c r="V5344" i="1"/>
  <c r="AB5343" i="1"/>
  <c r="AA5343" i="1"/>
  <c r="V5343" i="1"/>
  <c r="AB5342" i="1"/>
  <c r="AA5342" i="1"/>
  <c r="AB5341" i="1"/>
  <c r="AA5341" i="1"/>
  <c r="V5341" i="1"/>
  <c r="AB5340" i="1"/>
  <c r="AA5340" i="1"/>
  <c r="V5340" i="1"/>
  <c r="AB5339" i="1"/>
  <c r="AA5339" i="1"/>
  <c r="V5339" i="1"/>
  <c r="AB5338" i="1"/>
  <c r="AA5338" i="1"/>
  <c r="V5338" i="1"/>
  <c r="AB5337" i="1"/>
  <c r="AA5337" i="1"/>
  <c r="V5337" i="1"/>
  <c r="AB5336" i="1"/>
  <c r="AA5336" i="1"/>
  <c r="V5336" i="1"/>
  <c r="AB5335" i="1"/>
  <c r="AA5335" i="1"/>
  <c r="V5335" i="1"/>
  <c r="AB5334" i="1"/>
  <c r="AA5334" i="1"/>
  <c r="V5334" i="1"/>
  <c r="AB5333" i="1"/>
  <c r="AA5333" i="1"/>
  <c r="V5333" i="1"/>
  <c r="AB5332" i="1"/>
  <c r="AA5332" i="1"/>
  <c r="V5332" i="1"/>
  <c r="AB5331" i="1"/>
  <c r="AA5331" i="1"/>
  <c r="V5331" i="1"/>
  <c r="AB5330" i="1"/>
  <c r="AA5330" i="1"/>
  <c r="V5330" i="1"/>
  <c r="AB5329" i="1"/>
  <c r="AA5329" i="1"/>
  <c r="V5329" i="1"/>
  <c r="AB5328" i="1"/>
  <c r="AA5328" i="1"/>
  <c r="AB5327" i="1"/>
  <c r="AA5327" i="1"/>
  <c r="V5327" i="1"/>
  <c r="AB5326" i="1"/>
  <c r="AA5326" i="1"/>
  <c r="V5326" i="1"/>
  <c r="AB5325" i="1"/>
  <c r="AA5325" i="1"/>
  <c r="V5325" i="1"/>
  <c r="AB5324" i="1"/>
  <c r="AA5324" i="1"/>
  <c r="V5324" i="1"/>
  <c r="AB5323" i="1"/>
  <c r="AA5323" i="1"/>
  <c r="V5323" i="1"/>
  <c r="AB5322" i="1"/>
  <c r="AA5322" i="1"/>
  <c r="V5322" i="1"/>
  <c r="AB5321" i="1"/>
  <c r="AA5321" i="1"/>
  <c r="V5321" i="1"/>
  <c r="AB5320" i="1"/>
  <c r="AA5320" i="1"/>
  <c r="V5320" i="1"/>
  <c r="AB5319" i="1"/>
  <c r="AA5319" i="1"/>
  <c r="V5319" i="1"/>
  <c r="AB5318" i="1"/>
  <c r="AA5318" i="1"/>
  <c r="V5318" i="1"/>
  <c r="AB5317" i="1"/>
  <c r="AA5317" i="1"/>
  <c r="V5317" i="1"/>
  <c r="AB5316" i="1"/>
  <c r="AA5316" i="1"/>
  <c r="V5316" i="1"/>
  <c r="AB5315" i="1"/>
  <c r="AA5315" i="1"/>
  <c r="V5315" i="1"/>
  <c r="AB5314" i="1"/>
  <c r="AA5314" i="1"/>
  <c r="V5314" i="1"/>
  <c r="AB5313" i="1"/>
  <c r="AA5313" i="1"/>
  <c r="V5313" i="1"/>
  <c r="AB5312" i="1"/>
  <c r="AA5312" i="1"/>
  <c r="V5312" i="1"/>
  <c r="AB5311" i="1"/>
  <c r="AA5311" i="1"/>
  <c r="V5311" i="1"/>
  <c r="AB5310" i="1"/>
  <c r="AA5310" i="1"/>
  <c r="V5310" i="1"/>
  <c r="AB5309" i="1"/>
  <c r="AA5309" i="1"/>
  <c r="AB5308" i="1"/>
  <c r="AA5308" i="1"/>
  <c r="V5308" i="1"/>
  <c r="AB5307" i="1"/>
  <c r="AA5307" i="1"/>
  <c r="V5307" i="1"/>
  <c r="AB5306" i="1"/>
  <c r="AA5306" i="1"/>
  <c r="V5306" i="1"/>
  <c r="AB5305" i="1"/>
  <c r="AA5305" i="1"/>
  <c r="AB5304" i="1"/>
  <c r="AA5304" i="1"/>
  <c r="AB5303" i="1"/>
  <c r="AA5303" i="1"/>
  <c r="V5303" i="1"/>
  <c r="AB5302" i="1"/>
  <c r="AA5302" i="1"/>
  <c r="V5302" i="1"/>
  <c r="AB5301" i="1"/>
  <c r="AA5301" i="1"/>
  <c r="V5301" i="1"/>
  <c r="AB5300" i="1"/>
  <c r="AA5300" i="1"/>
  <c r="V5300" i="1"/>
  <c r="AB5299" i="1"/>
  <c r="AA5299" i="1"/>
  <c r="V5299" i="1"/>
  <c r="AB5298" i="1"/>
  <c r="AA5298" i="1"/>
  <c r="V5298" i="1"/>
  <c r="AB5297" i="1"/>
  <c r="AA5297" i="1"/>
  <c r="V5297" i="1"/>
  <c r="AB5296" i="1"/>
  <c r="AA5296" i="1"/>
  <c r="V5296" i="1"/>
  <c r="AB5295" i="1"/>
  <c r="AA5295" i="1"/>
  <c r="V5295" i="1"/>
  <c r="AB5294" i="1"/>
  <c r="AA5294" i="1"/>
  <c r="V5294" i="1"/>
  <c r="AB5293" i="1"/>
  <c r="AA5293" i="1"/>
  <c r="V5293" i="1"/>
  <c r="AB5292" i="1"/>
  <c r="AA5292" i="1"/>
  <c r="V5292" i="1"/>
  <c r="AB5291" i="1"/>
  <c r="AA5291" i="1"/>
  <c r="V5291" i="1"/>
  <c r="AB5290" i="1"/>
  <c r="AA5290" i="1"/>
  <c r="V5290" i="1"/>
  <c r="AB5289" i="1"/>
  <c r="AA5289" i="1"/>
  <c r="V5289" i="1"/>
  <c r="AB5288" i="1"/>
  <c r="AA5288" i="1"/>
  <c r="V5288" i="1"/>
  <c r="AB5287" i="1"/>
  <c r="AA5287" i="1"/>
  <c r="V5287" i="1"/>
  <c r="AB5286" i="1"/>
  <c r="AA5286" i="1"/>
  <c r="V5286" i="1"/>
  <c r="AB5285" i="1"/>
  <c r="AA5285" i="1"/>
  <c r="V5285" i="1"/>
  <c r="AB5284" i="1"/>
  <c r="AA5284" i="1"/>
  <c r="V5284" i="1"/>
  <c r="AB5283" i="1"/>
  <c r="AA5283" i="1"/>
  <c r="V5283" i="1"/>
  <c r="AB5282" i="1"/>
  <c r="AA5282" i="1"/>
  <c r="V5282" i="1"/>
  <c r="AB5281" i="1"/>
  <c r="AA5281" i="1"/>
  <c r="V5281" i="1"/>
  <c r="AB5280" i="1"/>
  <c r="AA5280" i="1"/>
  <c r="V5280" i="1"/>
  <c r="AB5279" i="1"/>
  <c r="AA5279" i="1"/>
  <c r="V5279" i="1"/>
  <c r="AB5278" i="1"/>
  <c r="AA5278" i="1"/>
  <c r="V5278" i="1"/>
  <c r="AB5277" i="1"/>
  <c r="AA5277" i="1"/>
  <c r="V5277" i="1"/>
  <c r="AB5276" i="1"/>
  <c r="AA5276" i="1"/>
  <c r="V5276" i="1"/>
  <c r="AB5275" i="1"/>
  <c r="AA5275" i="1"/>
  <c r="V5275" i="1"/>
  <c r="AB5274" i="1"/>
  <c r="AA5274" i="1"/>
  <c r="V5274" i="1"/>
  <c r="AB5273" i="1"/>
  <c r="AA5273" i="1"/>
  <c r="V5273" i="1"/>
  <c r="AB5272" i="1"/>
  <c r="AA5272" i="1"/>
  <c r="V5272" i="1"/>
  <c r="AB5271" i="1"/>
  <c r="AA5271" i="1"/>
  <c r="V5271" i="1"/>
  <c r="AB5270" i="1"/>
  <c r="AA5270" i="1"/>
  <c r="AB5269" i="1"/>
  <c r="AA5269" i="1"/>
  <c r="V5269" i="1"/>
  <c r="AB5268" i="1"/>
  <c r="AA5268" i="1"/>
  <c r="V5268" i="1"/>
  <c r="AB5267" i="1"/>
  <c r="AA5267" i="1"/>
  <c r="V5267" i="1"/>
  <c r="AB5266" i="1"/>
  <c r="AA5266" i="1"/>
  <c r="V5266" i="1"/>
  <c r="AB5265" i="1"/>
  <c r="AA5265" i="1"/>
  <c r="V5265" i="1"/>
  <c r="AB5264" i="1"/>
  <c r="AA5264" i="1"/>
  <c r="V5264" i="1"/>
  <c r="AB5263" i="1"/>
  <c r="AA5263" i="1"/>
  <c r="V5263" i="1"/>
  <c r="AB5262" i="1"/>
  <c r="AA5262" i="1"/>
  <c r="V5262" i="1"/>
  <c r="AB5261" i="1"/>
  <c r="AA5261" i="1"/>
  <c r="V5261" i="1"/>
  <c r="AB5260" i="1"/>
  <c r="AA5260" i="1"/>
  <c r="V5260" i="1"/>
  <c r="AB5259" i="1"/>
  <c r="AA5259" i="1"/>
  <c r="V5259" i="1"/>
  <c r="AB5258" i="1"/>
  <c r="AA5258" i="1"/>
  <c r="V5258" i="1"/>
  <c r="AB5257" i="1"/>
  <c r="AA5257" i="1"/>
  <c r="V5257" i="1"/>
  <c r="AB5256" i="1"/>
  <c r="AA5256" i="1"/>
  <c r="V5256" i="1"/>
  <c r="AB5255" i="1"/>
  <c r="AA5255" i="1"/>
  <c r="V5255" i="1"/>
  <c r="AB5254" i="1"/>
  <c r="AA5254" i="1"/>
  <c r="AB5253" i="1"/>
  <c r="AA5253" i="1"/>
  <c r="V5253" i="1"/>
  <c r="AB5252" i="1"/>
  <c r="AA5252" i="1"/>
  <c r="V5252" i="1"/>
  <c r="AB5251" i="1"/>
  <c r="AA5251" i="1"/>
  <c r="V5251" i="1"/>
  <c r="AB5250" i="1"/>
  <c r="AA5250" i="1"/>
  <c r="V5250" i="1"/>
  <c r="AB5249" i="1"/>
  <c r="AA5249" i="1"/>
  <c r="V5249" i="1"/>
  <c r="AB5248" i="1"/>
  <c r="AA5248" i="1"/>
  <c r="AB5247" i="1"/>
  <c r="AA5247" i="1"/>
  <c r="V5247" i="1"/>
  <c r="AB5246" i="1"/>
  <c r="AA5246" i="1"/>
  <c r="V5246" i="1"/>
  <c r="AB5245" i="1"/>
  <c r="AA5245" i="1"/>
  <c r="V5245" i="1"/>
  <c r="AB5244" i="1"/>
  <c r="AA5244" i="1"/>
  <c r="V5244" i="1"/>
  <c r="AB5243" i="1"/>
  <c r="AA5243" i="1"/>
  <c r="V5243" i="1"/>
  <c r="AB5242" i="1"/>
  <c r="AA5242" i="1"/>
  <c r="V5242" i="1"/>
  <c r="AB5241" i="1"/>
  <c r="AA5241" i="1"/>
  <c r="V5241" i="1"/>
  <c r="AB5240" i="1"/>
  <c r="AA5240" i="1"/>
  <c r="V5240" i="1"/>
  <c r="AB5239" i="1"/>
  <c r="AA5239" i="1"/>
  <c r="V5239" i="1"/>
  <c r="AB5238" i="1"/>
  <c r="AA5238" i="1"/>
  <c r="V5238" i="1"/>
  <c r="AB5237" i="1"/>
  <c r="AA5237" i="1"/>
  <c r="V5237" i="1"/>
  <c r="AB5236" i="1"/>
  <c r="AA5236" i="1"/>
  <c r="V5236" i="1"/>
  <c r="AB5235" i="1"/>
  <c r="AA5235" i="1"/>
  <c r="V5235" i="1"/>
  <c r="AB5234" i="1"/>
  <c r="AA5234" i="1"/>
  <c r="V5234" i="1"/>
  <c r="AB5233" i="1"/>
  <c r="AA5233" i="1"/>
  <c r="V5233" i="1"/>
  <c r="AB5232" i="1"/>
  <c r="AA5232" i="1"/>
  <c r="V5232" i="1"/>
  <c r="AB5231" i="1"/>
  <c r="AA5231" i="1"/>
  <c r="V5231" i="1"/>
  <c r="AB5230" i="1"/>
  <c r="AA5230" i="1"/>
  <c r="V5230" i="1"/>
  <c r="AB5229" i="1"/>
  <c r="AA5229" i="1"/>
  <c r="V5229" i="1"/>
  <c r="AB5228" i="1"/>
  <c r="AA5228" i="1"/>
  <c r="V5228" i="1"/>
  <c r="AB5227" i="1"/>
  <c r="AA5227" i="1"/>
  <c r="V5227" i="1"/>
  <c r="AB5226" i="1"/>
  <c r="AA5226" i="1"/>
  <c r="V5226" i="1"/>
  <c r="AB5225" i="1"/>
  <c r="AA5225" i="1"/>
  <c r="V5225" i="1"/>
  <c r="AB5224" i="1"/>
  <c r="AA5224" i="1"/>
  <c r="V5224" i="1"/>
  <c r="AB5223" i="1"/>
  <c r="AA5223" i="1"/>
  <c r="V5223" i="1"/>
  <c r="AB5222" i="1"/>
  <c r="AA5222" i="1"/>
  <c r="V5222" i="1"/>
  <c r="AB5221" i="1"/>
  <c r="AA5221" i="1"/>
  <c r="V5221" i="1"/>
  <c r="AB5220" i="1"/>
  <c r="AA5220" i="1"/>
  <c r="V5220" i="1"/>
  <c r="AB5219" i="1"/>
  <c r="AA5219" i="1"/>
  <c r="V5219" i="1"/>
  <c r="AB5218" i="1"/>
  <c r="AA5218" i="1"/>
  <c r="V5218" i="1"/>
  <c r="AB5217" i="1"/>
  <c r="AA5217" i="1"/>
  <c r="V5217" i="1"/>
  <c r="AB5216" i="1"/>
  <c r="AA5216" i="1"/>
  <c r="V5216" i="1"/>
  <c r="AB5215" i="1"/>
  <c r="AA5215" i="1"/>
  <c r="V5215" i="1"/>
  <c r="AB5214" i="1"/>
  <c r="AA5214" i="1"/>
  <c r="V5214" i="1"/>
  <c r="AB5213" i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AA5209" i="1"/>
  <c r="V5209" i="1"/>
  <c r="AB5208" i="1"/>
  <c r="AA5208" i="1"/>
  <c r="V5208" i="1"/>
  <c r="AB5207" i="1"/>
  <c r="AA5207" i="1"/>
  <c r="AB5206" i="1"/>
  <c r="AA5206" i="1"/>
  <c r="V5206" i="1"/>
  <c r="AB5205" i="1"/>
  <c r="AA5205" i="1"/>
  <c r="V5205" i="1"/>
  <c r="AB5204" i="1"/>
  <c r="AA5204" i="1"/>
  <c r="V5204" i="1"/>
  <c r="AB5203" i="1"/>
  <c r="AA5203" i="1"/>
  <c r="V5203" i="1"/>
  <c r="AB5202" i="1"/>
  <c r="AA5202" i="1"/>
  <c r="AB5201" i="1"/>
  <c r="Y5201" i="1" s="1"/>
  <c r="AA5201" i="1"/>
  <c r="V5201" i="1"/>
  <c r="AB5200" i="1"/>
  <c r="AA5200" i="1"/>
  <c r="V5200" i="1"/>
  <c r="AB5199" i="1"/>
  <c r="AA5199" i="1"/>
  <c r="V5199" i="1"/>
  <c r="AB5198" i="1"/>
  <c r="AA5198" i="1"/>
  <c r="V5198" i="1"/>
  <c r="AB5197" i="1"/>
  <c r="AA5197" i="1"/>
  <c r="V5197" i="1"/>
  <c r="AB5196" i="1"/>
  <c r="AA5196" i="1"/>
  <c r="V5196" i="1"/>
  <c r="AB5195" i="1"/>
  <c r="AA5195" i="1"/>
  <c r="V5195" i="1"/>
  <c r="AB5194" i="1"/>
  <c r="AA5194" i="1"/>
  <c r="V5194" i="1"/>
  <c r="AB5193" i="1"/>
  <c r="AA5193" i="1"/>
  <c r="V5193" i="1"/>
  <c r="AB5192" i="1"/>
  <c r="Y5192" i="1" s="1"/>
  <c r="AA5192" i="1"/>
  <c r="V5192" i="1"/>
  <c r="AB5191" i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AA5185" i="1"/>
  <c r="V5185" i="1"/>
  <c r="AB5184" i="1"/>
  <c r="AA5184" i="1"/>
  <c r="V5184" i="1"/>
  <c r="AB5183" i="1"/>
  <c r="AA5183" i="1"/>
  <c r="V5183" i="1"/>
  <c r="AB5182" i="1"/>
  <c r="Y5182" i="1" s="1"/>
  <c r="AA5182" i="1"/>
  <c r="V5182" i="1"/>
  <c r="AB5181" i="1"/>
  <c r="AA5181" i="1"/>
  <c r="V5181" i="1"/>
  <c r="AB5180" i="1"/>
  <c r="AA5180" i="1"/>
  <c r="V5180" i="1"/>
  <c r="AB5179" i="1"/>
  <c r="AA5179" i="1"/>
  <c r="V5179" i="1"/>
  <c r="AB5178" i="1"/>
  <c r="AA5178" i="1"/>
  <c r="V5178" i="1"/>
  <c r="AB5177" i="1"/>
  <c r="AA5177" i="1"/>
  <c r="V5177" i="1"/>
  <c r="AB5176" i="1"/>
  <c r="AA5176" i="1"/>
  <c r="V5176" i="1"/>
  <c r="AB5175" i="1"/>
  <c r="AA5175" i="1"/>
  <c r="V5175" i="1"/>
  <c r="AB5174" i="1"/>
  <c r="AA5174" i="1"/>
  <c r="V5174" i="1"/>
  <c r="AB5173" i="1"/>
  <c r="AA5173" i="1"/>
  <c r="V5173" i="1"/>
  <c r="AB5172" i="1"/>
  <c r="AA5172" i="1"/>
  <c r="V5172" i="1"/>
  <c r="AB5171" i="1"/>
  <c r="AA5171" i="1"/>
  <c r="AB5170" i="1"/>
  <c r="Y5170" i="1" s="1"/>
  <c r="AA5170" i="1"/>
  <c r="V5170" i="1"/>
  <c r="AB5169" i="1"/>
  <c r="Y5169" i="1" s="1"/>
  <c r="AA5169" i="1"/>
  <c r="V5169" i="1"/>
  <c r="AB5168" i="1"/>
  <c r="AA5168" i="1"/>
  <c r="V5168" i="1"/>
  <c r="AB5167" i="1"/>
  <c r="AA5167" i="1"/>
  <c r="V5167" i="1"/>
  <c r="AB5166" i="1"/>
  <c r="Y5166" i="1" s="1"/>
  <c r="AA5166" i="1"/>
  <c r="V5166" i="1"/>
  <c r="AB5165" i="1"/>
  <c r="AA5165" i="1"/>
  <c r="V5165" i="1"/>
  <c r="AB5164" i="1"/>
  <c r="AA5164" i="1"/>
  <c r="V5164" i="1"/>
  <c r="AB5163" i="1"/>
  <c r="AA5163" i="1"/>
  <c r="V5163" i="1"/>
  <c r="AB5162" i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AA5159" i="1"/>
  <c r="V5159" i="1"/>
  <c r="AB5158" i="1"/>
  <c r="Y5158" i="1" s="1"/>
  <c r="AA5158" i="1"/>
  <c r="V5158" i="1"/>
  <c r="AB5157" i="1"/>
  <c r="AA5157" i="1"/>
  <c r="V5157" i="1"/>
  <c r="AB5156" i="1"/>
  <c r="AA5156" i="1"/>
  <c r="V5156" i="1"/>
  <c r="AB5155" i="1"/>
  <c r="AA5155" i="1"/>
  <c r="V5155" i="1"/>
  <c r="AB5154" i="1"/>
  <c r="AA5154" i="1"/>
  <c r="V5154" i="1"/>
  <c r="AB5153" i="1"/>
  <c r="AA5153" i="1"/>
  <c r="V5153" i="1"/>
  <c r="AB5152" i="1"/>
  <c r="AA5152" i="1"/>
  <c r="AB5151" i="1"/>
  <c r="AA5151" i="1"/>
  <c r="V5151" i="1"/>
  <c r="AB5150" i="1"/>
  <c r="AA5150" i="1"/>
  <c r="AB5149" i="1"/>
  <c r="AA5149" i="1"/>
  <c r="V5149" i="1"/>
  <c r="AB5148" i="1"/>
  <c r="AA5148" i="1"/>
  <c r="V5148" i="1"/>
  <c r="AB5147" i="1"/>
  <c r="AA5147" i="1"/>
  <c r="V5147" i="1"/>
  <c r="AB5146" i="1"/>
  <c r="AA5146" i="1"/>
  <c r="AB5145" i="1"/>
  <c r="AA5145" i="1"/>
  <c r="V5145" i="1"/>
  <c r="AB5144" i="1"/>
  <c r="AA5144" i="1"/>
  <c r="AB5143" i="1"/>
  <c r="AA5143" i="1"/>
  <c r="V5143" i="1"/>
  <c r="AB5142" i="1"/>
  <c r="AA5142" i="1"/>
  <c r="V5142" i="1"/>
  <c r="AB5141" i="1"/>
  <c r="AA5141" i="1"/>
  <c r="AB5140" i="1"/>
  <c r="AA5140" i="1"/>
  <c r="V5140" i="1"/>
  <c r="AB5139" i="1"/>
  <c r="AA5139" i="1"/>
  <c r="AB5138" i="1"/>
  <c r="AA5138" i="1"/>
  <c r="AB5137" i="1"/>
  <c r="AA5137" i="1"/>
  <c r="AB5136" i="1"/>
  <c r="AA5136" i="1"/>
  <c r="AB5135" i="1"/>
  <c r="AA5135" i="1"/>
  <c r="V5135" i="1"/>
  <c r="AB5134" i="1"/>
  <c r="AA5134" i="1"/>
  <c r="AB5133" i="1"/>
  <c r="AA5133" i="1"/>
  <c r="V5133" i="1"/>
  <c r="AB5132" i="1"/>
  <c r="AA5132" i="1"/>
  <c r="AB5131" i="1"/>
  <c r="AA5131" i="1"/>
  <c r="V5131" i="1"/>
  <c r="AB5130" i="1"/>
  <c r="AA5130" i="1"/>
  <c r="AB5129" i="1"/>
  <c r="AA5129" i="1"/>
  <c r="AB5128" i="1"/>
  <c r="AA5128" i="1"/>
  <c r="AB5127" i="1"/>
  <c r="AA5127" i="1"/>
  <c r="V5127" i="1"/>
  <c r="AB5126" i="1"/>
  <c r="AA5126" i="1"/>
  <c r="V5126" i="1"/>
  <c r="AB5125" i="1"/>
  <c r="AA5125" i="1"/>
  <c r="V5125" i="1"/>
  <c r="AB5124" i="1"/>
  <c r="AA5124" i="1"/>
  <c r="V5124" i="1"/>
  <c r="AB5123" i="1"/>
  <c r="AA5123" i="1"/>
  <c r="V5123" i="1"/>
  <c r="AB5122" i="1"/>
  <c r="AA5122" i="1"/>
  <c r="V5122" i="1"/>
  <c r="AB5121" i="1"/>
  <c r="AA5121" i="1"/>
  <c r="AB5120" i="1"/>
  <c r="AA5120" i="1"/>
  <c r="AB5119" i="1"/>
  <c r="AA5119" i="1"/>
  <c r="AB5118" i="1"/>
  <c r="AA5118" i="1"/>
  <c r="AB5117" i="1"/>
  <c r="AA5117" i="1"/>
  <c r="AB5116" i="1"/>
  <c r="AA5116" i="1"/>
  <c r="V5116" i="1"/>
  <c r="AB5115" i="1"/>
  <c r="AA5115" i="1"/>
  <c r="V5115" i="1"/>
  <c r="AB5114" i="1"/>
  <c r="AA5114" i="1"/>
  <c r="V5114" i="1"/>
  <c r="AB5113" i="1"/>
  <c r="AA5113" i="1"/>
  <c r="V5113" i="1"/>
  <c r="AB5112" i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AA5109" i="1"/>
  <c r="V5109" i="1"/>
  <c r="AB5108" i="1"/>
  <c r="AA5108" i="1"/>
  <c r="V5108" i="1"/>
  <c r="AB5107" i="1"/>
  <c r="AA5107" i="1"/>
  <c r="V5107" i="1"/>
  <c r="AB5106" i="1"/>
  <c r="AA5106" i="1"/>
  <c r="V5106" i="1"/>
  <c r="AB5105" i="1"/>
  <c r="AA5105" i="1"/>
  <c r="V5105" i="1"/>
  <c r="AB5104" i="1"/>
  <c r="AA5104" i="1"/>
  <c r="V5104" i="1"/>
  <c r="AB5103" i="1"/>
  <c r="Y5103" i="1" s="1"/>
  <c r="AA5103" i="1"/>
  <c r="V5103" i="1"/>
  <c r="AB5102" i="1"/>
  <c r="AA5102" i="1"/>
  <c r="AB5101" i="1"/>
  <c r="AA5101" i="1"/>
  <c r="V5101" i="1"/>
  <c r="AB5100" i="1"/>
  <c r="AA5100" i="1"/>
  <c r="V5100" i="1"/>
  <c r="AB5099" i="1"/>
  <c r="AA5099" i="1"/>
  <c r="V5099" i="1"/>
  <c r="AB5098" i="1"/>
  <c r="AA5098" i="1"/>
  <c r="V5098" i="1"/>
  <c r="AB5097" i="1"/>
  <c r="AA5097" i="1"/>
  <c r="V5097" i="1"/>
  <c r="AB5096" i="1"/>
  <c r="AA5096" i="1"/>
  <c r="V5096" i="1"/>
  <c r="AB5095" i="1"/>
  <c r="AA5095" i="1"/>
  <c r="V5095" i="1"/>
  <c r="AB5094" i="1"/>
  <c r="AA5094" i="1"/>
  <c r="V5094" i="1"/>
  <c r="AB5093" i="1"/>
  <c r="AA5093" i="1"/>
  <c r="V5093" i="1"/>
  <c r="AB5092" i="1"/>
  <c r="Y5092" i="1" s="1"/>
  <c r="AA5092" i="1"/>
  <c r="V5092" i="1"/>
  <c r="AB5091" i="1"/>
  <c r="AA5091" i="1"/>
  <c r="V5091" i="1"/>
  <c r="AB5090" i="1"/>
  <c r="AA5090" i="1"/>
  <c r="V5090" i="1"/>
  <c r="AB5089" i="1"/>
  <c r="AA5089" i="1"/>
  <c r="V5089" i="1"/>
  <c r="AB5088" i="1"/>
  <c r="AA5088" i="1"/>
  <c r="V5088" i="1"/>
  <c r="AB5087" i="1"/>
  <c r="AA5087" i="1"/>
  <c r="V5087" i="1"/>
  <c r="AB5086" i="1"/>
  <c r="AA5086" i="1"/>
  <c r="V5086" i="1"/>
  <c r="AB5085" i="1"/>
  <c r="AA5085" i="1"/>
  <c r="V5085" i="1"/>
  <c r="AB5084" i="1"/>
  <c r="AA5084" i="1"/>
  <c r="AB5083" i="1"/>
  <c r="AA5083" i="1"/>
  <c r="V5083" i="1"/>
  <c r="AB5082" i="1"/>
  <c r="AA5082" i="1"/>
  <c r="V5082" i="1"/>
  <c r="AB5081" i="1"/>
  <c r="AA5081" i="1"/>
  <c r="V5081" i="1"/>
  <c r="AB5080" i="1"/>
  <c r="AA5080" i="1"/>
  <c r="V5080" i="1"/>
  <c r="AB5079" i="1"/>
  <c r="AA5079" i="1"/>
  <c r="V5079" i="1"/>
  <c r="AB5078" i="1"/>
  <c r="AA5078" i="1"/>
  <c r="V5078" i="1"/>
  <c r="AB5077" i="1"/>
  <c r="AA5077" i="1"/>
  <c r="V5077" i="1"/>
  <c r="AB5076" i="1"/>
  <c r="AA5076" i="1"/>
  <c r="V5076" i="1"/>
  <c r="AB5075" i="1"/>
  <c r="AA5075" i="1"/>
  <c r="V5075" i="1"/>
  <c r="AB5074" i="1"/>
  <c r="AA5074" i="1"/>
  <c r="V5074" i="1"/>
  <c r="AB5073" i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AA5064" i="1"/>
  <c r="V5064" i="1"/>
  <c r="AB5063" i="1"/>
  <c r="AA5063" i="1"/>
  <c r="V5063" i="1"/>
  <c r="AB5062" i="1"/>
  <c r="AA5062" i="1"/>
  <c r="V5062" i="1"/>
  <c r="AB5061" i="1"/>
  <c r="AA5061" i="1"/>
  <c r="V5061" i="1"/>
  <c r="AB5060" i="1"/>
  <c r="AA5060" i="1"/>
  <c r="V5060" i="1"/>
  <c r="AB5059" i="1"/>
  <c r="Y5059" i="1" s="1"/>
  <c r="AA5059" i="1"/>
  <c r="V5059" i="1"/>
  <c r="AB5058" i="1"/>
  <c r="AA5058" i="1"/>
  <c r="V5058" i="1"/>
  <c r="AB5057" i="1"/>
  <c r="AA5057" i="1"/>
  <c r="V5057" i="1"/>
  <c r="AB5056" i="1"/>
  <c r="AA5056" i="1"/>
  <c r="V5056" i="1"/>
  <c r="AB5055" i="1"/>
  <c r="AA5055" i="1"/>
  <c r="V5055" i="1"/>
  <c r="AB5054" i="1"/>
  <c r="AA5054" i="1"/>
  <c r="V5054" i="1"/>
  <c r="AB5053" i="1"/>
  <c r="Y5053" i="1" s="1"/>
  <c r="AA5053" i="1"/>
  <c r="V5053" i="1"/>
  <c r="AB5052" i="1"/>
  <c r="AA5052" i="1"/>
  <c r="V5052" i="1"/>
  <c r="AB5051" i="1"/>
  <c r="AA5051" i="1"/>
  <c r="V5051" i="1"/>
  <c r="AB5050" i="1"/>
  <c r="AA5050" i="1"/>
  <c r="V5050" i="1"/>
  <c r="AB5049" i="1"/>
  <c r="AA5049" i="1"/>
  <c r="V5049" i="1"/>
  <c r="AB5048" i="1"/>
  <c r="AA5048" i="1"/>
  <c r="V5048" i="1"/>
  <c r="AB5047" i="1"/>
  <c r="AA5047" i="1"/>
  <c r="V5047" i="1"/>
  <c r="AB5046" i="1"/>
  <c r="AA5046" i="1"/>
  <c r="V5046" i="1"/>
  <c r="AB5045" i="1"/>
  <c r="AA5045" i="1"/>
  <c r="V5045" i="1"/>
  <c r="AB5044" i="1"/>
  <c r="AA5044" i="1"/>
  <c r="V5044" i="1"/>
  <c r="AB5043" i="1"/>
  <c r="AA5043" i="1"/>
  <c r="V5043" i="1"/>
  <c r="AB5042" i="1"/>
  <c r="AA5042" i="1"/>
  <c r="V5042" i="1"/>
  <c r="AB5041" i="1"/>
  <c r="AA5041" i="1"/>
  <c r="V5041" i="1"/>
  <c r="AB5040" i="1"/>
  <c r="AA5040" i="1"/>
  <c r="V5040" i="1"/>
  <c r="AB5039" i="1"/>
  <c r="AA5039" i="1"/>
  <c r="AB5038" i="1"/>
  <c r="AA5038" i="1"/>
  <c r="V5038" i="1"/>
  <c r="AB5037" i="1"/>
  <c r="AA5037" i="1"/>
  <c r="L162" i="2"/>
  <c r="L161" i="2"/>
  <c r="L160" i="2"/>
  <c r="L159" i="2"/>
  <c r="L158" i="2"/>
  <c r="L157" i="2"/>
  <c r="L156" i="2"/>
  <c r="L155" i="2"/>
  <c r="L154" i="2"/>
  <c r="K153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G129" i="2"/>
  <c r="L128" i="2"/>
  <c r="L127" i="2"/>
  <c r="L126" i="2"/>
  <c r="L125" i="2"/>
  <c r="L124" i="2"/>
  <c r="L123" i="2"/>
  <c r="L122" i="2"/>
  <c r="L121" i="2"/>
  <c r="L120" i="2"/>
  <c r="L119" i="2"/>
  <c r="G119" i="2"/>
  <c r="H118" i="2"/>
  <c r="L118" i="2"/>
  <c r="G118" i="2"/>
  <c r="L117" i="2"/>
  <c r="L116" i="2"/>
  <c r="L115" i="2"/>
  <c r="L114" i="2"/>
  <c r="L113" i="2"/>
  <c r="L112" i="2"/>
  <c r="L111" i="2"/>
  <c r="G111" i="2"/>
  <c r="V4699" i="1"/>
  <c r="AB5036" i="1"/>
  <c r="AA5036" i="1"/>
  <c r="V5036" i="1"/>
  <c r="AB5035" i="1"/>
  <c r="AA5035" i="1"/>
  <c r="V5035" i="1"/>
  <c r="V5034" i="1"/>
  <c r="V5033" i="1"/>
  <c r="V3723" i="1"/>
  <c r="AB5032" i="1"/>
  <c r="V5032" i="1"/>
  <c r="AB5031" i="1"/>
  <c r="V5031" i="1"/>
  <c r="AB5030" i="1"/>
  <c r="V5030" i="1"/>
  <c r="K5029" i="1"/>
  <c r="AB5028" i="1"/>
  <c r="AB5027" i="1"/>
  <c r="AA5028" i="1"/>
  <c r="AA5027" i="1"/>
  <c r="V5028" i="1"/>
  <c r="V5027" i="1"/>
  <c r="AA4177" i="1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A4977" i="1"/>
  <c r="AB4976" i="1"/>
  <c r="AA4976" i="1"/>
  <c r="AB4975" i="1"/>
  <c r="AB4974" i="1"/>
  <c r="AB4973" i="1"/>
  <c r="AB4972" i="1"/>
  <c r="AA4972" i="1"/>
  <c r="R105" i="2"/>
  <c r="S105" i="2" s="1"/>
  <c r="AB4970" i="1"/>
  <c r="AA4969" i="1"/>
  <c r="AA4967" i="1"/>
  <c r="V4966" i="1"/>
  <c r="AA4965" i="1"/>
  <c r="V4965" i="1"/>
  <c r="AA4964" i="1"/>
  <c r="V4964" i="1"/>
  <c r="AA4963" i="1"/>
  <c r="V4963" i="1"/>
  <c r="AA4962" i="1"/>
  <c r="AA4959" i="1"/>
  <c r="V4959" i="1"/>
  <c r="V4958" i="1"/>
  <c r="AA4957" i="1"/>
  <c r="V4957" i="1"/>
  <c r="V4956" i="1"/>
  <c r="AA4955" i="1"/>
  <c r="V4955" i="1"/>
  <c r="V4954" i="1"/>
  <c r="AA4953" i="1"/>
  <c r="V4953" i="1"/>
  <c r="V4952" i="1"/>
  <c r="AA4951" i="1"/>
  <c r="V4951" i="1"/>
  <c r="V4950" i="1"/>
  <c r="AA4949" i="1"/>
  <c r="V4949" i="1"/>
  <c r="V4948" i="1"/>
  <c r="AA4947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AA4935" i="1"/>
  <c r="V4935" i="1"/>
  <c r="AA4934" i="1"/>
  <c r="V4934" i="1"/>
  <c r="AA4933" i="1"/>
  <c r="V4933" i="1"/>
  <c r="V4932" i="1"/>
  <c r="AA4931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AA4913" i="1"/>
  <c r="V4913" i="1"/>
  <c r="V4912" i="1"/>
  <c r="V4911" i="1"/>
  <c r="AA4910" i="1"/>
  <c r="V4910" i="1"/>
  <c r="AA4909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AA4897" i="1"/>
  <c r="V4897" i="1"/>
  <c r="AA4896" i="1"/>
  <c r="V4896" i="1"/>
  <c r="V4895" i="1"/>
  <c r="AA4894" i="1"/>
  <c r="V4894" i="1"/>
  <c r="AA4893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AA4873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AA4861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V4830" i="1"/>
  <c r="AB4829" i="1"/>
  <c r="AA4829" i="1"/>
  <c r="V4829" i="1"/>
  <c r="AB4828" i="1"/>
  <c r="V4828" i="1"/>
  <c r="AB4827" i="1"/>
  <c r="V4827" i="1"/>
  <c r="AB4826" i="1"/>
  <c r="AA4826" i="1"/>
  <c r="V4826" i="1"/>
  <c r="AB4825" i="1"/>
  <c r="V4825" i="1"/>
  <c r="AB4824" i="1"/>
  <c r="V4824" i="1"/>
  <c r="AB4823" i="1"/>
  <c r="AA4823" i="1"/>
  <c r="V4823" i="1"/>
  <c r="AB4822" i="1"/>
  <c r="AA4822" i="1"/>
  <c r="V4822" i="1"/>
  <c r="AB4821" i="1"/>
  <c r="V4821" i="1"/>
  <c r="AB4820" i="1"/>
  <c r="V4820" i="1"/>
  <c r="AB4819" i="1"/>
  <c r="V4819" i="1"/>
  <c r="AB4818" i="1"/>
  <c r="V4818" i="1"/>
  <c r="AB4817" i="1"/>
  <c r="V4817" i="1"/>
  <c r="AB4816" i="1"/>
  <c r="AA4816" i="1"/>
  <c r="V4816" i="1"/>
  <c r="AB4815" i="1"/>
  <c r="AA4815" i="1"/>
  <c r="V4815" i="1"/>
  <c r="AB4814" i="1"/>
  <c r="V4814" i="1"/>
  <c r="AB4813" i="1"/>
  <c r="V4813" i="1"/>
  <c r="AB4812" i="1"/>
  <c r="V4812" i="1"/>
  <c r="AB4811" i="1"/>
  <c r="V4811" i="1"/>
  <c r="AB4810" i="1"/>
  <c r="AA4810" i="1"/>
  <c r="V4810" i="1"/>
  <c r="AB4809" i="1"/>
  <c r="V4809" i="1"/>
  <c r="AB4808" i="1"/>
  <c r="AA4808" i="1"/>
  <c r="V4808" i="1"/>
  <c r="AB4807" i="1"/>
  <c r="AA4807" i="1"/>
  <c r="V4807" i="1"/>
  <c r="AB4806" i="1"/>
  <c r="V4806" i="1"/>
  <c r="AB4805" i="1"/>
  <c r="AA4805" i="1"/>
  <c r="V4805" i="1"/>
  <c r="AB4804" i="1"/>
  <c r="AA4804" i="1"/>
  <c r="V4804" i="1"/>
  <c r="AB4803" i="1"/>
  <c r="V4803" i="1"/>
  <c r="AB4802" i="1"/>
  <c r="AA4802" i="1"/>
  <c r="V4802" i="1"/>
  <c r="AB4801" i="1"/>
  <c r="V4801" i="1"/>
  <c r="AB4800" i="1"/>
  <c r="AA4800" i="1"/>
  <c r="V4800" i="1"/>
  <c r="AB4799" i="1"/>
  <c r="AA4799" i="1"/>
  <c r="V4799" i="1"/>
  <c r="AB4798" i="1"/>
  <c r="V4798" i="1"/>
  <c r="AB4797" i="1"/>
  <c r="AA4797" i="1"/>
  <c r="V4797" i="1"/>
  <c r="AB4796" i="1"/>
  <c r="V4796" i="1"/>
  <c r="AB4795" i="1"/>
  <c r="V4795" i="1"/>
  <c r="AB4794" i="1"/>
  <c r="AA4794" i="1"/>
  <c r="V4794" i="1"/>
  <c r="AB4793" i="1"/>
  <c r="V4793" i="1"/>
  <c r="AB4792" i="1"/>
  <c r="V4792" i="1"/>
  <c r="AB4791" i="1"/>
  <c r="V4791" i="1"/>
  <c r="AB4790" i="1"/>
  <c r="V4790" i="1"/>
  <c r="AB4789" i="1"/>
  <c r="V4789" i="1"/>
  <c r="AB4788" i="1"/>
  <c r="V4788" i="1"/>
  <c r="AB4787" i="1"/>
  <c r="V4787" i="1"/>
  <c r="AB4786" i="1"/>
  <c r="AA4786" i="1"/>
  <c r="V4786" i="1"/>
  <c r="AB4785" i="1"/>
  <c r="V4785" i="1"/>
  <c r="AB4784" i="1"/>
  <c r="AA4784" i="1"/>
  <c r="V4784" i="1"/>
  <c r="AB4783" i="1"/>
  <c r="V4783" i="1"/>
  <c r="AB4782" i="1"/>
  <c r="V4782" i="1"/>
  <c r="AB4781" i="1"/>
  <c r="AA4781" i="1"/>
  <c r="V4781" i="1"/>
  <c r="AB4780" i="1"/>
  <c r="V4780" i="1"/>
  <c r="AB4779" i="1"/>
  <c r="V4779" i="1"/>
  <c r="AB4778" i="1"/>
  <c r="AA4778" i="1"/>
  <c r="V4778" i="1"/>
  <c r="AB4777" i="1"/>
  <c r="V4777" i="1"/>
  <c r="AB4776" i="1"/>
  <c r="AA4776" i="1"/>
  <c r="V4776" i="1"/>
  <c r="AB4775" i="1"/>
  <c r="AA4775" i="1"/>
  <c r="V4775" i="1"/>
  <c r="AB4774" i="1"/>
  <c r="AA4774" i="1"/>
  <c r="V4774" i="1"/>
  <c r="AB4773" i="1"/>
  <c r="AA4773" i="1"/>
  <c r="V4773" i="1"/>
  <c r="AB4772" i="1"/>
  <c r="V4772" i="1"/>
  <c r="AB4771" i="1"/>
  <c r="V4771" i="1"/>
  <c r="AB4770" i="1"/>
  <c r="AA4770" i="1"/>
  <c r="V4770" i="1"/>
  <c r="AB4769" i="1"/>
  <c r="V4769" i="1"/>
  <c r="AB4768" i="1"/>
  <c r="AA4768" i="1"/>
  <c r="V4768" i="1"/>
  <c r="AB4767" i="1"/>
  <c r="V4767" i="1"/>
  <c r="AB4766" i="1"/>
  <c r="V4766" i="1"/>
  <c r="AB4765" i="1"/>
  <c r="AA4765" i="1"/>
  <c r="V4765" i="1"/>
  <c r="AB4764" i="1"/>
  <c r="V4764" i="1"/>
  <c r="AB4763" i="1"/>
  <c r="AA4763" i="1"/>
  <c r="V4763" i="1"/>
  <c r="AB4762" i="1"/>
  <c r="AA4762" i="1"/>
  <c r="V4762" i="1"/>
  <c r="AB4761" i="1"/>
  <c r="V4761" i="1"/>
  <c r="AB4760" i="1"/>
  <c r="AA4760" i="1"/>
  <c r="V4760" i="1"/>
  <c r="AB4759" i="1"/>
  <c r="AA4759" i="1"/>
  <c r="V4759" i="1"/>
  <c r="AB4758" i="1"/>
  <c r="AA4758" i="1"/>
  <c r="V4758" i="1"/>
  <c r="AB4757" i="1"/>
  <c r="V4757" i="1"/>
  <c r="AB4756" i="1"/>
  <c r="AA4756" i="1"/>
  <c r="V4756" i="1"/>
  <c r="AB4755" i="1"/>
  <c r="V4755" i="1"/>
  <c r="AB4754" i="1"/>
  <c r="V4754" i="1"/>
  <c r="AB4753" i="1"/>
  <c r="V4753" i="1"/>
  <c r="AB4752" i="1"/>
  <c r="AA4752" i="1"/>
  <c r="V4752" i="1"/>
  <c r="AB4751" i="1"/>
  <c r="V4751" i="1"/>
  <c r="AB4750" i="1"/>
  <c r="V4750" i="1"/>
  <c r="AB4749" i="1"/>
  <c r="V4749" i="1"/>
  <c r="AB4748" i="1"/>
  <c r="V4748" i="1"/>
  <c r="AB4747" i="1"/>
  <c r="AA4747" i="1"/>
  <c r="V4747" i="1"/>
  <c r="AB4746" i="1"/>
  <c r="AA4746" i="1"/>
  <c r="V4746" i="1"/>
  <c r="AB4745" i="1"/>
  <c r="V4745" i="1"/>
  <c r="AB4744" i="1"/>
  <c r="V4744" i="1"/>
  <c r="AB4743" i="1"/>
  <c r="V4743" i="1"/>
  <c r="AB4742" i="1"/>
  <c r="V4742" i="1"/>
  <c r="AB4741" i="1"/>
  <c r="V4741" i="1"/>
  <c r="AB4740" i="1"/>
  <c r="AA4740" i="1"/>
  <c r="V4740" i="1"/>
  <c r="AB4739" i="1"/>
  <c r="V4739" i="1"/>
  <c r="AB4738" i="1"/>
  <c r="Y4738" i="1" s="1"/>
  <c r="AA4738" i="1"/>
  <c r="V4738" i="1"/>
  <c r="AB4737" i="1"/>
  <c r="V4737" i="1"/>
  <c r="AB4736" i="1"/>
  <c r="AA4736" i="1"/>
  <c r="V4736" i="1"/>
  <c r="AB4735" i="1"/>
  <c r="V4735" i="1"/>
  <c r="AB4734" i="1"/>
  <c r="V4734" i="1"/>
  <c r="AB4733" i="1"/>
  <c r="AA4733" i="1"/>
  <c r="V4733" i="1"/>
  <c r="AB4732" i="1"/>
  <c r="V4732" i="1"/>
  <c r="AB4731" i="1"/>
  <c r="V4731" i="1"/>
  <c r="AB4730" i="1"/>
  <c r="AA4730" i="1"/>
  <c r="V4730" i="1"/>
  <c r="AB4729" i="1"/>
  <c r="V4729" i="1"/>
  <c r="AB4728" i="1"/>
  <c r="V4728" i="1"/>
  <c r="AB4727" i="1"/>
  <c r="V4727" i="1"/>
  <c r="AB4726" i="1"/>
  <c r="V4726" i="1"/>
  <c r="AB4725" i="1"/>
  <c r="V4725" i="1"/>
  <c r="AB4724" i="1"/>
  <c r="V4724" i="1"/>
  <c r="AB4723" i="1"/>
  <c r="V4723" i="1"/>
  <c r="AB4722" i="1"/>
  <c r="V4722" i="1"/>
  <c r="AB4721" i="1"/>
  <c r="V4721" i="1"/>
  <c r="AB4720" i="1"/>
  <c r="V4720" i="1"/>
  <c r="AB4719" i="1"/>
  <c r="V4719" i="1"/>
  <c r="AB4718" i="1"/>
  <c r="V4718" i="1"/>
  <c r="AB4717" i="1"/>
  <c r="AA4717" i="1"/>
  <c r="V4717" i="1"/>
  <c r="AB4716" i="1"/>
  <c r="V4716" i="1"/>
  <c r="AB4715" i="1"/>
  <c r="V4715" i="1"/>
  <c r="AB4714" i="1"/>
  <c r="AA4714" i="1"/>
  <c r="V4714" i="1"/>
  <c r="AB4713" i="1"/>
  <c r="V4713" i="1"/>
  <c r="AB4712" i="1"/>
  <c r="AA4712" i="1"/>
  <c r="V4712" i="1"/>
  <c r="AB4711" i="1"/>
  <c r="AA4711" i="1"/>
  <c r="V4711" i="1"/>
  <c r="AB4710" i="1"/>
  <c r="AA4710" i="1"/>
  <c r="V4710" i="1"/>
  <c r="AB4709" i="1"/>
  <c r="AA4709" i="1"/>
  <c r="V4709" i="1"/>
  <c r="AB4708" i="1"/>
  <c r="V4708" i="1"/>
  <c r="AB4707" i="1"/>
  <c r="V4707" i="1"/>
  <c r="AB4706" i="1"/>
  <c r="AA4706" i="1"/>
  <c r="V4706" i="1"/>
  <c r="AB4705" i="1"/>
  <c r="V4705" i="1"/>
  <c r="AB4704" i="1"/>
  <c r="AA4704" i="1"/>
  <c r="V4704" i="1"/>
  <c r="AB4703" i="1"/>
  <c r="V4703" i="1"/>
  <c r="AB4702" i="1"/>
  <c r="V4702" i="1"/>
  <c r="AB4701" i="1"/>
  <c r="AA4701" i="1"/>
  <c r="V4701" i="1"/>
  <c r="AB4700" i="1"/>
  <c r="V4700" i="1"/>
  <c r="AB4699" i="1"/>
  <c r="AB4698" i="1"/>
  <c r="AA4698" i="1"/>
  <c r="V4698" i="1"/>
  <c r="AB4697" i="1"/>
  <c r="AA4697" i="1"/>
  <c r="V4697" i="1"/>
  <c r="AB4696" i="1"/>
  <c r="V4696" i="1"/>
  <c r="AB4695" i="1"/>
  <c r="V4695" i="1"/>
  <c r="AB4694" i="1"/>
  <c r="V4694" i="1"/>
  <c r="AB4693" i="1"/>
  <c r="AA4693" i="1"/>
  <c r="V4693" i="1"/>
  <c r="AB4692" i="1"/>
  <c r="V4692" i="1"/>
  <c r="AB4691" i="1"/>
  <c r="AA4691" i="1"/>
  <c r="V4691" i="1"/>
  <c r="AB4690" i="1"/>
  <c r="V4690" i="1"/>
  <c r="AB4689" i="1"/>
  <c r="V4689" i="1"/>
  <c r="AB4688" i="1"/>
  <c r="V4688" i="1"/>
  <c r="AB4687" i="1"/>
  <c r="V4687" i="1"/>
  <c r="AB4686" i="1"/>
  <c r="AA4686" i="1"/>
  <c r="V4686" i="1"/>
  <c r="AB4685" i="1"/>
  <c r="AA4685" i="1"/>
  <c r="V4685" i="1"/>
  <c r="AB4684" i="1"/>
  <c r="V4684" i="1"/>
  <c r="AB4683" i="1"/>
  <c r="V4683" i="1"/>
  <c r="AB4682" i="1"/>
  <c r="V4682" i="1"/>
  <c r="AB4681" i="1"/>
  <c r="V4681" i="1"/>
  <c r="AB4680" i="1"/>
  <c r="AA4680" i="1"/>
  <c r="V4680" i="1"/>
  <c r="AB4679" i="1"/>
  <c r="AA4679" i="1"/>
  <c r="V4679" i="1"/>
  <c r="AB4678" i="1"/>
  <c r="V4678" i="1"/>
  <c r="AB4677" i="1"/>
  <c r="V4677" i="1"/>
  <c r="AB4676" i="1"/>
  <c r="V4676" i="1"/>
  <c r="AB4675" i="1"/>
  <c r="V4675" i="1"/>
  <c r="AB4674" i="1"/>
  <c r="AA4674" i="1"/>
  <c r="V4674" i="1"/>
  <c r="AB4673" i="1"/>
  <c r="V4673" i="1"/>
  <c r="AB4672" i="1"/>
  <c r="AA4672" i="1"/>
  <c r="V4672" i="1"/>
  <c r="AB4671" i="1"/>
  <c r="AA4671" i="1"/>
  <c r="V4671" i="1"/>
  <c r="AB4670" i="1"/>
  <c r="V4670" i="1"/>
  <c r="AB4669" i="1"/>
  <c r="AA4669" i="1"/>
  <c r="V4669" i="1"/>
  <c r="AB4668" i="1"/>
  <c r="V4668" i="1"/>
  <c r="AB4667" i="1"/>
  <c r="V4667" i="1"/>
  <c r="AB4666" i="1"/>
  <c r="V4666" i="1"/>
  <c r="AB4665" i="1"/>
  <c r="V4665" i="1"/>
  <c r="AB4664" i="1"/>
  <c r="V4664" i="1"/>
  <c r="AB4663" i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AA4658" i="1"/>
  <c r="V4658" i="1"/>
  <c r="AB4657" i="1"/>
  <c r="V4657" i="1"/>
  <c r="AB4656" i="1"/>
  <c r="AA4656" i="1"/>
  <c r="V4656" i="1"/>
  <c r="AB4655" i="1"/>
  <c r="V4655" i="1"/>
  <c r="AB4654" i="1"/>
  <c r="V4654" i="1"/>
  <c r="AB4653" i="1"/>
  <c r="V4653" i="1"/>
  <c r="AB4652" i="1"/>
  <c r="V4652" i="1"/>
  <c r="AB4651" i="1"/>
  <c r="V4651" i="1"/>
  <c r="AB4650" i="1"/>
  <c r="AA4650" i="1"/>
  <c r="V4650" i="1"/>
  <c r="AB4649" i="1"/>
  <c r="V4649" i="1"/>
  <c r="AB4648" i="1"/>
  <c r="AA4648" i="1"/>
  <c r="V4648" i="1"/>
  <c r="AB4647" i="1"/>
  <c r="AA4647" i="1"/>
  <c r="V4647" i="1"/>
  <c r="AB4646" i="1"/>
  <c r="Y4646" i="1" s="1"/>
  <c r="V4646" i="1"/>
  <c r="AB4645" i="1"/>
  <c r="AA4645" i="1"/>
  <c r="V4645" i="1"/>
  <c r="AB4644" i="1"/>
  <c r="V4644" i="1"/>
  <c r="AB4643" i="1"/>
  <c r="V4643" i="1"/>
  <c r="AB4642" i="1"/>
  <c r="V4642" i="1"/>
  <c r="AB4641" i="1"/>
  <c r="V4641" i="1"/>
  <c r="AB4640" i="1"/>
  <c r="AA4640" i="1"/>
  <c r="V4640" i="1"/>
  <c r="AB4639" i="1"/>
  <c r="V4639" i="1"/>
  <c r="AB4638" i="1"/>
  <c r="AA4638" i="1"/>
  <c r="V4638" i="1"/>
  <c r="AB4637" i="1"/>
  <c r="V4637" i="1"/>
  <c r="AB4636" i="1"/>
  <c r="AA4636" i="1"/>
  <c r="V4636" i="1"/>
  <c r="AB4635" i="1"/>
  <c r="V4635" i="1"/>
  <c r="AB4634" i="1"/>
  <c r="AA4634" i="1"/>
  <c r="V4634" i="1"/>
  <c r="AB4633" i="1"/>
  <c r="AA4633" i="1"/>
  <c r="V4633" i="1"/>
  <c r="AB4632" i="1"/>
  <c r="V4632" i="1"/>
  <c r="AB4631" i="1"/>
  <c r="AA4631" i="1"/>
  <c r="V4631" i="1"/>
  <c r="AB4630" i="1"/>
  <c r="AA4630" i="1"/>
  <c r="V4630" i="1"/>
  <c r="AB4629" i="1"/>
  <c r="V4629" i="1"/>
  <c r="AB4628" i="1"/>
  <c r="AA4628" i="1"/>
  <c r="V4628" i="1"/>
  <c r="AB4627" i="1"/>
  <c r="AA4627" i="1"/>
  <c r="V4627" i="1"/>
  <c r="AB4626" i="1"/>
  <c r="AA4626" i="1"/>
  <c r="V4626" i="1"/>
  <c r="AB4625" i="1"/>
  <c r="V4625" i="1"/>
  <c r="AB4624" i="1"/>
  <c r="AA4624" i="1"/>
  <c r="V4624" i="1"/>
  <c r="AB4623" i="1"/>
  <c r="V4623" i="1"/>
  <c r="AB4622" i="1"/>
  <c r="V4622" i="1"/>
  <c r="AB4621" i="1"/>
  <c r="AA4621" i="1"/>
  <c r="V4621" i="1"/>
  <c r="AB4620" i="1"/>
  <c r="AA4620" i="1"/>
  <c r="V4620" i="1"/>
  <c r="AB4619" i="1"/>
  <c r="V4619" i="1"/>
  <c r="AB4618" i="1"/>
  <c r="V4618" i="1"/>
  <c r="AB4617" i="1"/>
  <c r="V4617" i="1"/>
  <c r="AB4616" i="1"/>
  <c r="V4616" i="1"/>
  <c r="AB4615" i="1"/>
  <c r="V4615" i="1"/>
  <c r="AB4614" i="1"/>
  <c r="V4614" i="1"/>
  <c r="AB4613" i="1"/>
  <c r="V4613" i="1"/>
  <c r="AB4612" i="1"/>
  <c r="V4612" i="1"/>
  <c r="AB4611" i="1"/>
  <c r="AA4611" i="1"/>
  <c r="V4611" i="1"/>
  <c r="AB4610" i="1"/>
  <c r="V4610" i="1"/>
  <c r="AB4609" i="1"/>
  <c r="V4609" i="1"/>
  <c r="AB4608" i="1"/>
  <c r="AA4608" i="1"/>
  <c r="V4608" i="1"/>
  <c r="AB4607" i="1"/>
  <c r="AA4607" i="1"/>
  <c r="V4607" i="1"/>
  <c r="AB4606" i="1"/>
  <c r="AA4606" i="1"/>
  <c r="V4606" i="1"/>
  <c r="AB4605" i="1"/>
  <c r="AA4605" i="1"/>
  <c r="V4605" i="1"/>
  <c r="AB4604" i="1"/>
  <c r="V4604" i="1"/>
  <c r="AB4603" i="1"/>
  <c r="AA4603" i="1"/>
  <c r="V4603" i="1"/>
  <c r="AB4602" i="1"/>
  <c r="AA4602" i="1"/>
  <c r="V4602" i="1"/>
  <c r="AB4601" i="1"/>
  <c r="AA4601" i="1"/>
  <c r="V4601" i="1"/>
  <c r="AB4600" i="1"/>
  <c r="V4600" i="1"/>
  <c r="AB4599" i="1"/>
  <c r="AA4599" i="1"/>
  <c r="V4599" i="1"/>
  <c r="AB4598" i="1"/>
  <c r="V4598" i="1"/>
  <c r="AB4597" i="1"/>
  <c r="AA4597" i="1"/>
  <c r="V4597" i="1"/>
  <c r="AB4596" i="1"/>
  <c r="AA4596" i="1"/>
  <c r="V4596" i="1"/>
  <c r="AB4595" i="1"/>
  <c r="V4595" i="1"/>
  <c r="AB4594" i="1"/>
  <c r="AA4594" i="1"/>
  <c r="V4594" i="1"/>
  <c r="AB4593" i="1"/>
  <c r="V4593" i="1"/>
  <c r="AB4592" i="1"/>
  <c r="AA4592" i="1"/>
  <c r="V4592" i="1"/>
  <c r="AB4591" i="1"/>
  <c r="AA4591" i="1"/>
  <c r="V4591" i="1"/>
  <c r="AB4590" i="1"/>
  <c r="V4590" i="1"/>
  <c r="AB4589" i="1"/>
  <c r="V4589" i="1"/>
  <c r="AB4588" i="1"/>
  <c r="AA4588" i="1"/>
  <c r="V4588" i="1"/>
  <c r="AB4587" i="1"/>
  <c r="AA4587" i="1"/>
  <c r="V4587" i="1"/>
  <c r="AB4586" i="1"/>
  <c r="V4586" i="1"/>
  <c r="AB4585" i="1"/>
  <c r="V4585" i="1"/>
  <c r="AB4584" i="1"/>
  <c r="V4584" i="1"/>
  <c r="AB4583" i="1"/>
  <c r="AA4583" i="1"/>
  <c r="V4583" i="1"/>
  <c r="AB4582" i="1"/>
  <c r="AB4581" i="1"/>
  <c r="AB4580" i="1"/>
  <c r="AA4580" i="1"/>
  <c r="V4580" i="1"/>
  <c r="AB4579" i="1"/>
  <c r="V4579" i="1"/>
  <c r="AB4578" i="1"/>
  <c r="V4578" i="1"/>
  <c r="AB4577" i="1"/>
  <c r="AA4577" i="1"/>
  <c r="V4577" i="1"/>
  <c r="AB4576" i="1"/>
  <c r="V4576" i="1"/>
  <c r="AB4575" i="1"/>
  <c r="V4575" i="1"/>
  <c r="AB4574" i="1"/>
  <c r="AA4574" i="1"/>
  <c r="V4574" i="1"/>
  <c r="AB4573" i="1"/>
  <c r="V4573" i="1"/>
  <c r="AB4572" i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AA4567" i="1"/>
  <c r="V4567" i="1"/>
  <c r="AB4566" i="1"/>
  <c r="V4566" i="1"/>
  <c r="AB4565" i="1"/>
  <c r="V4565" i="1"/>
  <c r="AB4564" i="1"/>
  <c r="AA4564" i="1"/>
  <c r="V4564" i="1"/>
  <c r="AB4563" i="1"/>
  <c r="V4563" i="1"/>
  <c r="AB4562" i="1"/>
  <c r="V4562" i="1"/>
  <c r="AB4561" i="1"/>
  <c r="V4561" i="1"/>
  <c r="AB4560" i="1"/>
  <c r="V4560" i="1"/>
  <c r="AB4559" i="1"/>
  <c r="V4559" i="1"/>
  <c r="AB4558" i="1"/>
  <c r="AA4558" i="1"/>
  <c r="V4558" i="1"/>
  <c r="AB4557" i="1"/>
  <c r="V4557" i="1"/>
  <c r="AB4556" i="1"/>
  <c r="AA4556" i="1"/>
  <c r="V4556" i="1"/>
  <c r="AB4555" i="1"/>
  <c r="V4555" i="1"/>
  <c r="AB4554" i="1"/>
  <c r="AA4554" i="1"/>
  <c r="V4554" i="1"/>
  <c r="AB4553" i="1"/>
  <c r="AA4553" i="1"/>
  <c r="V4553" i="1"/>
  <c r="AB4552" i="1"/>
  <c r="V4552" i="1"/>
  <c r="AB4551" i="1"/>
  <c r="AA4551" i="1"/>
  <c r="V4551" i="1"/>
  <c r="AB4550" i="1"/>
  <c r="AA4550" i="1"/>
  <c r="V4550" i="1"/>
  <c r="AB4549" i="1"/>
  <c r="AA4549" i="1"/>
  <c r="V4549" i="1"/>
  <c r="AB4548" i="1"/>
  <c r="AA4548" i="1"/>
  <c r="V4548" i="1"/>
  <c r="AB4547" i="1"/>
  <c r="AA4547" i="1"/>
  <c r="V4547" i="1"/>
  <c r="AB4546" i="1"/>
  <c r="V4546" i="1"/>
  <c r="AB4545" i="1"/>
  <c r="AA4545" i="1"/>
  <c r="V4545" i="1"/>
  <c r="AB4544" i="1"/>
  <c r="V4544" i="1"/>
  <c r="AB4543" i="1"/>
  <c r="V4543" i="1"/>
  <c r="AB4542" i="1"/>
  <c r="V4542" i="1"/>
  <c r="AB4541" i="1"/>
  <c r="AA4541" i="1"/>
  <c r="V4541" i="1"/>
  <c r="AB4540" i="1"/>
  <c r="AA4540" i="1"/>
  <c r="V4540" i="1"/>
  <c r="AB4539" i="1"/>
  <c r="V4539" i="1"/>
  <c r="AB4538" i="1"/>
  <c r="AA4538" i="1"/>
  <c r="V4538" i="1"/>
  <c r="AB4537" i="1"/>
  <c r="V4537" i="1"/>
  <c r="AB4536" i="1"/>
  <c r="AA4536" i="1"/>
  <c r="V4536" i="1"/>
  <c r="AB4535" i="1"/>
  <c r="AA4535" i="1"/>
  <c r="V4535" i="1"/>
  <c r="AB4534" i="1"/>
  <c r="V4534" i="1"/>
  <c r="AB4533" i="1"/>
  <c r="V4533" i="1"/>
  <c r="AB4532" i="1"/>
  <c r="AA4532" i="1"/>
  <c r="V4532" i="1"/>
  <c r="AB4531" i="1"/>
  <c r="AA4531" i="1"/>
  <c r="V4531" i="1"/>
  <c r="AB4530" i="1"/>
  <c r="V4530" i="1"/>
  <c r="AB4529" i="1"/>
  <c r="V4529" i="1"/>
  <c r="AB4528" i="1"/>
  <c r="V4528" i="1"/>
  <c r="AB4527" i="1"/>
  <c r="V4527" i="1"/>
  <c r="AB4526" i="1"/>
  <c r="V4526" i="1"/>
  <c r="AB4525" i="1"/>
  <c r="V4525" i="1"/>
  <c r="AB4524" i="1"/>
  <c r="V4524" i="1"/>
  <c r="AB4523" i="1"/>
  <c r="V4523" i="1"/>
  <c r="AB4522" i="1"/>
  <c r="AA4522" i="1"/>
  <c r="V4522" i="1"/>
  <c r="AB4521" i="1"/>
  <c r="V4521" i="1"/>
  <c r="AB4520" i="1"/>
  <c r="V4520" i="1"/>
  <c r="AB4519" i="1"/>
  <c r="AA4519" i="1"/>
  <c r="V4519" i="1"/>
  <c r="AB4518" i="1"/>
  <c r="V4518" i="1"/>
  <c r="AB4517" i="1"/>
  <c r="V4517" i="1"/>
  <c r="AB4516" i="1"/>
  <c r="AA4516" i="1"/>
  <c r="V4516" i="1"/>
  <c r="AB4515" i="1"/>
  <c r="AA4515" i="1"/>
  <c r="V4515" i="1"/>
  <c r="AB4514" i="1"/>
  <c r="V4514" i="1"/>
  <c r="AB4513" i="1"/>
  <c r="AA4513" i="1"/>
  <c r="V4513" i="1"/>
  <c r="AB4512" i="1"/>
  <c r="AA4512" i="1"/>
  <c r="V4512" i="1"/>
  <c r="AB4511" i="1"/>
  <c r="V4511" i="1"/>
  <c r="AB4510" i="1"/>
  <c r="V4510" i="1"/>
  <c r="AB4509" i="1"/>
  <c r="V4509" i="1"/>
  <c r="AB4508" i="1"/>
  <c r="AA4508" i="1"/>
  <c r="V4508" i="1"/>
  <c r="AB4507" i="1"/>
  <c r="V4507" i="1"/>
  <c r="AB4506" i="1"/>
  <c r="V4506" i="1"/>
  <c r="AB4505" i="1"/>
  <c r="V4505" i="1"/>
  <c r="AB4504" i="1"/>
  <c r="AA4504" i="1"/>
  <c r="V4504" i="1"/>
  <c r="AB4503" i="1"/>
  <c r="V4503" i="1"/>
  <c r="AB4502" i="1"/>
  <c r="V4502" i="1"/>
  <c r="AB4501" i="1"/>
  <c r="V4501" i="1"/>
  <c r="AB4500" i="1"/>
  <c r="V4500" i="1"/>
  <c r="AB4499" i="1"/>
  <c r="V4499" i="1"/>
  <c r="AB4498" i="1"/>
  <c r="AA4498" i="1"/>
  <c r="V4498" i="1"/>
  <c r="AB4497" i="1"/>
  <c r="V4497" i="1"/>
  <c r="AB4496" i="1"/>
  <c r="V4496" i="1"/>
  <c r="AB4495" i="1"/>
  <c r="V4495" i="1"/>
  <c r="AB4494" i="1"/>
  <c r="AA4494" i="1"/>
  <c r="V4494" i="1"/>
  <c r="AB4493" i="1"/>
  <c r="V4493" i="1"/>
  <c r="AB4492" i="1"/>
  <c r="AA4492" i="1"/>
  <c r="V4492" i="1"/>
  <c r="AB4491" i="1"/>
  <c r="AA4491" i="1"/>
  <c r="V4491" i="1"/>
  <c r="AB4490" i="1"/>
  <c r="V4490" i="1"/>
  <c r="AB4489" i="1"/>
  <c r="V4489" i="1"/>
  <c r="AB4488" i="1"/>
  <c r="AA4488" i="1"/>
  <c r="V4488" i="1"/>
  <c r="AB4487" i="1"/>
  <c r="V4487" i="1"/>
  <c r="AB4486" i="1"/>
  <c r="V4486" i="1"/>
  <c r="AB4485" i="1"/>
  <c r="AA4485" i="1"/>
  <c r="V4485" i="1"/>
  <c r="AB4484" i="1"/>
  <c r="V4484" i="1"/>
  <c r="AB4483" i="1"/>
  <c r="V4483" i="1"/>
  <c r="AB4482" i="1"/>
  <c r="V4482" i="1"/>
  <c r="AB4481" i="1"/>
  <c r="V4481" i="1"/>
  <c r="AB4480" i="1"/>
  <c r="AA4480" i="1"/>
  <c r="V4480" i="1"/>
  <c r="AB4479" i="1"/>
  <c r="V4479" i="1"/>
  <c r="AB4478" i="1"/>
  <c r="V4478" i="1"/>
  <c r="AB4477" i="1"/>
  <c r="V4477" i="1"/>
  <c r="AB4476" i="1"/>
  <c r="AA4476" i="1"/>
  <c r="V4476" i="1"/>
  <c r="AB4475" i="1"/>
  <c r="V4475" i="1"/>
  <c r="AB4474" i="1"/>
  <c r="V4474" i="1"/>
  <c r="AB4473" i="1"/>
  <c r="V4473" i="1"/>
  <c r="AB4472" i="1"/>
  <c r="AA4472" i="1"/>
  <c r="V4472" i="1"/>
  <c r="AB4471" i="1"/>
  <c r="V4471" i="1"/>
  <c r="AB4470" i="1"/>
  <c r="V4470" i="1"/>
  <c r="AB4469" i="1"/>
  <c r="AA4469" i="1"/>
  <c r="V4469" i="1"/>
  <c r="AB4468" i="1"/>
  <c r="AA4468" i="1"/>
  <c r="V4468" i="1"/>
  <c r="AB4467" i="1"/>
  <c r="V4467" i="1"/>
  <c r="AB4466" i="1"/>
  <c r="AA4466" i="1"/>
  <c r="V4466" i="1"/>
  <c r="AB4465" i="1"/>
  <c r="AA4465" i="1"/>
  <c r="V4465" i="1"/>
  <c r="AB4464" i="1"/>
  <c r="V4464" i="1"/>
  <c r="AB4463" i="1"/>
  <c r="V4463" i="1"/>
  <c r="AB4462" i="1"/>
  <c r="V4462" i="1"/>
  <c r="AB4461" i="1"/>
  <c r="V4461" i="1"/>
  <c r="AB4460" i="1"/>
  <c r="V4460" i="1"/>
  <c r="AB4459" i="1"/>
  <c r="AA4459" i="1"/>
  <c r="V4459" i="1"/>
  <c r="AB4458" i="1"/>
  <c r="V4458" i="1"/>
  <c r="AB4457" i="1"/>
  <c r="V4457" i="1"/>
  <c r="AB4456" i="1"/>
  <c r="AA4456" i="1"/>
  <c r="V4456" i="1"/>
  <c r="AB4455" i="1"/>
  <c r="V4455" i="1"/>
  <c r="AB4454" i="1"/>
  <c r="V4454" i="1"/>
  <c r="AB4453" i="1"/>
  <c r="V4453" i="1"/>
  <c r="AB4452" i="1"/>
  <c r="V4452" i="1"/>
  <c r="AB4451" i="1"/>
  <c r="V4451" i="1"/>
  <c r="AB4450" i="1"/>
  <c r="V4450" i="1"/>
  <c r="AB4449" i="1"/>
  <c r="V4449" i="1"/>
  <c r="AB4448" i="1"/>
  <c r="V4448" i="1"/>
  <c r="AB4447" i="1"/>
  <c r="V4447" i="1"/>
  <c r="AB4446" i="1"/>
  <c r="V4446" i="1"/>
  <c r="AB4445" i="1"/>
  <c r="AB4444" i="1"/>
  <c r="AB4443" i="1"/>
  <c r="V4443" i="1"/>
  <c r="AB4442" i="1"/>
  <c r="V4442" i="1"/>
  <c r="AB4441" i="1"/>
  <c r="AA4441" i="1"/>
  <c r="V4441" i="1"/>
  <c r="AB4440" i="1"/>
  <c r="V4440" i="1"/>
  <c r="AB4439" i="1"/>
  <c r="V4439" i="1"/>
  <c r="AB4438" i="1"/>
  <c r="AA4438" i="1"/>
  <c r="V4438" i="1"/>
  <c r="AB4437" i="1"/>
  <c r="V4437" i="1"/>
  <c r="AB4436" i="1"/>
  <c r="AA4436" i="1"/>
  <c r="V4436" i="1"/>
  <c r="AB4435" i="1"/>
  <c r="V4435" i="1"/>
  <c r="AB4434" i="1"/>
  <c r="V4434" i="1"/>
  <c r="AB4433" i="1"/>
  <c r="V4433" i="1"/>
  <c r="AB4432" i="1"/>
  <c r="AA4432" i="1"/>
  <c r="V4432" i="1"/>
  <c r="AB4431" i="1"/>
  <c r="V4431" i="1"/>
  <c r="AB4430" i="1"/>
  <c r="AA4430" i="1"/>
  <c r="V4430" i="1"/>
  <c r="AB4429" i="1"/>
  <c r="AA4429" i="1"/>
  <c r="V4429" i="1"/>
  <c r="AB4428" i="1"/>
  <c r="V4428" i="1"/>
  <c r="AB4427" i="1"/>
  <c r="AA4427" i="1"/>
  <c r="V4427" i="1"/>
  <c r="AB4426" i="1"/>
  <c r="V4426" i="1"/>
  <c r="AB4425" i="1"/>
  <c r="V4425" i="1"/>
  <c r="AB4424" i="1"/>
  <c r="V4424" i="1"/>
  <c r="AB4423" i="1"/>
  <c r="AA4423" i="1"/>
  <c r="V4423" i="1"/>
  <c r="AB4422" i="1"/>
  <c r="V4422" i="1"/>
  <c r="AB4421" i="1"/>
  <c r="V4421" i="1"/>
  <c r="AB4420" i="1"/>
  <c r="AA4420" i="1"/>
  <c r="V4420" i="1"/>
  <c r="AB4419" i="1"/>
  <c r="V4419" i="1"/>
  <c r="AB4418" i="1"/>
  <c r="AA4418" i="1"/>
  <c r="V4418" i="1"/>
  <c r="AB4417" i="1"/>
  <c r="AA4417" i="1"/>
  <c r="V4417" i="1"/>
  <c r="AB4416" i="1"/>
  <c r="V4416" i="1"/>
  <c r="AB4415" i="1"/>
  <c r="V4415" i="1"/>
  <c r="AB4414" i="1"/>
  <c r="AA4414" i="1"/>
  <c r="V4414" i="1"/>
  <c r="AB4413" i="1"/>
  <c r="AA4413" i="1"/>
  <c r="V4413" i="1"/>
  <c r="AB4412" i="1"/>
  <c r="V4412" i="1"/>
  <c r="AB4411" i="1"/>
  <c r="V4411" i="1"/>
  <c r="AB4410" i="1"/>
  <c r="AA4410" i="1"/>
  <c r="V4410" i="1"/>
  <c r="AB4409" i="1"/>
  <c r="V4409" i="1"/>
  <c r="AB4408" i="1"/>
  <c r="V4408" i="1"/>
  <c r="AB4407" i="1"/>
  <c r="V4407" i="1"/>
  <c r="AB4406" i="1"/>
  <c r="AA4406" i="1"/>
  <c r="V4406" i="1"/>
  <c r="AB4405" i="1"/>
  <c r="V4405" i="1"/>
  <c r="AB4404" i="1"/>
  <c r="V4404" i="1"/>
  <c r="AB4403" i="1"/>
  <c r="V4403" i="1"/>
  <c r="AB4402" i="1"/>
  <c r="V4402" i="1"/>
  <c r="AB4401" i="1"/>
  <c r="AA4401" i="1"/>
  <c r="V4401" i="1"/>
  <c r="AB4400" i="1"/>
  <c r="V4400" i="1"/>
  <c r="AB4399" i="1"/>
  <c r="V4399" i="1"/>
  <c r="AB4398" i="1"/>
  <c r="V4398" i="1"/>
  <c r="AB4397" i="1"/>
  <c r="V4397" i="1"/>
  <c r="AB4396" i="1"/>
  <c r="V4396" i="1"/>
  <c r="AB4395" i="1"/>
  <c r="AA4395" i="1"/>
  <c r="V4395" i="1"/>
  <c r="AB4394" i="1"/>
  <c r="V4394" i="1"/>
  <c r="AB4393" i="1"/>
  <c r="V4393" i="1"/>
  <c r="AB4392" i="1"/>
  <c r="V4392" i="1"/>
  <c r="AB4391" i="1"/>
  <c r="V4391" i="1"/>
  <c r="AB4390" i="1"/>
  <c r="AA4390" i="1"/>
  <c r="V4390" i="1"/>
  <c r="AB4389" i="1"/>
  <c r="V4389" i="1"/>
  <c r="AB4388" i="1"/>
  <c r="V4388" i="1"/>
  <c r="AB4387" i="1"/>
  <c r="V4387" i="1"/>
  <c r="AB4386" i="1"/>
  <c r="V4386" i="1"/>
  <c r="AB4385" i="1"/>
  <c r="V4385" i="1"/>
  <c r="AB4384" i="1"/>
  <c r="V4384" i="1"/>
  <c r="AB4383" i="1"/>
  <c r="V4383" i="1"/>
  <c r="AB4382" i="1"/>
  <c r="AA4382" i="1"/>
  <c r="V4382" i="1"/>
  <c r="AB4381" i="1"/>
  <c r="V4381" i="1"/>
  <c r="AB4380" i="1"/>
  <c r="V4380" i="1"/>
  <c r="AB4379" i="1"/>
  <c r="AA4379" i="1"/>
  <c r="V4379" i="1"/>
  <c r="AB4378" i="1"/>
  <c r="AA4378" i="1"/>
  <c r="V4378" i="1"/>
  <c r="AB4377" i="1"/>
  <c r="AA4377" i="1"/>
  <c r="V4377" i="1"/>
  <c r="AB4376" i="1"/>
  <c r="V4376" i="1"/>
  <c r="AB4375" i="1"/>
  <c r="V4375" i="1"/>
  <c r="AB4374" i="1"/>
  <c r="V4374" i="1"/>
  <c r="AB4373" i="1"/>
  <c r="V4373" i="1"/>
  <c r="AB4372" i="1"/>
  <c r="AA4372" i="1"/>
  <c r="V4372" i="1"/>
  <c r="AB4371" i="1"/>
  <c r="V4371" i="1"/>
  <c r="AB4370" i="1"/>
  <c r="V4370" i="1"/>
  <c r="AB4369" i="1"/>
  <c r="V4369" i="1"/>
  <c r="AB4368" i="1"/>
  <c r="AA4368" i="1"/>
  <c r="V4368" i="1"/>
  <c r="AB4367" i="1"/>
  <c r="V4367" i="1"/>
  <c r="AB4366" i="1"/>
  <c r="AA4366" i="1"/>
  <c r="V4366" i="1"/>
  <c r="AB4365" i="1"/>
  <c r="AA4365" i="1"/>
  <c r="V4365" i="1"/>
  <c r="AB4364" i="1"/>
  <c r="V4364" i="1"/>
  <c r="AB4363" i="1"/>
  <c r="AA4363" i="1"/>
  <c r="V4363" i="1"/>
  <c r="AB4362" i="1"/>
  <c r="AA4362" i="1"/>
  <c r="V4362" i="1"/>
  <c r="AB4361" i="1"/>
  <c r="AA4361" i="1"/>
  <c r="V4361" i="1"/>
  <c r="AB4360" i="1"/>
  <c r="V4360" i="1"/>
  <c r="AB4359" i="1"/>
  <c r="AA4359" i="1"/>
  <c r="V4359" i="1"/>
  <c r="AB4358" i="1"/>
  <c r="V4358" i="1"/>
  <c r="AB4357" i="1"/>
  <c r="V4357" i="1"/>
  <c r="AB4356" i="1"/>
  <c r="AA4356" i="1"/>
  <c r="V4356" i="1"/>
  <c r="AB4355" i="1"/>
  <c r="V4355" i="1"/>
  <c r="AB4354" i="1"/>
  <c r="V4354" i="1"/>
  <c r="AB4353" i="1"/>
  <c r="AA4353" i="1"/>
  <c r="V4353" i="1"/>
  <c r="AB4352" i="1"/>
  <c r="AA4352" i="1"/>
  <c r="V4352" i="1"/>
  <c r="AB4351" i="1"/>
  <c r="V4351" i="1"/>
  <c r="AB4350" i="1"/>
  <c r="AA4350" i="1"/>
  <c r="V4350" i="1"/>
  <c r="AB4349" i="1"/>
  <c r="V4349" i="1"/>
  <c r="AB4348" i="1"/>
  <c r="V4348" i="1"/>
  <c r="AB4347" i="1"/>
  <c r="AA4347" i="1"/>
  <c r="V4347" i="1"/>
  <c r="AB4346" i="1"/>
  <c r="AA4346" i="1"/>
  <c r="V4346" i="1"/>
  <c r="AB4345" i="1"/>
  <c r="V4345" i="1"/>
  <c r="AB4344" i="1"/>
  <c r="V4344" i="1"/>
  <c r="AB4343" i="1"/>
  <c r="AA4343" i="1"/>
  <c r="V4343" i="1"/>
  <c r="AB4342" i="1"/>
  <c r="AA4342" i="1"/>
  <c r="V4342" i="1"/>
  <c r="AB4341" i="1"/>
  <c r="V4341" i="1"/>
  <c r="AB4340" i="1"/>
  <c r="AA4340" i="1"/>
  <c r="AB4339" i="1"/>
  <c r="AA4339" i="1"/>
  <c r="AB4338" i="1"/>
  <c r="AB4337" i="1"/>
  <c r="AB4336" i="1"/>
  <c r="AB4335" i="1"/>
  <c r="V4335" i="1"/>
  <c r="AB4334" i="1"/>
  <c r="AA4334" i="1"/>
  <c r="V4334" i="1"/>
  <c r="AB4333" i="1"/>
  <c r="AA4333" i="1"/>
  <c r="V4333" i="1"/>
  <c r="AB4332" i="1"/>
  <c r="V4332" i="1"/>
  <c r="AB4331" i="1"/>
  <c r="V4331" i="1"/>
  <c r="AB4330" i="1"/>
  <c r="V4330" i="1"/>
  <c r="AB4329" i="1"/>
  <c r="V4329" i="1"/>
  <c r="AB4328" i="1"/>
  <c r="V4328" i="1"/>
  <c r="AB4327" i="1"/>
  <c r="AA4327" i="1"/>
  <c r="V4327" i="1"/>
  <c r="AB4326" i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AA4321" i="1"/>
  <c r="V4321" i="1"/>
  <c r="AB4320" i="1"/>
  <c r="AA4320" i="1"/>
  <c r="V4320" i="1"/>
  <c r="AB4319" i="1"/>
  <c r="AA4319" i="1"/>
  <c r="V4319" i="1"/>
  <c r="AB4318" i="1"/>
  <c r="V4318" i="1"/>
  <c r="AB4317" i="1"/>
  <c r="V4317" i="1"/>
  <c r="AB4316" i="1"/>
  <c r="AA4316" i="1"/>
  <c r="V4316" i="1"/>
  <c r="AB4315" i="1"/>
  <c r="AA4315" i="1"/>
  <c r="V4315" i="1"/>
  <c r="AB4314" i="1"/>
  <c r="AA4314" i="1"/>
  <c r="V4314" i="1"/>
  <c r="AB4313" i="1"/>
  <c r="AA4313" i="1"/>
  <c r="V4313" i="1"/>
  <c r="AB4312" i="1"/>
  <c r="AA4312" i="1"/>
  <c r="V4312" i="1"/>
  <c r="AB4311" i="1"/>
  <c r="AA4311" i="1"/>
  <c r="V4311" i="1"/>
  <c r="AB4310" i="1"/>
  <c r="V4310" i="1"/>
  <c r="AB4309" i="1"/>
  <c r="AA4309" i="1"/>
  <c r="V4309" i="1"/>
  <c r="AB4308" i="1"/>
  <c r="V4308" i="1"/>
  <c r="AB4307" i="1"/>
  <c r="AA4307" i="1"/>
  <c r="V4307" i="1"/>
  <c r="AB4306" i="1"/>
  <c r="AA4306" i="1"/>
  <c r="V4306" i="1"/>
  <c r="AB4305" i="1"/>
  <c r="AA4305" i="1"/>
  <c r="V4305" i="1"/>
  <c r="AB4304" i="1"/>
  <c r="AA4304" i="1"/>
  <c r="V4304" i="1"/>
  <c r="AB4303" i="1"/>
  <c r="AA4303" i="1"/>
  <c r="V4303" i="1"/>
  <c r="AB4302" i="1"/>
  <c r="V4302" i="1"/>
  <c r="AB4301" i="1"/>
  <c r="V4301" i="1"/>
  <c r="AB4300" i="1"/>
  <c r="V4300" i="1"/>
  <c r="AB4299" i="1"/>
  <c r="AA4299" i="1"/>
  <c r="V4299" i="1"/>
  <c r="AB4298" i="1"/>
  <c r="V4298" i="1"/>
  <c r="AB4297" i="1"/>
  <c r="AA4297" i="1"/>
  <c r="V4297" i="1"/>
  <c r="AB4296" i="1"/>
  <c r="V4296" i="1"/>
  <c r="AB4295" i="1"/>
  <c r="V4295" i="1"/>
  <c r="AB4294" i="1"/>
  <c r="V4294" i="1"/>
  <c r="AB4293" i="1"/>
  <c r="V4293" i="1"/>
  <c r="AB4292" i="1"/>
  <c r="V4292" i="1"/>
  <c r="AB4291" i="1"/>
  <c r="V4291" i="1"/>
  <c r="AB4290" i="1"/>
  <c r="V4290" i="1"/>
  <c r="AB4289" i="1"/>
  <c r="AA4289" i="1"/>
  <c r="V4289" i="1"/>
  <c r="AB4288" i="1"/>
  <c r="AA4288" i="1"/>
  <c r="V4288" i="1"/>
  <c r="AB4287" i="1"/>
  <c r="V4287" i="1"/>
  <c r="AB4286" i="1"/>
  <c r="V4286" i="1"/>
  <c r="AB4285" i="1"/>
  <c r="V4285" i="1"/>
  <c r="AB4284" i="1"/>
  <c r="AA4284" i="1"/>
  <c r="V4284" i="1"/>
  <c r="AB4283" i="1"/>
  <c r="AA4283" i="1"/>
  <c r="V4283" i="1"/>
  <c r="AB4282" i="1"/>
  <c r="V4282" i="1"/>
  <c r="AB4281" i="1"/>
  <c r="V4281" i="1"/>
  <c r="AB4280" i="1"/>
  <c r="AA4280" i="1"/>
  <c r="V4280" i="1"/>
  <c r="AB4279" i="1"/>
  <c r="AA4279" i="1"/>
  <c r="V4279" i="1"/>
  <c r="AB4278" i="1"/>
  <c r="V4278" i="1"/>
  <c r="AB4277" i="1"/>
  <c r="V4277" i="1"/>
  <c r="AB4276" i="1"/>
  <c r="V4276" i="1"/>
  <c r="AB4275" i="1"/>
  <c r="AA4275" i="1"/>
  <c r="V4275" i="1"/>
  <c r="AB4274" i="1"/>
  <c r="AA4274" i="1"/>
  <c r="V4274" i="1"/>
  <c r="AB4273" i="1"/>
  <c r="V4273" i="1"/>
  <c r="AB4272" i="1"/>
  <c r="AA4272" i="1"/>
  <c r="V4272" i="1"/>
  <c r="AB4271" i="1"/>
  <c r="V4271" i="1"/>
  <c r="AB4270" i="1"/>
  <c r="AA4270" i="1"/>
  <c r="V4270" i="1"/>
  <c r="AB4269" i="1"/>
  <c r="V4269" i="1"/>
  <c r="AB4268" i="1"/>
  <c r="V4268" i="1"/>
  <c r="AB4267" i="1"/>
  <c r="V4267" i="1"/>
  <c r="AB4266" i="1"/>
  <c r="V4266" i="1"/>
  <c r="AB4265" i="1"/>
  <c r="AA4265" i="1"/>
  <c r="V4265" i="1"/>
  <c r="AB4264" i="1"/>
  <c r="V4264" i="1"/>
  <c r="AB4263" i="1"/>
  <c r="AA4263" i="1"/>
  <c r="V4263" i="1"/>
  <c r="AB4262" i="1"/>
  <c r="AA4262" i="1"/>
  <c r="V4262" i="1"/>
  <c r="AB4261" i="1"/>
  <c r="AA4261" i="1"/>
  <c r="V4261" i="1"/>
  <c r="AB4260" i="1"/>
  <c r="AA4260" i="1"/>
  <c r="V4260" i="1"/>
  <c r="AB4259" i="1"/>
  <c r="AA4259" i="1"/>
  <c r="V4259" i="1"/>
  <c r="AB4258" i="1"/>
  <c r="AA4258" i="1"/>
  <c r="V4258" i="1"/>
  <c r="AB4257" i="1"/>
  <c r="AA4257" i="1"/>
  <c r="V4257" i="1"/>
  <c r="AB4256" i="1"/>
  <c r="AA4256" i="1"/>
  <c r="V4256" i="1"/>
  <c r="AB4255" i="1"/>
  <c r="V4255" i="1"/>
  <c r="AB4254" i="1"/>
  <c r="AA4254" i="1"/>
  <c r="V4254" i="1"/>
  <c r="AB4253" i="1"/>
  <c r="AA4253" i="1"/>
  <c r="V4253" i="1"/>
  <c r="AB4252" i="1"/>
  <c r="V4252" i="1"/>
  <c r="AB4251" i="1"/>
  <c r="AA4251" i="1"/>
  <c r="V4251" i="1"/>
  <c r="AB4250" i="1"/>
  <c r="AA4250" i="1"/>
  <c r="V4250" i="1"/>
  <c r="AB4249" i="1"/>
  <c r="V4249" i="1"/>
  <c r="AB4248" i="1"/>
  <c r="AA4248" i="1"/>
  <c r="V4248" i="1"/>
  <c r="AB4247" i="1"/>
  <c r="AA4247" i="1"/>
  <c r="V4247" i="1"/>
  <c r="AB4246" i="1"/>
  <c r="V4246" i="1"/>
  <c r="AB4245" i="1"/>
  <c r="V4245" i="1"/>
  <c r="AB4244" i="1"/>
  <c r="V4244" i="1"/>
  <c r="AB4243" i="1"/>
  <c r="V4243" i="1"/>
  <c r="AB4242" i="1"/>
  <c r="V4242" i="1"/>
  <c r="AB4241" i="1"/>
  <c r="AA4241" i="1"/>
  <c r="V4241" i="1"/>
  <c r="AB4240" i="1"/>
  <c r="AA4240" i="1"/>
  <c r="V4240" i="1"/>
  <c r="AB4239" i="1"/>
  <c r="AA4239" i="1"/>
  <c r="V4239" i="1"/>
  <c r="AB4238" i="1"/>
  <c r="V4238" i="1"/>
  <c r="AB4237" i="1"/>
  <c r="AA4237" i="1"/>
  <c r="V4237" i="1"/>
  <c r="AB4236" i="1"/>
  <c r="V4236" i="1"/>
  <c r="AB4235" i="1"/>
  <c r="AA4235" i="1"/>
  <c r="V4235" i="1"/>
  <c r="AB4234" i="1"/>
  <c r="AA4234" i="1"/>
  <c r="V4234" i="1"/>
  <c r="AB4233" i="1"/>
  <c r="AA4233" i="1"/>
  <c r="V4233" i="1"/>
  <c r="AB4232" i="1"/>
  <c r="V4232" i="1"/>
  <c r="AB4231" i="1"/>
  <c r="AA4231" i="1"/>
  <c r="V4231" i="1"/>
  <c r="AB4230" i="1"/>
  <c r="V4230" i="1"/>
  <c r="AB4229" i="1"/>
  <c r="V4229" i="1"/>
  <c r="AB4228" i="1"/>
  <c r="V4228" i="1"/>
  <c r="AB4227" i="1"/>
  <c r="V4227" i="1"/>
  <c r="V4226" i="1"/>
  <c r="AA4225" i="1"/>
  <c r="V4225" i="1"/>
  <c r="AA4224" i="1"/>
  <c r="V4224" i="1"/>
  <c r="AA4223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AA4212" i="1"/>
  <c r="V4212" i="1"/>
  <c r="AB4211" i="1"/>
  <c r="V4211" i="1"/>
  <c r="AB4210" i="1"/>
  <c r="AA4210" i="1"/>
  <c r="V4210" i="1"/>
  <c r="AB4209" i="1"/>
  <c r="V4209" i="1"/>
  <c r="AB4208" i="1"/>
  <c r="AA4208" i="1"/>
  <c r="V4208" i="1"/>
  <c r="AB4207" i="1"/>
  <c r="AA4207" i="1"/>
  <c r="V4207" i="1"/>
  <c r="AB4206" i="1"/>
  <c r="V4206" i="1"/>
  <c r="AB4205" i="1"/>
  <c r="V4205" i="1"/>
  <c r="AB4204" i="1"/>
  <c r="V4204" i="1"/>
  <c r="AB4203" i="1"/>
  <c r="AA4203" i="1"/>
  <c r="V4203" i="1"/>
  <c r="AB4202" i="1"/>
  <c r="V4202" i="1"/>
  <c r="AB4201" i="1"/>
  <c r="V4201" i="1"/>
  <c r="AB4200" i="1"/>
  <c r="V4200" i="1"/>
  <c r="AB4199" i="1"/>
  <c r="V4199" i="1"/>
  <c r="AB4198" i="1"/>
  <c r="AA4198" i="1"/>
  <c r="V4198" i="1"/>
  <c r="AB4197" i="1"/>
  <c r="V4197" i="1"/>
  <c r="AB4196" i="1"/>
  <c r="AA4196" i="1"/>
  <c r="V4196" i="1"/>
  <c r="AB4195" i="1"/>
  <c r="AA4195" i="1"/>
  <c r="V4195" i="1"/>
  <c r="AB4194" i="1"/>
  <c r="AA4194" i="1"/>
  <c r="V4194" i="1"/>
  <c r="AB4193" i="1"/>
  <c r="V4193" i="1"/>
  <c r="AB4192" i="1"/>
  <c r="AA4192" i="1"/>
  <c r="V4192" i="1"/>
  <c r="AB4191" i="1"/>
  <c r="AA4191" i="1"/>
  <c r="V4191" i="1"/>
  <c r="AB4190" i="1"/>
  <c r="AA4190" i="1"/>
  <c r="V4190" i="1"/>
  <c r="AB4189" i="1"/>
  <c r="AA4189" i="1"/>
  <c r="V4189" i="1"/>
  <c r="AB4188" i="1"/>
  <c r="V4188" i="1"/>
  <c r="AB4187" i="1"/>
  <c r="AB4186" i="1"/>
  <c r="V4186" i="1"/>
  <c r="AB4185" i="1"/>
  <c r="V4185" i="1"/>
  <c r="AB4184" i="1"/>
  <c r="V4184" i="1"/>
  <c r="AB4183" i="1"/>
  <c r="AA4183" i="1"/>
  <c r="V4183" i="1"/>
  <c r="AB4182" i="1"/>
  <c r="V4182" i="1"/>
  <c r="AB4181" i="1"/>
  <c r="V4181" i="1"/>
  <c r="AB4180" i="1"/>
  <c r="V4180" i="1"/>
  <c r="AB4179" i="1"/>
  <c r="AA4179" i="1"/>
  <c r="V4179" i="1"/>
  <c r="AB4178" i="1"/>
  <c r="V4178" i="1"/>
  <c r="AB4177" i="1"/>
  <c r="V4177" i="1"/>
  <c r="AB4176" i="1"/>
  <c r="AA4176" i="1"/>
  <c r="V4176" i="1"/>
  <c r="AB4175" i="1"/>
  <c r="V4175" i="1"/>
  <c r="AB4174" i="1"/>
  <c r="V4174" i="1"/>
  <c r="AB4173" i="1"/>
  <c r="AB4172" i="1"/>
  <c r="V4172" i="1"/>
  <c r="AB4171" i="1"/>
  <c r="V4171" i="1"/>
  <c r="AB4170" i="1"/>
  <c r="AA4170" i="1"/>
  <c r="V4170" i="1"/>
  <c r="AB4169" i="1"/>
  <c r="AA4169" i="1"/>
  <c r="V4169" i="1"/>
  <c r="AB4168" i="1"/>
  <c r="V4168" i="1"/>
  <c r="AB4167" i="1"/>
  <c r="AA4167" i="1"/>
  <c r="V4167" i="1"/>
  <c r="AB4166" i="1"/>
  <c r="V4166" i="1"/>
  <c r="AB4165" i="1"/>
  <c r="V4165" i="1"/>
  <c r="AB4164" i="1"/>
  <c r="AA4164" i="1"/>
  <c r="V4164" i="1"/>
  <c r="AB4163" i="1"/>
  <c r="V4163" i="1"/>
  <c r="AB4162" i="1"/>
  <c r="AA4162" i="1"/>
  <c r="V4162" i="1"/>
  <c r="AB4161" i="1"/>
  <c r="V4161" i="1"/>
  <c r="AB4160" i="1"/>
  <c r="AA4160" i="1"/>
  <c r="V4160" i="1"/>
  <c r="AB4159" i="1"/>
  <c r="V4159" i="1"/>
  <c r="AB4158" i="1"/>
  <c r="AA4158" i="1"/>
  <c r="V4158" i="1"/>
  <c r="AB4157" i="1"/>
  <c r="V4157" i="1"/>
  <c r="AB4156" i="1"/>
  <c r="V4156" i="1"/>
  <c r="AB4155" i="1"/>
  <c r="V4155" i="1"/>
  <c r="AB4154" i="1"/>
  <c r="AA4154" i="1"/>
  <c r="V4154" i="1"/>
  <c r="AB4153" i="1"/>
  <c r="V4153" i="1"/>
  <c r="AB4152" i="1"/>
  <c r="AA4152" i="1"/>
  <c r="V4152" i="1"/>
  <c r="AB4151" i="1"/>
  <c r="AA4151" i="1"/>
  <c r="V4151" i="1"/>
  <c r="AB4150" i="1"/>
  <c r="AA4150" i="1"/>
  <c r="V4150" i="1"/>
  <c r="AB4149" i="1"/>
  <c r="V4149" i="1"/>
  <c r="AB4148" i="1"/>
  <c r="AA4148" i="1"/>
  <c r="V4148" i="1"/>
  <c r="AB4147" i="1"/>
  <c r="V4147" i="1"/>
  <c r="AB4146" i="1"/>
  <c r="AA4146" i="1"/>
  <c r="V4146" i="1"/>
  <c r="AB4145" i="1"/>
  <c r="AA4145" i="1"/>
  <c r="V4145" i="1"/>
  <c r="AB4144" i="1"/>
  <c r="AA4144" i="1"/>
  <c r="V4144" i="1"/>
  <c r="AB4143" i="1"/>
  <c r="AA4143" i="1"/>
  <c r="V4143" i="1"/>
  <c r="AB4142" i="1"/>
  <c r="V4142" i="1"/>
  <c r="AB4141" i="1"/>
  <c r="AA4141" i="1"/>
  <c r="V4141" i="1"/>
  <c r="AB4140" i="1"/>
  <c r="V4140" i="1"/>
  <c r="AB4139" i="1"/>
  <c r="V4139" i="1"/>
  <c r="AB4138" i="1"/>
  <c r="V4138" i="1"/>
  <c r="AB4137" i="1"/>
  <c r="AA4137" i="1"/>
  <c r="V4137" i="1"/>
  <c r="AB4136" i="1"/>
  <c r="AA4136" i="1"/>
  <c r="V4136" i="1"/>
  <c r="AB4135" i="1"/>
  <c r="V4135" i="1"/>
  <c r="AB4134" i="1"/>
  <c r="V4134" i="1"/>
  <c r="AB4133" i="1"/>
  <c r="V4133" i="1"/>
  <c r="AB4132" i="1"/>
  <c r="V4132" i="1"/>
  <c r="AB4131" i="1"/>
  <c r="V4131" i="1"/>
  <c r="AB4130" i="1"/>
  <c r="V4130" i="1"/>
  <c r="AB4129" i="1"/>
  <c r="AA4129" i="1"/>
  <c r="V4129" i="1"/>
  <c r="AB4128" i="1"/>
  <c r="AA4128" i="1"/>
  <c r="V4128" i="1"/>
  <c r="AB4127" i="1"/>
  <c r="AA4127" i="1"/>
  <c r="V4127" i="1"/>
  <c r="AB4126" i="1"/>
  <c r="AA4126" i="1"/>
  <c r="V4126" i="1"/>
  <c r="AB4125" i="1"/>
  <c r="V4125" i="1"/>
  <c r="AB4124" i="1"/>
  <c r="V4124" i="1"/>
  <c r="AB4123" i="1"/>
  <c r="V4123" i="1"/>
  <c r="AB4122" i="1"/>
  <c r="V4122" i="1"/>
  <c r="AB4121" i="1"/>
  <c r="V4121" i="1"/>
  <c r="AB4120" i="1"/>
  <c r="V4120" i="1"/>
  <c r="AB4119" i="1"/>
  <c r="AA4119" i="1"/>
  <c r="V4119" i="1"/>
  <c r="AB4118" i="1"/>
  <c r="V4118" i="1"/>
  <c r="AB4117" i="1"/>
  <c r="AB4116" i="1"/>
  <c r="V4116" i="1"/>
  <c r="AB4115" i="1"/>
  <c r="V4115" i="1"/>
  <c r="AB4114" i="1"/>
  <c r="V4114" i="1"/>
  <c r="AB4113" i="1"/>
  <c r="AA4113" i="1"/>
  <c r="V4113" i="1"/>
  <c r="AB4112" i="1"/>
  <c r="V4112" i="1"/>
  <c r="AB4111" i="1"/>
  <c r="V4111" i="1"/>
  <c r="AB4110" i="1"/>
  <c r="V4110" i="1"/>
  <c r="AB4109" i="1"/>
  <c r="AA4109" i="1"/>
  <c r="V4109" i="1"/>
  <c r="AB4108" i="1"/>
  <c r="V4108" i="1"/>
  <c r="AB4107" i="1"/>
  <c r="AA4107" i="1"/>
  <c r="V4107" i="1"/>
  <c r="AB4106" i="1"/>
  <c r="V4106" i="1"/>
  <c r="AB4105" i="1"/>
  <c r="V4105" i="1"/>
  <c r="AB4104" i="1"/>
  <c r="V4104" i="1"/>
  <c r="AB4103" i="1"/>
  <c r="AA4103" i="1"/>
  <c r="V4103" i="1"/>
  <c r="AB4102" i="1"/>
  <c r="AA4102" i="1"/>
  <c r="V4102" i="1"/>
  <c r="AB4101" i="1"/>
  <c r="V4101" i="1"/>
  <c r="AB4100" i="1"/>
  <c r="AA4100" i="1"/>
  <c r="V4100" i="1"/>
  <c r="AB4099" i="1"/>
  <c r="V4099" i="1"/>
  <c r="AB4098" i="1"/>
  <c r="V4098" i="1"/>
  <c r="AB4097" i="1"/>
  <c r="V4097" i="1"/>
  <c r="AB4096" i="1"/>
  <c r="AA4096" i="1"/>
  <c r="V4096" i="1"/>
  <c r="AB4095" i="1"/>
  <c r="AA4095" i="1"/>
  <c r="V4095" i="1"/>
  <c r="AB4094" i="1"/>
  <c r="V4094" i="1"/>
  <c r="AB4093" i="1"/>
  <c r="AA4093" i="1"/>
  <c r="V4093" i="1"/>
  <c r="AB4092" i="1"/>
  <c r="V4092" i="1"/>
  <c r="AB4091" i="1"/>
  <c r="AA4091" i="1"/>
  <c r="V4091" i="1"/>
  <c r="AB4090" i="1"/>
  <c r="AA4090" i="1"/>
  <c r="V4090" i="1"/>
  <c r="AB4089" i="1"/>
  <c r="V4089" i="1"/>
  <c r="AB4088" i="1"/>
  <c r="V4088" i="1"/>
  <c r="AB4087" i="1"/>
  <c r="AA4087" i="1"/>
  <c r="V4087" i="1"/>
  <c r="AB4086" i="1"/>
  <c r="AA4086" i="1"/>
  <c r="V4086" i="1"/>
  <c r="AB4085" i="1"/>
  <c r="AA4085" i="1"/>
  <c r="V4085" i="1"/>
  <c r="AB4084" i="1"/>
  <c r="AA4084" i="1"/>
  <c r="V4084" i="1"/>
  <c r="AB4083" i="1"/>
  <c r="AA4083" i="1"/>
  <c r="V4083" i="1"/>
  <c r="AB4082" i="1"/>
  <c r="V4082" i="1"/>
  <c r="AB4081" i="1"/>
  <c r="AA4081" i="1"/>
  <c r="V4081" i="1"/>
  <c r="AB4080" i="1"/>
  <c r="V4080" i="1"/>
  <c r="AB4079" i="1"/>
  <c r="AA4079" i="1"/>
  <c r="V4079" i="1"/>
  <c r="AB4078" i="1"/>
  <c r="AA4078" i="1"/>
  <c r="V4078" i="1"/>
  <c r="AB4077" i="1"/>
  <c r="AA4077" i="1"/>
  <c r="V4077" i="1"/>
  <c r="AB4076" i="1"/>
  <c r="V4076" i="1"/>
  <c r="AB4075" i="1"/>
  <c r="V4075" i="1"/>
  <c r="AB4074" i="1"/>
  <c r="AA4074" i="1"/>
  <c r="V4074" i="1"/>
  <c r="AB4073" i="1"/>
  <c r="V4073" i="1"/>
  <c r="AB4072" i="1"/>
  <c r="V4072" i="1"/>
  <c r="AB4071" i="1"/>
  <c r="AA4071" i="1"/>
  <c r="V4071" i="1"/>
  <c r="AB4070" i="1"/>
  <c r="AA4070" i="1"/>
  <c r="V4070" i="1"/>
  <c r="AB4069" i="1"/>
  <c r="AA4069" i="1"/>
  <c r="V4069" i="1"/>
  <c r="AB4068" i="1"/>
  <c r="V4068" i="1"/>
  <c r="AB4067" i="1"/>
  <c r="V4067" i="1"/>
  <c r="AB4066" i="1"/>
  <c r="V4066" i="1"/>
  <c r="AB4065" i="1"/>
  <c r="V4065" i="1"/>
  <c r="AB4064" i="1"/>
  <c r="V4064" i="1"/>
  <c r="AB4063" i="1"/>
  <c r="V4063" i="1"/>
  <c r="AB4062" i="1"/>
  <c r="V4062" i="1"/>
  <c r="AB4061" i="1"/>
  <c r="AA4061" i="1"/>
  <c r="V4061" i="1"/>
  <c r="AB4060" i="1"/>
  <c r="V4060" i="1"/>
  <c r="AB4059" i="1"/>
  <c r="AA4059" i="1"/>
  <c r="V4059" i="1"/>
  <c r="AB4058" i="1"/>
  <c r="AA4058" i="1"/>
  <c r="V4058" i="1"/>
  <c r="AB4057" i="1"/>
  <c r="V4057" i="1"/>
  <c r="AB4056" i="1"/>
  <c r="V4056" i="1"/>
  <c r="AB4055" i="1"/>
  <c r="AA4055" i="1"/>
  <c r="V4055" i="1"/>
  <c r="AB4054" i="1"/>
  <c r="V4054" i="1"/>
  <c r="AB4053" i="1"/>
  <c r="AA4053" i="1"/>
  <c r="V4053" i="1"/>
  <c r="AB4052" i="1"/>
  <c r="AA4052" i="1"/>
  <c r="V4052" i="1"/>
  <c r="AB4051" i="1"/>
  <c r="V4051" i="1"/>
  <c r="AB4050" i="1"/>
  <c r="V4050" i="1"/>
  <c r="AB4049" i="1"/>
  <c r="V4049" i="1"/>
  <c r="AB4048" i="1"/>
  <c r="AA4048" i="1"/>
  <c r="V4048" i="1"/>
  <c r="AB4047" i="1"/>
  <c r="V4047" i="1"/>
  <c r="AB4046" i="1"/>
  <c r="V4046" i="1"/>
  <c r="AB4045" i="1"/>
  <c r="AA4045" i="1"/>
  <c r="V4045" i="1"/>
  <c r="AB4044" i="1"/>
  <c r="V4044" i="1"/>
  <c r="AB4043" i="1"/>
  <c r="AA4043" i="1"/>
  <c r="V4043" i="1"/>
  <c r="AB4042" i="1"/>
  <c r="V4042" i="1"/>
  <c r="AB4041" i="1"/>
  <c r="V4041" i="1"/>
  <c r="AB4040" i="1"/>
  <c r="V4040" i="1"/>
  <c r="AB4039" i="1"/>
  <c r="V4039" i="1"/>
  <c r="AB4038" i="1"/>
  <c r="V4038" i="1"/>
  <c r="AB4037" i="1"/>
  <c r="V4037" i="1"/>
  <c r="AB4036" i="1"/>
  <c r="AA4036" i="1"/>
  <c r="V4036" i="1"/>
  <c r="AB4035" i="1"/>
  <c r="V4035" i="1"/>
  <c r="AB4034" i="1"/>
  <c r="AA4034" i="1"/>
  <c r="V4034" i="1"/>
  <c r="AB4033" i="1"/>
  <c r="AA4033" i="1"/>
  <c r="V4033" i="1"/>
  <c r="AB4032" i="1"/>
  <c r="V4032" i="1"/>
  <c r="AB4031" i="1"/>
  <c r="V4031" i="1"/>
  <c r="AB4030" i="1"/>
  <c r="V4030" i="1"/>
  <c r="AB4029" i="1"/>
  <c r="AA4029" i="1"/>
  <c r="V4029" i="1"/>
  <c r="AB4028" i="1"/>
  <c r="V4028" i="1"/>
  <c r="AB4027" i="1"/>
  <c r="AA4027" i="1"/>
  <c r="V4027" i="1"/>
  <c r="AB4026" i="1"/>
  <c r="V4026" i="1"/>
  <c r="AB4025" i="1"/>
  <c r="V4025" i="1"/>
  <c r="AB4024" i="1"/>
  <c r="V4024" i="1"/>
  <c r="AB4023" i="1"/>
  <c r="AA4023" i="1"/>
  <c r="V4023" i="1"/>
  <c r="AB4022" i="1"/>
  <c r="AA4022" i="1"/>
  <c r="V4022" i="1"/>
  <c r="AB4021" i="1"/>
  <c r="AA4021" i="1"/>
  <c r="V4021" i="1"/>
  <c r="AB4020" i="1"/>
  <c r="AA4020" i="1"/>
  <c r="V4020" i="1"/>
  <c r="AB4019" i="1"/>
  <c r="AA4019" i="1"/>
  <c r="V4019" i="1"/>
  <c r="AB4018" i="1"/>
  <c r="AA4018" i="1"/>
  <c r="V4018" i="1"/>
  <c r="AB4017" i="1"/>
  <c r="V4017" i="1"/>
  <c r="AB4016" i="1"/>
  <c r="AA4016" i="1"/>
  <c r="V4016" i="1"/>
  <c r="AB4015" i="1"/>
  <c r="V4015" i="1"/>
  <c r="AB4014" i="1"/>
  <c r="AA4014" i="1"/>
  <c r="V4014" i="1"/>
  <c r="AB4013" i="1"/>
  <c r="AA4013" i="1"/>
  <c r="V4013" i="1"/>
  <c r="AB4012" i="1"/>
  <c r="V4012" i="1"/>
  <c r="AB4011" i="1"/>
  <c r="AA4011" i="1"/>
  <c r="V4011" i="1"/>
  <c r="AB4010" i="1"/>
  <c r="V4010" i="1"/>
  <c r="AB4009" i="1"/>
  <c r="V4009" i="1"/>
  <c r="AB4008" i="1"/>
  <c r="AA4008" i="1"/>
  <c r="V4008" i="1"/>
  <c r="AB4007" i="1"/>
  <c r="AA4007" i="1"/>
  <c r="V4007" i="1"/>
  <c r="AB4006" i="1"/>
  <c r="V4006" i="1"/>
  <c r="AB4005" i="1"/>
  <c r="V4005" i="1"/>
  <c r="AB4004" i="1"/>
  <c r="V4004" i="1"/>
  <c r="AB4003" i="1"/>
  <c r="V4003" i="1"/>
  <c r="AB4002" i="1"/>
  <c r="AA4002" i="1"/>
  <c r="V4002" i="1"/>
  <c r="AB4001" i="1"/>
  <c r="V4001" i="1"/>
  <c r="AB4000" i="1"/>
  <c r="AA4000" i="1"/>
  <c r="V4000" i="1"/>
  <c r="AB3999" i="1"/>
  <c r="V3999" i="1"/>
  <c r="AB3998" i="1"/>
  <c r="AA3998" i="1"/>
  <c r="V3998" i="1"/>
  <c r="AB3997" i="1"/>
  <c r="AA3997" i="1"/>
  <c r="V3997" i="1"/>
  <c r="AB3996" i="1"/>
  <c r="V3996" i="1"/>
  <c r="AB3995" i="1"/>
  <c r="AA3995" i="1"/>
  <c r="V3995" i="1"/>
  <c r="AB3994" i="1"/>
  <c r="AA3994" i="1"/>
  <c r="V3994" i="1"/>
  <c r="AB3993" i="1"/>
  <c r="AA3993" i="1"/>
  <c r="V3993" i="1"/>
  <c r="AB3992" i="1"/>
  <c r="AA3992" i="1"/>
  <c r="V3992" i="1"/>
  <c r="AB3991" i="1"/>
  <c r="AA3991" i="1"/>
  <c r="V3991" i="1"/>
  <c r="AB3990" i="1"/>
  <c r="AA3990" i="1"/>
  <c r="V3990" i="1"/>
  <c r="AB3989" i="1"/>
  <c r="V3989" i="1"/>
  <c r="AB3988" i="1"/>
  <c r="V3988" i="1"/>
  <c r="AB3987" i="1"/>
  <c r="AA3987" i="1"/>
  <c r="V3987" i="1"/>
  <c r="AB3986" i="1"/>
  <c r="AA3986" i="1"/>
  <c r="V3986" i="1"/>
  <c r="AB3985" i="1"/>
  <c r="AA3985" i="1"/>
  <c r="V3985" i="1"/>
  <c r="AB3984" i="1"/>
  <c r="AA3984" i="1"/>
  <c r="V3984" i="1"/>
  <c r="AB3983" i="1"/>
  <c r="V3983" i="1"/>
  <c r="AB3982" i="1"/>
  <c r="V3982" i="1"/>
  <c r="AB3981" i="1"/>
  <c r="AA3981" i="1"/>
  <c r="V3981" i="1"/>
  <c r="AB3980" i="1"/>
  <c r="AA3980" i="1"/>
  <c r="V3980" i="1"/>
  <c r="AB3979" i="1"/>
  <c r="V3979" i="1"/>
  <c r="AB3978" i="1"/>
  <c r="AA3978" i="1"/>
  <c r="V3978" i="1"/>
  <c r="AB3977" i="1"/>
  <c r="AA3977" i="1"/>
  <c r="V3977" i="1"/>
  <c r="AB3976" i="1"/>
  <c r="V3976" i="1"/>
  <c r="AB3975" i="1"/>
  <c r="AA3975" i="1"/>
  <c r="V3975" i="1"/>
  <c r="AB3974" i="1"/>
  <c r="AA3974" i="1"/>
  <c r="V3974" i="1"/>
  <c r="AB3973" i="1"/>
  <c r="V3973" i="1"/>
  <c r="AB3972" i="1"/>
  <c r="AA3972" i="1"/>
  <c r="V3972" i="1"/>
  <c r="AB3971" i="1"/>
  <c r="V3971" i="1"/>
  <c r="AB3970" i="1"/>
  <c r="V3970" i="1"/>
  <c r="AB3969" i="1"/>
  <c r="V3969" i="1"/>
  <c r="AB3968" i="1"/>
  <c r="AA3968" i="1"/>
  <c r="V3968" i="1"/>
  <c r="AB3967" i="1"/>
  <c r="V3967" i="1"/>
  <c r="AB3966" i="1"/>
  <c r="AB3965" i="1"/>
  <c r="V3965" i="1"/>
  <c r="AB3964" i="1"/>
  <c r="AA3964" i="1"/>
  <c r="V3964" i="1"/>
  <c r="AB3963" i="1"/>
  <c r="V3963" i="1"/>
  <c r="AB3962" i="1"/>
  <c r="AA3962" i="1"/>
  <c r="V3962" i="1"/>
  <c r="AB3961" i="1"/>
  <c r="V3961" i="1"/>
  <c r="AB3960" i="1"/>
  <c r="AA3960" i="1"/>
  <c r="V3960" i="1"/>
  <c r="AB3959" i="1"/>
  <c r="AA3959" i="1"/>
  <c r="V3959" i="1"/>
  <c r="AB3958" i="1"/>
  <c r="AA3958" i="1"/>
  <c r="V3958" i="1"/>
  <c r="AB3957" i="1"/>
  <c r="V3957" i="1"/>
  <c r="AB3956" i="1"/>
  <c r="V3956" i="1"/>
  <c r="AB3955" i="1"/>
  <c r="AA3955" i="1"/>
  <c r="V3955" i="1"/>
  <c r="AB3954" i="1"/>
  <c r="AA3954" i="1"/>
  <c r="V3954" i="1"/>
  <c r="AB3953" i="1"/>
  <c r="V3953" i="1"/>
  <c r="AB3952" i="1"/>
  <c r="AA3952" i="1"/>
  <c r="V3952" i="1"/>
  <c r="AB3951" i="1"/>
  <c r="V3951" i="1"/>
  <c r="AB3950" i="1"/>
  <c r="V3950" i="1"/>
  <c r="AB3949" i="1"/>
  <c r="V3949" i="1"/>
  <c r="AB3948" i="1"/>
  <c r="V3948" i="1"/>
  <c r="AB3947" i="1"/>
  <c r="AA3947" i="1"/>
  <c r="V3947" i="1"/>
  <c r="AB3946" i="1"/>
  <c r="AA3946" i="1"/>
  <c r="V3946" i="1"/>
  <c r="AB3945" i="1"/>
  <c r="V3945" i="1"/>
  <c r="AB3944" i="1"/>
  <c r="AA3944" i="1"/>
  <c r="V3944" i="1"/>
  <c r="AB3943" i="1"/>
  <c r="AA3943" i="1"/>
  <c r="V3943" i="1"/>
  <c r="AB3942" i="1"/>
  <c r="AA3942" i="1"/>
  <c r="V3942" i="1"/>
  <c r="AB3941" i="1"/>
  <c r="AA3941" i="1"/>
  <c r="V3941" i="1"/>
  <c r="AB3940" i="1"/>
  <c r="AA3940" i="1"/>
  <c r="V3940" i="1"/>
  <c r="AB3939" i="1"/>
  <c r="V3939" i="1"/>
  <c r="AB3938" i="1"/>
  <c r="AA3938" i="1"/>
  <c r="V3938" i="1"/>
  <c r="AB3937" i="1"/>
  <c r="AA3937" i="1"/>
  <c r="V3937" i="1"/>
  <c r="AB3936" i="1"/>
  <c r="AA3936" i="1"/>
  <c r="V3936" i="1"/>
  <c r="AB3935" i="1"/>
  <c r="V3935" i="1"/>
  <c r="AB3934" i="1"/>
  <c r="V3934" i="1"/>
  <c r="AB3933" i="1"/>
  <c r="V3933" i="1"/>
  <c r="AB3932" i="1"/>
  <c r="AA3932" i="1"/>
  <c r="V3932" i="1"/>
  <c r="AB3931" i="1"/>
  <c r="AA3931" i="1"/>
  <c r="V3931" i="1"/>
  <c r="AB3930" i="1"/>
  <c r="AA3930" i="1"/>
  <c r="V3930" i="1"/>
  <c r="AB3929" i="1"/>
  <c r="V3929" i="1"/>
  <c r="AB3928" i="1"/>
  <c r="V3928" i="1"/>
  <c r="AB3927" i="1"/>
  <c r="V3927" i="1"/>
  <c r="AB3926" i="1"/>
  <c r="AA3926" i="1"/>
  <c r="V3926" i="1"/>
  <c r="AB3925" i="1"/>
  <c r="V3925" i="1"/>
  <c r="AB3924" i="1"/>
  <c r="V3924" i="1"/>
  <c r="AB3923" i="1"/>
  <c r="V3923" i="1"/>
  <c r="AB3922" i="1"/>
  <c r="AA3922" i="1"/>
  <c r="V3922" i="1"/>
  <c r="AB3921" i="1"/>
  <c r="V3921" i="1"/>
  <c r="AB3920" i="1"/>
  <c r="AA3920" i="1"/>
  <c r="V3920" i="1"/>
  <c r="AB3919" i="1"/>
  <c r="AA3919" i="1"/>
  <c r="V3919" i="1"/>
  <c r="AB3918" i="1"/>
  <c r="V3918" i="1"/>
  <c r="AB3917" i="1"/>
  <c r="V3917" i="1"/>
  <c r="AB3916" i="1"/>
  <c r="AA3916" i="1"/>
  <c r="V3916" i="1"/>
  <c r="V3915" i="1"/>
  <c r="AB3914" i="1"/>
  <c r="AA3914" i="1"/>
  <c r="V3914" i="1"/>
  <c r="AB3913" i="1"/>
  <c r="AA3913" i="1"/>
  <c r="V3913" i="1"/>
  <c r="AB3912" i="1"/>
  <c r="V3912" i="1"/>
  <c r="AB3911" i="1"/>
  <c r="AA3911" i="1"/>
  <c r="V3911" i="1"/>
  <c r="AB3910" i="1"/>
  <c r="V3910" i="1"/>
  <c r="AB3909" i="1"/>
  <c r="AA3909" i="1"/>
  <c r="V3909" i="1"/>
  <c r="AB3908" i="1"/>
  <c r="AA3908" i="1"/>
  <c r="V3908" i="1"/>
  <c r="AB3907" i="1"/>
  <c r="V3907" i="1"/>
  <c r="AB3906" i="1"/>
  <c r="AA3906" i="1"/>
  <c r="V3906" i="1"/>
  <c r="AB3905" i="1"/>
  <c r="V3905" i="1"/>
  <c r="AB3904" i="1"/>
  <c r="V3904" i="1"/>
  <c r="AB3903" i="1"/>
  <c r="V3903" i="1"/>
  <c r="AB3902" i="1"/>
  <c r="V3902" i="1"/>
  <c r="AB3901" i="1"/>
  <c r="AA3901" i="1"/>
  <c r="V3901" i="1"/>
  <c r="AB3900" i="1"/>
  <c r="AA3900" i="1"/>
  <c r="V3900" i="1"/>
  <c r="AB3899" i="1"/>
  <c r="AA3899" i="1"/>
  <c r="V3899" i="1"/>
  <c r="AB3898" i="1"/>
  <c r="V3898" i="1"/>
  <c r="AB3897" i="1"/>
  <c r="V3897" i="1"/>
  <c r="AB3896" i="1"/>
  <c r="AA3896" i="1"/>
  <c r="V3896" i="1"/>
  <c r="AB3895" i="1"/>
  <c r="AA3895" i="1"/>
  <c r="V3895" i="1"/>
  <c r="AB3894" i="1"/>
  <c r="V3894" i="1"/>
  <c r="AB3893" i="1"/>
  <c r="V3893" i="1"/>
  <c r="AB3892" i="1"/>
  <c r="V3892" i="1"/>
  <c r="AB3891" i="1"/>
  <c r="AA3891" i="1"/>
  <c r="V3891" i="1"/>
  <c r="AB3890" i="1"/>
  <c r="V3890" i="1"/>
  <c r="AB3889" i="1"/>
  <c r="AA3889" i="1"/>
  <c r="V3889" i="1"/>
  <c r="AB3888" i="1"/>
  <c r="V3888" i="1"/>
  <c r="AB3887" i="1"/>
  <c r="V3887" i="1"/>
  <c r="AB3886" i="1"/>
  <c r="V3886" i="1"/>
  <c r="AB3885" i="1"/>
  <c r="AA3885" i="1"/>
  <c r="V3885" i="1"/>
  <c r="AB3884" i="1"/>
  <c r="AA3884" i="1"/>
  <c r="V3884" i="1"/>
  <c r="V3883" i="1"/>
  <c r="AB3882" i="1"/>
  <c r="V3882" i="1"/>
  <c r="AB3881" i="1"/>
  <c r="AA3881" i="1"/>
  <c r="V3881" i="1"/>
  <c r="AB3880" i="1"/>
  <c r="V3880" i="1"/>
  <c r="AB3879" i="1"/>
  <c r="V3879" i="1"/>
  <c r="AB3878" i="1"/>
  <c r="V3878" i="1"/>
  <c r="AB3877" i="1"/>
  <c r="V3877" i="1"/>
  <c r="AB3876" i="1"/>
  <c r="AA3876" i="1"/>
  <c r="V3876" i="1"/>
  <c r="AB3875" i="1"/>
  <c r="AA3875" i="1"/>
  <c r="V3875" i="1"/>
  <c r="AB3874" i="1"/>
  <c r="V3874" i="1"/>
  <c r="AB3873" i="1"/>
  <c r="V3873" i="1"/>
  <c r="AB3872" i="1"/>
  <c r="V3872" i="1"/>
  <c r="AB3871" i="1"/>
  <c r="AA3871" i="1"/>
  <c r="V3871" i="1"/>
  <c r="AB3870" i="1"/>
  <c r="AA3870" i="1"/>
  <c r="V3870" i="1"/>
  <c r="AB3869" i="1"/>
  <c r="AA3869" i="1"/>
  <c r="V3869" i="1"/>
  <c r="AB3868" i="1"/>
  <c r="V3868" i="1"/>
  <c r="AB3867" i="1"/>
  <c r="V3867" i="1"/>
  <c r="AB3866" i="1"/>
  <c r="AA3866" i="1"/>
  <c r="V3866" i="1"/>
  <c r="AB3865" i="1"/>
  <c r="V3865" i="1"/>
  <c r="AB3864" i="1"/>
  <c r="V3864" i="1"/>
  <c r="AB3863" i="1"/>
  <c r="AA3863" i="1"/>
  <c r="V3863" i="1"/>
  <c r="AB3862" i="1"/>
  <c r="V3862" i="1"/>
  <c r="AB3861" i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V3858" i="1"/>
  <c r="AB3857" i="1"/>
  <c r="V3857" i="1"/>
  <c r="AB3856" i="1"/>
  <c r="AA3856" i="1"/>
  <c r="V3856" i="1"/>
  <c r="AB3855" i="1"/>
  <c r="V3855" i="1"/>
  <c r="AB3854" i="1"/>
  <c r="AA3854" i="1"/>
  <c r="V3854" i="1"/>
  <c r="AB3853" i="1"/>
  <c r="AA3853" i="1"/>
  <c r="V3853" i="1"/>
  <c r="AB3852" i="1"/>
  <c r="AA3852" i="1"/>
  <c r="V3852" i="1"/>
  <c r="AB3851" i="1"/>
  <c r="AA3851" i="1"/>
  <c r="V3851" i="1"/>
  <c r="AB3850" i="1"/>
  <c r="AB3849" i="1"/>
  <c r="AA3849" i="1"/>
  <c r="V3849" i="1"/>
  <c r="AB3848" i="1"/>
  <c r="V3848" i="1"/>
  <c r="AB3847" i="1"/>
  <c r="V3847" i="1"/>
  <c r="AB3846" i="1"/>
  <c r="AA3846" i="1"/>
  <c r="V3846" i="1"/>
  <c r="AB3845" i="1"/>
  <c r="V3845" i="1"/>
  <c r="AB3844" i="1"/>
  <c r="V3844" i="1"/>
  <c r="AB3843" i="1"/>
  <c r="V3843" i="1"/>
  <c r="AB3842" i="1"/>
  <c r="V3842" i="1"/>
  <c r="AB3841" i="1"/>
  <c r="AA3841" i="1"/>
  <c r="V3841" i="1"/>
  <c r="AB3840" i="1"/>
  <c r="AA3840" i="1"/>
  <c r="V3840" i="1"/>
  <c r="AB3839" i="1"/>
  <c r="V3839" i="1"/>
  <c r="AB3838" i="1"/>
  <c r="AA3838" i="1"/>
  <c r="V3838" i="1"/>
  <c r="AB3837" i="1"/>
  <c r="AA3837" i="1"/>
  <c r="AB3836" i="1"/>
  <c r="AA3836" i="1"/>
  <c r="AB3835" i="1"/>
  <c r="V3835" i="1"/>
  <c r="AB3834" i="1"/>
  <c r="V3834" i="1"/>
  <c r="AB3833" i="1"/>
  <c r="V3833" i="1"/>
  <c r="AB3832" i="1"/>
  <c r="V3832" i="1"/>
  <c r="AB3831" i="1"/>
  <c r="AA3831" i="1"/>
  <c r="V3831" i="1"/>
  <c r="AB3830" i="1"/>
  <c r="AA3830" i="1"/>
  <c r="V3830" i="1"/>
  <c r="AB3829" i="1"/>
  <c r="AA3829" i="1"/>
  <c r="V3829" i="1"/>
  <c r="AB3828" i="1"/>
  <c r="V3828" i="1"/>
  <c r="AB3827" i="1"/>
  <c r="AA3827" i="1"/>
  <c r="V3827" i="1"/>
  <c r="AB3826" i="1"/>
  <c r="AA3826" i="1"/>
  <c r="V3826" i="1"/>
  <c r="AB3825" i="1"/>
  <c r="AA3825" i="1"/>
  <c r="V3825" i="1"/>
  <c r="AB3824" i="1"/>
  <c r="V3824" i="1"/>
  <c r="AB3823" i="1"/>
  <c r="V3823" i="1"/>
  <c r="AB3822" i="1"/>
  <c r="V3822" i="1"/>
  <c r="AB3821" i="1"/>
  <c r="AA3821" i="1"/>
  <c r="V3821" i="1"/>
  <c r="AB3820" i="1"/>
  <c r="AA3820" i="1"/>
  <c r="V3820" i="1"/>
  <c r="AB3819" i="1"/>
  <c r="Y3819" i="1" s="1"/>
  <c r="AA3819" i="1"/>
  <c r="V3819" i="1"/>
  <c r="AB3818" i="1"/>
  <c r="AA3818" i="1"/>
  <c r="V3818" i="1"/>
  <c r="AB3817" i="1"/>
  <c r="V3817" i="1"/>
  <c r="AB3816" i="1"/>
  <c r="V3816" i="1"/>
  <c r="AB3815" i="1"/>
  <c r="AA3815" i="1"/>
  <c r="V3815" i="1"/>
  <c r="AB3814" i="1"/>
  <c r="V3814" i="1"/>
  <c r="AB3813" i="1"/>
  <c r="V3813" i="1"/>
  <c r="AB3812" i="1"/>
  <c r="V3812" i="1"/>
  <c r="AB3811" i="1"/>
  <c r="V3811" i="1"/>
  <c r="AB3810" i="1"/>
  <c r="V3810" i="1"/>
  <c r="AB3809" i="1"/>
  <c r="V3809" i="1"/>
  <c r="AB3808" i="1"/>
  <c r="AA3808" i="1"/>
  <c r="V3808" i="1"/>
  <c r="AB3807" i="1"/>
  <c r="V3807" i="1"/>
  <c r="AB3806" i="1"/>
  <c r="V3806" i="1"/>
  <c r="AB3805" i="1"/>
  <c r="V3805" i="1"/>
  <c r="AB3804" i="1"/>
  <c r="V3804" i="1"/>
  <c r="AB3803" i="1"/>
  <c r="AA3803" i="1"/>
  <c r="V3803" i="1"/>
  <c r="AB3802" i="1"/>
  <c r="V3802" i="1"/>
  <c r="AB3801" i="1"/>
  <c r="V3801" i="1"/>
  <c r="AB3800" i="1"/>
  <c r="V3800" i="1"/>
  <c r="AB3799" i="1"/>
  <c r="V3799" i="1"/>
  <c r="AB3798" i="1"/>
  <c r="V3798" i="1"/>
  <c r="AB3797" i="1"/>
  <c r="AB3796" i="1"/>
  <c r="AB3795" i="1"/>
  <c r="V3795" i="1"/>
  <c r="AB3794" i="1"/>
  <c r="V3794" i="1"/>
  <c r="AB3793" i="1"/>
  <c r="AA3793" i="1"/>
  <c r="V3793" i="1"/>
  <c r="AB3792" i="1"/>
  <c r="V3792" i="1"/>
  <c r="AB3791" i="1"/>
  <c r="AB3790" i="1"/>
  <c r="AA3790" i="1"/>
  <c r="V3790" i="1"/>
  <c r="AB3789" i="1"/>
  <c r="V3789" i="1"/>
  <c r="AB3788" i="1"/>
  <c r="V3788" i="1"/>
  <c r="AB3787" i="1"/>
  <c r="AA3787" i="1"/>
  <c r="V3787" i="1"/>
  <c r="AB3786" i="1"/>
  <c r="AA3786" i="1"/>
  <c r="V3786" i="1"/>
  <c r="AB3785" i="1"/>
  <c r="V3785" i="1"/>
  <c r="AB3784" i="1"/>
  <c r="V3784" i="1"/>
  <c r="AB3783" i="1"/>
  <c r="AA3783" i="1"/>
  <c r="V3783" i="1"/>
  <c r="AB3782" i="1"/>
  <c r="AA3782" i="1"/>
  <c r="V3782" i="1"/>
  <c r="AB3781" i="1"/>
  <c r="V3781" i="1"/>
  <c r="AB3780" i="1"/>
  <c r="AA3780" i="1"/>
  <c r="V3780" i="1"/>
  <c r="AB3779" i="1"/>
  <c r="AA3779" i="1"/>
  <c r="V3779" i="1"/>
  <c r="AB3778" i="1"/>
  <c r="AA3778" i="1"/>
  <c r="V3778" i="1"/>
  <c r="AB3777" i="1"/>
  <c r="AA3777" i="1"/>
  <c r="V3777" i="1"/>
  <c r="AB3776" i="1"/>
  <c r="V3776" i="1"/>
  <c r="AB3775" i="1"/>
  <c r="V3775" i="1"/>
  <c r="AB3774" i="1"/>
  <c r="V3774" i="1"/>
  <c r="AB3773" i="1"/>
  <c r="V3773" i="1"/>
  <c r="AB3772" i="1"/>
  <c r="V3772" i="1"/>
  <c r="AB3771" i="1"/>
  <c r="V3771" i="1"/>
  <c r="AB3770" i="1"/>
  <c r="AA3770" i="1"/>
  <c r="V3770" i="1"/>
  <c r="AB3769" i="1"/>
  <c r="AA3769" i="1"/>
  <c r="V3769" i="1"/>
  <c r="AB3768" i="1"/>
  <c r="V3768" i="1"/>
  <c r="AB3767" i="1"/>
  <c r="V3767" i="1"/>
  <c r="AB3766" i="1"/>
  <c r="V3766" i="1"/>
  <c r="AB3765" i="1"/>
  <c r="V3765" i="1"/>
  <c r="AB3764" i="1"/>
  <c r="AA3764" i="1"/>
  <c r="V3764" i="1"/>
  <c r="AB3763" i="1"/>
  <c r="V3763" i="1"/>
  <c r="AB3762" i="1"/>
  <c r="AA3762" i="1"/>
  <c r="V3762" i="1"/>
  <c r="AB3761" i="1"/>
  <c r="AA3761" i="1"/>
  <c r="V3761" i="1"/>
  <c r="AB3760" i="1"/>
  <c r="V3760" i="1"/>
  <c r="AB3759" i="1"/>
  <c r="AA3759" i="1"/>
  <c r="V3759" i="1"/>
  <c r="AB3758" i="1"/>
  <c r="V3758" i="1"/>
  <c r="AB3757" i="1"/>
  <c r="V3757" i="1"/>
  <c r="AB3756" i="1"/>
  <c r="V3756" i="1"/>
  <c r="AB3755" i="1"/>
  <c r="V3755" i="1"/>
  <c r="AB3754" i="1"/>
  <c r="AA3754" i="1"/>
  <c r="V3754" i="1"/>
  <c r="AB3753" i="1"/>
  <c r="AA3753" i="1"/>
  <c r="V3753" i="1"/>
  <c r="AB3752" i="1"/>
  <c r="V3752" i="1"/>
  <c r="AB3751" i="1"/>
  <c r="V3751" i="1"/>
  <c r="AB3750" i="1"/>
  <c r="V3750" i="1"/>
  <c r="AB3749" i="1"/>
  <c r="V3749" i="1"/>
  <c r="AB3748" i="1"/>
  <c r="AA3748" i="1"/>
  <c r="V3748" i="1"/>
  <c r="AB3747" i="1"/>
  <c r="V3747" i="1"/>
  <c r="AB3746" i="1"/>
  <c r="AA3746" i="1"/>
  <c r="V3746" i="1"/>
  <c r="AB3745" i="1"/>
  <c r="V3745" i="1"/>
  <c r="AB3744" i="1"/>
  <c r="V3744" i="1"/>
  <c r="AB3743" i="1"/>
  <c r="V3743" i="1"/>
  <c r="AB3742" i="1"/>
  <c r="V3742" i="1"/>
  <c r="AB3741" i="1"/>
  <c r="V3741" i="1"/>
  <c r="AB3740" i="1"/>
  <c r="V3740" i="1"/>
  <c r="AB3739" i="1"/>
  <c r="V3739" i="1"/>
  <c r="AB3738" i="1"/>
  <c r="V3738" i="1"/>
  <c r="AB3737" i="1"/>
  <c r="V3737" i="1"/>
  <c r="AB3736" i="1"/>
  <c r="V3736" i="1"/>
  <c r="AB3735" i="1"/>
  <c r="AA3735" i="1"/>
  <c r="V3735" i="1"/>
  <c r="AB3734" i="1"/>
  <c r="AA3734" i="1"/>
  <c r="V3734" i="1"/>
  <c r="AB3733" i="1"/>
  <c r="V3733" i="1"/>
  <c r="AB3732" i="1"/>
  <c r="V3732" i="1"/>
  <c r="AB3731" i="1"/>
  <c r="V3731" i="1"/>
  <c r="AB3730" i="1"/>
  <c r="AA3730" i="1"/>
  <c r="V3730" i="1"/>
  <c r="AB3729" i="1"/>
  <c r="AA3729" i="1"/>
  <c r="V3729" i="1"/>
  <c r="AB3728" i="1"/>
  <c r="V3728" i="1"/>
  <c r="AB3727" i="1"/>
  <c r="AA3727" i="1"/>
  <c r="V3727" i="1"/>
  <c r="AB3726" i="1"/>
  <c r="V3726" i="1"/>
  <c r="AB3725" i="1"/>
  <c r="V3725" i="1"/>
  <c r="AB3724" i="1"/>
  <c r="V3724" i="1"/>
  <c r="AB3723" i="1"/>
  <c r="AB3722" i="1"/>
  <c r="AA3722" i="1"/>
  <c r="V3722" i="1"/>
  <c r="AB3721" i="1"/>
  <c r="V3721" i="1"/>
  <c r="AB3720" i="1"/>
  <c r="V3720" i="1"/>
  <c r="AB3719" i="1"/>
  <c r="AA3719" i="1"/>
  <c r="V3719" i="1"/>
  <c r="AB3718" i="1"/>
  <c r="AA3718" i="1"/>
  <c r="V3718" i="1"/>
  <c r="AB3717" i="1"/>
  <c r="AA3717" i="1"/>
  <c r="V3717" i="1"/>
  <c r="AB3716" i="1"/>
  <c r="V3716" i="1"/>
  <c r="AB3715" i="1"/>
  <c r="V3715" i="1"/>
  <c r="AB3714" i="1"/>
  <c r="AA3714" i="1"/>
  <c r="V3714" i="1"/>
  <c r="AB3713" i="1"/>
  <c r="AA3713" i="1"/>
  <c r="V3713" i="1"/>
  <c r="AB3712" i="1"/>
  <c r="V3712" i="1"/>
  <c r="AB3711" i="1"/>
  <c r="V3711" i="1"/>
  <c r="AB3710" i="1"/>
  <c r="V3710" i="1"/>
  <c r="AB3709" i="1"/>
  <c r="AA3709" i="1"/>
  <c r="V3709" i="1"/>
  <c r="AB3708" i="1"/>
  <c r="V3708" i="1"/>
  <c r="AB3707" i="1"/>
  <c r="AA3707" i="1"/>
  <c r="V3707" i="1"/>
  <c r="AB3706" i="1"/>
  <c r="AA3706" i="1"/>
  <c r="V3706" i="1"/>
  <c r="AB3705" i="1"/>
  <c r="V3705" i="1"/>
  <c r="AB3704" i="1"/>
  <c r="V3704" i="1"/>
  <c r="AB3703" i="1"/>
  <c r="AA3703" i="1"/>
  <c r="V3703" i="1"/>
  <c r="AB3702" i="1"/>
  <c r="V3702" i="1"/>
  <c r="AB3701" i="1"/>
  <c r="V3701" i="1"/>
  <c r="AB3700" i="1"/>
  <c r="V3700" i="1"/>
  <c r="AB3699" i="1"/>
  <c r="V3699" i="1"/>
  <c r="AB3698" i="1"/>
  <c r="V3698" i="1"/>
  <c r="AB3697" i="1"/>
  <c r="V3697" i="1"/>
  <c r="AB3696" i="1"/>
  <c r="AB3695" i="1"/>
  <c r="AA3695" i="1"/>
  <c r="V3695" i="1"/>
  <c r="AB3694" i="1"/>
  <c r="V3694" i="1"/>
  <c r="AB3693" i="1"/>
  <c r="V3693" i="1"/>
  <c r="AB3692" i="1"/>
  <c r="V3692" i="1"/>
  <c r="AB3691" i="1"/>
  <c r="V3691" i="1"/>
  <c r="AB3690" i="1"/>
  <c r="V3690" i="1"/>
  <c r="AB3689" i="1"/>
  <c r="V3689" i="1"/>
  <c r="AB3688" i="1"/>
  <c r="V3688" i="1"/>
  <c r="AB3687" i="1"/>
  <c r="AA3687" i="1"/>
  <c r="V3687" i="1"/>
  <c r="AB3686" i="1"/>
  <c r="V3686" i="1"/>
  <c r="AB3685" i="1"/>
  <c r="V3685" i="1"/>
  <c r="AB3684" i="1"/>
  <c r="V3684" i="1"/>
  <c r="AB3683" i="1"/>
  <c r="V3683" i="1"/>
  <c r="AB3682" i="1"/>
  <c r="AA3682" i="1"/>
  <c r="V3682" i="1"/>
  <c r="AB3681" i="1"/>
  <c r="V3681" i="1"/>
  <c r="AB3680" i="1"/>
  <c r="V3680" i="1"/>
  <c r="AB3679" i="1"/>
  <c r="AA3679" i="1"/>
  <c r="V3679" i="1"/>
  <c r="AB3678" i="1"/>
  <c r="AA3678" i="1"/>
  <c r="V3678" i="1"/>
  <c r="AB3677" i="1"/>
  <c r="V3677" i="1"/>
  <c r="AB3676" i="1"/>
  <c r="V3676" i="1"/>
  <c r="AB3675" i="1"/>
  <c r="V3675" i="1"/>
  <c r="AB3674" i="1"/>
  <c r="V3674" i="1"/>
  <c r="AB3673" i="1"/>
  <c r="V3673" i="1"/>
  <c r="AB3672" i="1"/>
  <c r="V3672" i="1"/>
  <c r="AB3671" i="1"/>
  <c r="AA3671" i="1"/>
  <c r="V3671" i="1"/>
  <c r="AB3670" i="1"/>
  <c r="V3670" i="1"/>
  <c r="AB3669" i="1"/>
  <c r="AA3669" i="1"/>
  <c r="V3669" i="1"/>
  <c r="AB3668" i="1"/>
  <c r="AA3668" i="1"/>
  <c r="V3668" i="1"/>
  <c r="AB3667" i="1"/>
  <c r="V3667" i="1"/>
  <c r="AB3666" i="1"/>
  <c r="V3666" i="1"/>
  <c r="AB3665" i="1"/>
  <c r="V3665" i="1"/>
  <c r="AB3664" i="1"/>
  <c r="V3664" i="1"/>
  <c r="AB3663" i="1"/>
  <c r="AA3663" i="1"/>
  <c r="V3663" i="1"/>
  <c r="AB3662" i="1"/>
  <c r="AA3662" i="1"/>
  <c r="V3662" i="1"/>
  <c r="AB3661" i="1"/>
  <c r="V3661" i="1"/>
  <c r="AB3660" i="1"/>
  <c r="AA3660" i="1"/>
  <c r="V3660" i="1"/>
  <c r="AB3659" i="1"/>
  <c r="V3659" i="1"/>
  <c r="AB3658" i="1"/>
  <c r="V3658" i="1"/>
  <c r="AB3657" i="1"/>
  <c r="AA3657" i="1"/>
  <c r="V3657" i="1"/>
  <c r="AB3656" i="1"/>
  <c r="V3656" i="1"/>
  <c r="AB3655" i="1"/>
  <c r="AA3655" i="1"/>
  <c r="V3655" i="1"/>
  <c r="AB3654" i="1"/>
  <c r="V3654" i="1"/>
  <c r="AB3653" i="1"/>
  <c r="AA3653" i="1"/>
  <c r="V3653" i="1"/>
  <c r="AB3652" i="1"/>
  <c r="AA3652" i="1"/>
  <c r="V3652" i="1"/>
  <c r="AB3651" i="1"/>
  <c r="V3651" i="1"/>
  <c r="AB3650" i="1"/>
  <c r="V3650" i="1"/>
  <c r="AB3649" i="1"/>
  <c r="V3649" i="1"/>
  <c r="AB3648" i="1"/>
  <c r="AA3648" i="1"/>
  <c r="V3648" i="1"/>
  <c r="AB3647" i="1"/>
  <c r="AA3647" i="1"/>
  <c r="V3647" i="1"/>
  <c r="AB3646" i="1"/>
  <c r="V3646" i="1"/>
  <c r="AB3645" i="1"/>
  <c r="V3645" i="1"/>
  <c r="AB3644" i="1"/>
  <c r="AB3643" i="1"/>
  <c r="V3643" i="1"/>
  <c r="AB3642" i="1"/>
  <c r="AA3642" i="1"/>
  <c r="V3642" i="1"/>
  <c r="AB3641" i="1"/>
  <c r="V3641" i="1"/>
  <c r="AB3640" i="1"/>
  <c r="AB3639" i="1"/>
  <c r="AA3639" i="1"/>
  <c r="V3639" i="1"/>
  <c r="AB3638" i="1"/>
  <c r="AA3638" i="1"/>
  <c r="AB3637" i="1"/>
  <c r="V3637" i="1"/>
  <c r="AB3636" i="1"/>
  <c r="AA3636" i="1"/>
  <c r="V3636" i="1"/>
  <c r="AB3635" i="1"/>
  <c r="AA3635" i="1"/>
  <c r="V3635" i="1"/>
  <c r="AB3634" i="1"/>
  <c r="V3634" i="1"/>
  <c r="AB3633" i="1"/>
  <c r="V3633" i="1"/>
  <c r="AB3632" i="1"/>
  <c r="AA3632" i="1"/>
  <c r="V3632" i="1"/>
  <c r="AB3631" i="1"/>
  <c r="V3631" i="1"/>
  <c r="AB3630" i="1"/>
  <c r="V3630" i="1"/>
  <c r="AB3629" i="1"/>
  <c r="V3629" i="1"/>
  <c r="AB3628" i="1"/>
  <c r="V3628" i="1"/>
  <c r="AB3627" i="1"/>
  <c r="AA3627" i="1"/>
  <c r="V3627" i="1"/>
  <c r="AB3626" i="1"/>
  <c r="AA3626" i="1"/>
  <c r="V3626" i="1"/>
  <c r="AB3625" i="1"/>
  <c r="V3625" i="1"/>
  <c r="AB3624" i="1"/>
  <c r="AA3624" i="1"/>
  <c r="V3624" i="1"/>
  <c r="AB3623" i="1"/>
  <c r="V3623" i="1"/>
  <c r="AB3622" i="1"/>
  <c r="AA3622" i="1"/>
  <c r="V3622" i="1"/>
  <c r="AB3621" i="1"/>
  <c r="V3621" i="1"/>
  <c r="AB3620" i="1"/>
  <c r="AA3620" i="1"/>
  <c r="V3620" i="1"/>
  <c r="AB3619" i="1"/>
  <c r="AA3619" i="1"/>
  <c r="V3619" i="1"/>
  <c r="AB3618" i="1"/>
  <c r="V3618" i="1"/>
  <c r="AB3617" i="1"/>
  <c r="V3617" i="1"/>
  <c r="AB3616" i="1"/>
  <c r="AA3616" i="1"/>
  <c r="V3616" i="1"/>
  <c r="AB3615" i="1"/>
  <c r="V3615" i="1"/>
  <c r="AB3614" i="1"/>
  <c r="V3614" i="1"/>
  <c r="AB3613" i="1"/>
  <c r="V3613" i="1"/>
  <c r="AB3612" i="1"/>
  <c r="AA3612" i="1"/>
  <c r="V3612" i="1"/>
  <c r="AB3611" i="1"/>
  <c r="AA3611" i="1"/>
  <c r="V3611" i="1"/>
  <c r="AB3610" i="1"/>
  <c r="V3610" i="1"/>
  <c r="AB3609" i="1"/>
  <c r="V3609" i="1"/>
  <c r="AB3608" i="1"/>
  <c r="V3608" i="1"/>
  <c r="AB3607" i="1"/>
  <c r="V3607" i="1"/>
  <c r="AB3606" i="1"/>
  <c r="V3606" i="1"/>
  <c r="AB3605" i="1"/>
  <c r="V3605" i="1"/>
  <c r="AB3604" i="1"/>
  <c r="V3604" i="1"/>
  <c r="AB3603" i="1"/>
  <c r="AA3603" i="1"/>
  <c r="V3603" i="1"/>
  <c r="AB3602" i="1"/>
  <c r="V3602" i="1"/>
  <c r="AB3601" i="1"/>
  <c r="V3601" i="1"/>
  <c r="AB3600" i="1"/>
  <c r="AA3600" i="1"/>
  <c r="V3600" i="1"/>
  <c r="AB3599" i="1"/>
  <c r="AA3599" i="1"/>
  <c r="V3599" i="1"/>
  <c r="AB3598" i="1"/>
  <c r="AA3598" i="1"/>
  <c r="V3598" i="1"/>
  <c r="AB3597" i="1"/>
  <c r="AA3597" i="1"/>
  <c r="V3597" i="1"/>
  <c r="AB3596" i="1"/>
  <c r="AA3596" i="1"/>
  <c r="V3596" i="1"/>
  <c r="AB3595" i="1"/>
  <c r="AA3595" i="1"/>
  <c r="V3595" i="1"/>
  <c r="AB3594" i="1"/>
  <c r="V3594" i="1"/>
  <c r="AB3593" i="1"/>
  <c r="AA3593" i="1"/>
  <c r="V3593" i="1"/>
  <c r="AB3592" i="1"/>
  <c r="AA3592" i="1"/>
  <c r="V3592" i="1"/>
  <c r="AB3591" i="1"/>
  <c r="V3591" i="1"/>
  <c r="AB3590" i="1"/>
  <c r="V3590" i="1"/>
  <c r="AB3589" i="1"/>
  <c r="V3589" i="1"/>
  <c r="AB3588" i="1"/>
  <c r="AA3588" i="1"/>
  <c r="V3588" i="1"/>
  <c r="AB3587" i="1"/>
  <c r="V3587" i="1"/>
  <c r="AB3586" i="1"/>
  <c r="AA3586" i="1"/>
  <c r="V3586" i="1"/>
  <c r="AB3585" i="1"/>
  <c r="V3585" i="1"/>
  <c r="AB3584" i="1"/>
  <c r="AA3584" i="1"/>
  <c r="V3584" i="1"/>
  <c r="AB3583" i="1"/>
  <c r="V3583" i="1"/>
  <c r="AB3582" i="1"/>
  <c r="V3582" i="1"/>
  <c r="AB3581" i="1"/>
  <c r="V3581" i="1"/>
  <c r="AB3580" i="1"/>
  <c r="V3580" i="1"/>
  <c r="AB3579" i="1"/>
  <c r="AA3579" i="1"/>
  <c r="V3579" i="1"/>
  <c r="AA3578" i="1"/>
  <c r="V3578" i="1"/>
  <c r="AB3577" i="1"/>
  <c r="V3577" i="1"/>
  <c r="AB3576" i="1"/>
  <c r="V3576" i="1"/>
  <c r="AB3575" i="1"/>
  <c r="V3575" i="1"/>
  <c r="AB3574" i="1"/>
  <c r="V3574" i="1"/>
  <c r="AB3573" i="1"/>
  <c r="V3573" i="1"/>
  <c r="AB3572" i="1"/>
  <c r="AA3572" i="1"/>
  <c r="V3572" i="1"/>
  <c r="AB3571" i="1"/>
  <c r="V3571" i="1"/>
  <c r="AB3570" i="1"/>
  <c r="V3570" i="1"/>
  <c r="AB3569" i="1"/>
  <c r="V3569" i="1"/>
  <c r="AB3568" i="1"/>
  <c r="AA3568" i="1"/>
  <c r="V3568" i="1"/>
  <c r="AB3567" i="1"/>
  <c r="V3567" i="1"/>
  <c r="AB3566" i="1"/>
  <c r="V3566" i="1"/>
  <c r="AB3565" i="1"/>
  <c r="AA3565" i="1"/>
  <c r="AB3564" i="1"/>
  <c r="V3564" i="1"/>
  <c r="AB3563" i="1"/>
  <c r="V3563" i="1"/>
  <c r="AB3562" i="1"/>
  <c r="AA3562" i="1"/>
  <c r="V3562" i="1"/>
  <c r="AB3561" i="1"/>
  <c r="V3561" i="1"/>
  <c r="AB3560" i="1"/>
  <c r="V3560" i="1"/>
  <c r="AB3559" i="1"/>
  <c r="V3559" i="1"/>
  <c r="AB3558" i="1"/>
  <c r="V3558" i="1"/>
  <c r="AB3557" i="1"/>
  <c r="AA3557" i="1"/>
  <c r="V3557" i="1"/>
  <c r="AB3556" i="1"/>
  <c r="V3556" i="1"/>
  <c r="AB3555" i="1"/>
  <c r="V3555" i="1"/>
  <c r="AB3554" i="1"/>
  <c r="V3554" i="1"/>
  <c r="AB3553" i="1"/>
  <c r="V3553" i="1"/>
  <c r="AB3552" i="1"/>
  <c r="AA3552" i="1"/>
  <c r="V3552" i="1"/>
  <c r="AB3551" i="1"/>
  <c r="V3551" i="1"/>
  <c r="AB3550" i="1"/>
  <c r="AA3550" i="1"/>
  <c r="V3550" i="1"/>
  <c r="AB3549" i="1"/>
  <c r="AA3549" i="1"/>
  <c r="V3549" i="1"/>
  <c r="AB3548" i="1"/>
  <c r="V3548" i="1"/>
  <c r="AB3547" i="1"/>
  <c r="V3547" i="1"/>
  <c r="AB3546" i="1"/>
  <c r="V3546" i="1"/>
  <c r="AB3545" i="1"/>
  <c r="V3545" i="1"/>
  <c r="AB3544" i="1"/>
  <c r="V3544" i="1"/>
  <c r="AB3543" i="1"/>
  <c r="V3543" i="1"/>
  <c r="AB3542" i="1"/>
  <c r="AA3542" i="1"/>
  <c r="V3542" i="1"/>
  <c r="AB3541" i="1"/>
  <c r="AA3541" i="1"/>
  <c r="V3541" i="1"/>
  <c r="AB3540" i="1"/>
  <c r="AA3540" i="1"/>
  <c r="V3540" i="1"/>
  <c r="AB3539" i="1"/>
  <c r="V3539" i="1"/>
  <c r="AB3538" i="1"/>
  <c r="AA3538" i="1"/>
  <c r="V3538" i="1"/>
  <c r="AB3537" i="1"/>
  <c r="AA3537" i="1"/>
  <c r="V3537" i="1"/>
  <c r="AB3536" i="1"/>
  <c r="V3536" i="1"/>
  <c r="AB3535" i="1"/>
  <c r="AA3535" i="1"/>
  <c r="V3535" i="1"/>
  <c r="AB3534" i="1"/>
  <c r="V3534" i="1"/>
  <c r="AB3533" i="1"/>
  <c r="AA3533" i="1"/>
  <c r="V3533" i="1"/>
  <c r="AB3532" i="1"/>
  <c r="AA3532" i="1"/>
  <c r="V3532" i="1"/>
  <c r="AB3531" i="1"/>
  <c r="V3531" i="1"/>
  <c r="AB3530" i="1"/>
  <c r="V3530" i="1"/>
  <c r="AA3529" i="1"/>
  <c r="V3529" i="1"/>
  <c r="AB3528" i="1"/>
  <c r="V3528" i="1"/>
  <c r="AB3527" i="1"/>
  <c r="V3527" i="1"/>
  <c r="AB3526" i="1"/>
  <c r="V3526" i="1"/>
  <c r="AB3525" i="1"/>
  <c r="V3525" i="1"/>
  <c r="AB3524" i="1"/>
  <c r="V3524" i="1"/>
  <c r="AB3523" i="1"/>
  <c r="V3523" i="1"/>
  <c r="AB3522" i="1"/>
  <c r="AA3522" i="1"/>
  <c r="V3522" i="1"/>
  <c r="AB3521" i="1"/>
  <c r="V3521" i="1"/>
  <c r="AB3520" i="1"/>
  <c r="V3520" i="1"/>
  <c r="AB3519" i="1"/>
  <c r="AA3519" i="1"/>
  <c r="V3519" i="1"/>
  <c r="AB3518" i="1"/>
  <c r="AA3518" i="1"/>
  <c r="V3518" i="1"/>
  <c r="AB3517" i="1"/>
  <c r="AA3517" i="1"/>
  <c r="V3517" i="1"/>
  <c r="AB3516" i="1"/>
  <c r="V3516" i="1"/>
  <c r="AB3515" i="1"/>
  <c r="AA3515" i="1"/>
  <c r="V3515" i="1"/>
  <c r="AB3514" i="1"/>
  <c r="V3514" i="1"/>
  <c r="AB3513" i="1"/>
  <c r="V3513" i="1"/>
  <c r="AB3512" i="1"/>
  <c r="V3512" i="1"/>
  <c r="AB3511" i="1"/>
  <c r="V3511" i="1"/>
  <c r="AB3510" i="1"/>
  <c r="V3510" i="1"/>
  <c r="AB3509" i="1"/>
  <c r="AA3509" i="1"/>
  <c r="V3509" i="1"/>
  <c r="AB3508" i="1"/>
  <c r="V3508" i="1"/>
  <c r="AB3507" i="1"/>
  <c r="AA3507" i="1"/>
  <c r="V3507" i="1"/>
  <c r="AB3506" i="1"/>
  <c r="AA3506" i="1"/>
  <c r="V3506" i="1"/>
  <c r="AB3505" i="1"/>
  <c r="AA3505" i="1"/>
  <c r="V3505" i="1"/>
  <c r="AB3504" i="1"/>
  <c r="AA3504" i="1"/>
  <c r="V3504" i="1"/>
  <c r="AB3503" i="1"/>
  <c r="AA3503" i="1"/>
  <c r="V3503" i="1"/>
  <c r="AB3502" i="1"/>
  <c r="AA3502" i="1"/>
  <c r="V3502" i="1"/>
  <c r="AB3501" i="1"/>
  <c r="AA3501" i="1"/>
  <c r="V3501" i="1"/>
  <c r="AB3500" i="1"/>
  <c r="V3500" i="1"/>
  <c r="AB3499" i="1"/>
  <c r="V3499" i="1"/>
  <c r="AB3498" i="1"/>
  <c r="V3498" i="1"/>
  <c r="AB3497" i="1"/>
  <c r="V3497" i="1"/>
  <c r="AB3496" i="1"/>
  <c r="V3496" i="1"/>
  <c r="AB3495" i="1"/>
  <c r="V3495" i="1"/>
  <c r="AB3494" i="1"/>
  <c r="V3494" i="1"/>
  <c r="AB3493" i="1"/>
  <c r="V3493" i="1"/>
  <c r="AB3492" i="1"/>
  <c r="V3492" i="1"/>
  <c r="AB3491" i="1"/>
  <c r="AA3491" i="1"/>
  <c r="V3491" i="1"/>
  <c r="AB3490" i="1"/>
  <c r="AA3490" i="1"/>
  <c r="V3490" i="1"/>
  <c r="AB3489" i="1"/>
  <c r="V3489" i="1"/>
  <c r="AB3488" i="1"/>
  <c r="V3488" i="1"/>
  <c r="AB3487" i="1"/>
  <c r="AA3487" i="1"/>
  <c r="V3487" i="1"/>
  <c r="AB3486" i="1"/>
  <c r="V3486" i="1"/>
  <c r="AB3485" i="1"/>
  <c r="V3485" i="1"/>
  <c r="AB3484" i="1"/>
  <c r="V3484" i="1"/>
  <c r="AB3483" i="1"/>
  <c r="V3483" i="1"/>
  <c r="AB3482" i="1"/>
  <c r="AA3482" i="1"/>
  <c r="V3482" i="1"/>
  <c r="AB3481" i="1"/>
  <c r="AA3481" i="1"/>
  <c r="V3481" i="1"/>
  <c r="AB3480" i="1"/>
  <c r="V3480" i="1"/>
  <c r="AB3479" i="1"/>
  <c r="V3479" i="1"/>
  <c r="AB3478" i="1"/>
  <c r="AA3478" i="1"/>
  <c r="V3478" i="1"/>
  <c r="AB3477" i="1"/>
  <c r="V3477" i="1"/>
  <c r="AB3476" i="1"/>
  <c r="V3476" i="1"/>
  <c r="AB3475" i="1"/>
  <c r="AA3475" i="1"/>
  <c r="V3475" i="1"/>
  <c r="AB3474" i="1"/>
  <c r="AA3474" i="1"/>
  <c r="V3474" i="1"/>
  <c r="AB3473" i="1"/>
  <c r="AA3473" i="1"/>
  <c r="V3473" i="1"/>
  <c r="AB3472" i="1"/>
  <c r="AA3472" i="1"/>
  <c r="V3472" i="1"/>
  <c r="AB3471" i="1"/>
  <c r="V3471" i="1"/>
  <c r="AB3470" i="1"/>
  <c r="V3470" i="1"/>
  <c r="AB3469" i="1"/>
  <c r="V3469" i="1"/>
  <c r="AB3468" i="1"/>
  <c r="V3468" i="1"/>
  <c r="AB3467" i="1"/>
  <c r="AA3467" i="1"/>
  <c r="V3467" i="1"/>
  <c r="AB3466" i="1"/>
  <c r="AA3466" i="1"/>
  <c r="V3466" i="1"/>
  <c r="AB3465" i="1"/>
  <c r="AA3465" i="1"/>
  <c r="V3465" i="1"/>
  <c r="AB3464" i="1"/>
  <c r="AA3464" i="1"/>
  <c r="V3464" i="1"/>
  <c r="AB3463" i="1"/>
  <c r="AA3463" i="1"/>
  <c r="V3463" i="1"/>
  <c r="AB3462" i="1"/>
  <c r="V3462" i="1"/>
  <c r="AB3461" i="1"/>
  <c r="AA3461" i="1"/>
  <c r="V3461" i="1"/>
  <c r="AB3460" i="1"/>
  <c r="V3460" i="1"/>
  <c r="AB3459" i="1"/>
  <c r="V3459" i="1"/>
  <c r="AB3458" i="1"/>
  <c r="AA3458" i="1"/>
  <c r="V3458" i="1"/>
  <c r="AB3457" i="1"/>
  <c r="V3457" i="1"/>
  <c r="AB3456" i="1"/>
  <c r="V3456" i="1"/>
  <c r="AB3455" i="1"/>
  <c r="AA3455" i="1"/>
  <c r="V3455" i="1"/>
  <c r="AB3454" i="1"/>
  <c r="V3454" i="1"/>
  <c r="AB3453" i="1"/>
  <c r="V3453" i="1"/>
  <c r="AB3452" i="1"/>
  <c r="V3452" i="1"/>
  <c r="AB3451" i="1"/>
  <c r="V3451" i="1"/>
  <c r="AB3450" i="1"/>
  <c r="AA3450" i="1"/>
  <c r="V3450" i="1"/>
  <c r="AB3449" i="1"/>
  <c r="V3449" i="1"/>
  <c r="AB3448" i="1"/>
  <c r="V3448" i="1"/>
  <c r="AB3447" i="1"/>
  <c r="V3447" i="1"/>
  <c r="AB3446" i="1"/>
  <c r="V3446" i="1"/>
  <c r="AB3445" i="1"/>
  <c r="V3445" i="1"/>
  <c r="AB3444" i="1"/>
  <c r="V3444" i="1"/>
  <c r="AB3443" i="1"/>
  <c r="V3443" i="1"/>
  <c r="AB3442" i="1"/>
  <c r="AA3442" i="1"/>
  <c r="V3442" i="1"/>
  <c r="AB3441" i="1"/>
  <c r="AA3441" i="1"/>
  <c r="V3441" i="1"/>
  <c r="AB3440" i="1"/>
  <c r="AB3439" i="1"/>
  <c r="AA3439" i="1"/>
  <c r="V3439" i="1"/>
  <c r="AB3438" i="1"/>
  <c r="AA3438" i="1"/>
  <c r="V3438" i="1"/>
  <c r="AB3437" i="1"/>
  <c r="AA3437" i="1"/>
  <c r="V3437" i="1"/>
  <c r="AB3436" i="1"/>
  <c r="AA3436" i="1"/>
  <c r="V3436" i="1"/>
  <c r="AB3435" i="1"/>
  <c r="V3435" i="1"/>
  <c r="AB3434" i="1"/>
  <c r="V3434" i="1"/>
  <c r="AB3433" i="1"/>
  <c r="V3433" i="1"/>
  <c r="AB3432" i="1"/>
  <c r="AA3432" i="1"/>
  <c r="V3432" i="1"/>
  <c r="AB3431" i="1"/>
  <c r="AA3431" i="1"/>
  <c r="V3431" i="1"/>
  <c r="AB3430" i="1"/>
  <c r="AA3430" i="1"/>
  <c r="V3430" i="1"/>
  <c r="AB3429" i="1"/>
  <c r="V3429" i="1"/>
  <c r="AB3428" i="1"/>
  <c r="AA3428" i="1"/>
  <c r="V3428" i="1"/>
  <c r="AB3427" i="1"/>
  <c r="AA3427" i="1"/>
  <c r="V3427" i="1"/>
  <c r="AB3426" i="1"/>
  <c r="AA3426" i="1"/>
  <c r="V3426" i="1"/>
  <c r="AB3425" i="1"/>
  <c r="V3425" i="1"/>
  <c r="AB3424" i="1"/>
  <c r="AA3424" i="1"/>
  <c r="V3424" i="1"/>
  <c r="AB3423" i="1"/>
  <c r="V3423" i="1"/>
  <c r="AB3422" i="1"/>
  <c r="AA3422" i="1"/>
  <c r="V3422" i="1"/>
  <c r="AB3421" i="1"/>
  <c r="V3421" i="1"/>
  <c r="AB3420" i="1"/>
  <c r="V3420" i="1"/>
  <c r="AB3419" i="1"/>
  <c r="V3419" i="1"/>
  <c r="AB3418" i="1"/>
  <c r="AA3418" i="1"/>
  <c r="V3418" i="1"/>
  <c r="AB3417" i="1"/>
  <c r="AA3417" i="1"/>
  <c r="V3417" i="1"/>
  <c r="AB3416" i="1"/>
  <c r="V3416" i="1"/>
  <c r="AB3415" i="1"/>
  <c r="AA3415" i="1"/>
  <c r="V3415" i="1"/>
  <c r="AB3414" i="1"/>
  <c r="AA3414" i="1"/>
  <c r="V3414" i="1"/>
  <c r="AB3413" i="1"/>
  <c r="V3413" i="1"/>
  <c r="AB3412" i="1"/>
  <c r="AA3412" i="1"/>
  <c r="V3412" i="1"/>
  <c r="AB3411" i="1"/>
  <c r="V3411" i="1"/>
  <c r="AB3410" i="1"/>
  <c r="V3410" i="1"/>
  <c r="AB3409" i="1"/>
  <c r="V3409" i="1"/>
  <c r="AB3408" i="1"/>
  <c r="V3408" i="1"/>
  <c r="AB3407" i="1"/>
  <c r="AA3407" i="1"/>
  <c r="V3407" i="1"/>
  <c r="AB3406" i="1"/>
  <c r="V3406" i="1"/>
  <c r="AB3405" i="1"/>
  <c r="AA3405" i="1"/>
  <c r="V3405" i="1"/>
  <c r="AB3404" i="1"/>
  <c r="AA3404" i="1"/>
  <c r="V3404" i="1"/>
  <c r="AB3403" i="1"/>
  <c r="V3403" i="1"/>
  <c r="AB3402" i="1"/>
  <c r="V3402" i="1"/>
  <c r="AB3401" i="1"/>
  <c r="V3401" i="1"/>
  <c r="AB3400" i="1"/>
  <c r="V3400" i="1"/>
  <c r="AB3399" i="1"/>
  <c r="AA3399" i="1"/>
  <c r="V3399" i="1"/>
  <c r="AB3398" i="1"/>
  <c r="V3398" i="1"/>
  <c r="AB3397" i="1"/>
  <c r="AA3397" i="1"/>
  <c r="V3397" i="1"/>
  <c r="AB3396" i="1"/>
  <c r="AA3396" i="1"/>
  <c r="V3396" i="1"/>
  <c r="AB3395" i="1"/>
  <c r="V3395" i="1"/>
  <c r="AB3394" i="1"/>
  <c r="V3394" i="1"/>
  <c r="AB3393" i="1"/>
  <c r="V3393" i="1"/>
  <c r="AB3392" i="1"/>
  <c r="AA3392" i="1"/>
  <c r="V3392" i="1"/>
  <c r="AB3391" i="1"/>
  <c r="AA3391" i="1"/>
  <c r="V3391" i="1"/>
  <c r="AB3390" i="1"/>
  <c r="AA3390" i="1"/>
  <c r="V3390" i="1"/>
  <c r="AB3389" i="1"/>
  <c r="V3389" i="1"/>
  <c r="AB3388" i="1"/>
  <c r="AA3388" i="1"/>
  <c r="V3388" i="1"/>
  <c r="AB3387" i="1"/>
  <c r="V3387" i="1"/>
  <c r="AB3386" i="1"/>
  <c r="V3386" i="1"/>
  <c r="AB3385" i="1"/>
  <c r="V3385" i="1"/>
  <c r="AB3384" i="1"/>
  <c r="V3384" i="1"/>
  <c r="AB3383" i="1"/>
  <c r="V3383" i="1"/>
  <c r="AB3382" i="1"/>
  <c r="AA3382" i="1"/>
  <c r="V3382" i="1"/>
  <c r="AB3381" i="1"/>
  <c r="V3381" i="1"/>
  <c r="AB3380" i="1"/>
  <c r="V3380" i="1"/>
  <c r="AB3379" i="1"/>
  <c r="V3379" i="1"/>
  <c r="AB3378" i="1"/>
  <c r="V3378" i="1"/>
  <c r="AB3377" i="1"/>
  <c r="V3377" i="1"/>
  <c r="AB3376" i="1"/>
  <c r="AA3376" i="1"/>
  <c r="V3376" i="1"/>
  <c r="AB3375" i="1"/>
  <c r="AA3375" i="1"/>
  <c r="V3375" i="1"/>
  <c r="AB3374" i="1"/>
  <c r="AA3374" i="1"/>
  <c r="V3374" i="1"/>
  <c r="AB3373" i="1"/>
  <c r="V3373" i="1"/>
  <c r="AB3372" i="1"/>
  <c r="AA3372" i="1"/>
  <c r="V3372" i="1"/>
  <c r="AB3371" i="1"/>
  <c r="V3371" i="1"/>
  <c r="AB3370" i="1"/>
  <c r="AA3370" i="1"/>
  <c r="V3370" i="1"/>
  <c r="AB3369" i="1"/>
  <c r="V3369" i="1"/>
  <c r="AB3368" i="1"/>
  <c r="V3368" i="1"/>
  <c r="AB3367" i="1"/>
  <c r="AA3367" i="1"/>
  <c r="V3367" i="1"/>
  <c r="AB3366" i="1"/>
  <c r="V3366" i="1"/>
  <c r="AB3365" i="1"/>
  <c r="V3365" i="1"/>
  <c r="AB3364" i="1"/>
  <c r="AA3364" i="1"/>
  <c r="V3364" i="1"/>
  <c r="AB3363" i="1"/>
  <c r="AA3363" i="1"/>
  <c r="V3363" i="1"/>
  <c r="AB3362" i="1"/>
  <c r="AA3362" i="1"/>
  <c r="V3362" i="1"/>
  <c r="AB3361" i="1"/>
  <c r="V3361" i="1"/>
  <c r="AB3360" i="1"/>
  <c r="AA3360" i="1"/>
  <c r="V3360" i="1"/>
  <c r="AB3359" i="1"/>
  <c r="V3359" i="1"/>
  <c r="AB3358" i="1"/>
  <c r="V3358" i="1"/>
  <c r="AB3357" i="1"/>
  <c r="V3357" i="1"/>
  <c r="AB3356" i="1"/>
  <c r="V3356" i="1"/>
  <c r="AB3355" i="1"/>
  <c r="V3355" i="1"/>
  <c r="AB3354" i="1"/>
  <c r="AA3354" i="1"/>
  <c r="V3354" i="1"/>
  <c r="AB3353" i="1"/>
  <c r="V3353" i="1"/>
  <c r="AB3352" i="1"/>
  <c r="V3352" i="1"/>
  <c r="AB3351" i="1"/>
  <c r="V3351" i="1"/>
  <c r="AB3350" i="1"/>
  <c r="AA3350" i="1"/>
  <c r="V3350" i="1"/>
  <c r="AB3349" i="1"/>
  <c r="AA3349" i="1"/>
  <c r="V3349" i="1"/>
  <c r="AB3348" i="1"/>
  <c r="V3348" i="1"/>
  <c r="AB3347" i="1"/>
  <c r="V3347" i="1"/>
  <c r="AB3346" i="1"/>
  <c r="V3346" i="1"/>
  <c r="AB3345" i="1"/>
  <c r="V3345" i="1"/>
  <c r="AB3344" i="1"/>
  <c r="V3344" i="1"/>
  <c r="AB3343" i="1"/>
  <c r="AA3343" i="1"/>
  <c r="V3343" i="1"/>
  <c r="AB3342" i="1"/>
  <c r="AA3342" i="1"/>
  <c r="V3342" i="1"/>
  <c r="AB3341" i="1"/>
  <c r="V3341" i="1"/>
  <c r="AB3340" i="1"/>
  <c r="V3340" i="1"/>
  <c r="AB3339" i="1"/>
  <c r="V3339" i="1"/>
  <c r="AB3338" i="1"/>
  <c r="V3338" i="1"/>
  <c r="AB3337" i="1"/>
  <c r="V3337" i="1"/>
  <c r="AB3336" i="1"/>
  <c r="V3336" i="1"/>
  <c r="AB3335" i="1"/>
  <c r="AA3335" i="1"/>
  <c r="V3335" i="1"/>
  <c r="AB3334" i="1"/>
  <c r="AA3334" i="1"/>
  <c r="V3334" i="1"/>
  <c r="AB3333" i="1"/>
  <c r="V3333" i="1"/>
  <c r="AB3332" i="1"/>
  <c r="AA3332" i="1"/>
  <c r="V3332" i="1"/>
  <c r="AB3331" i="1"/>
  <c r="V3331" i="1"/>
  <c r="AB3330" i="1"/>
  <c r="AA3330" i="1"/>
  <c r="V3330" i="1"/>
  <c r="AB3329" i="1"/>
  <c r="V3329" i="1"/>
  <c r="AB3328" i="1"/>
  <c r="AA3328" i="1"/>
  <c r="V3328" i="1"/>
  <c r="AB3327" i="1"/>
  <c r="V3327" i="1"/>
  <c r="AB3326" i="1"/>
  <c r="AA3326" i="1"/>
  <c r="V3326" i="1"/>
  <c r="AB3325" i="1"/>
  <c r="V3325" i="1"/>
  <c r="AB3324" i="1"/>
  <c r="AA3324" i="1"/>
  <c r="V3324" i="1"/>
  <c r="AB3323" i="1"/>
  <c r="V3323" i="1"/>
  <c r="AB3322" i="1"/>
  <c r="V3322" i="1"/>
  <c r="V3321" i="1"/>
  <c r="V3320" i="1"/>
  <c r="AB3319" i="1"/>
  <c r="AA3319" i="1"/>
  <c r="V3319" i="1"/>
  <c r="AB3318" i="1"/>
  <c r="AA3318" i="1"/>
  <c r="V3318" i="1"/>
  <c r="AB3317" i="1"/>
  <c r="V3317" i="1"/>
  <c r="AB3316" i="1"/>
  <c r="AA3316" i="1"/>
  <c r="V3316" i="1"/>
  <c r="AB3315" i="1"/>
  <c r="AA3315" i="1"/>
  <c r="V3315" i="1"/>
  <c r="AB3314" i="1"/>
  <c r="V3314" i="1"/>
  <c r="AB3313" i="1"/>
  <c r="V3313" i="1"/>
  <c r="AB3312" i="1"/>
  <c r="AA3312" i="1"/>
  <c r="V3312" i="1"/>
  <c r="AB3311" i="1"/>
  <c r="V3311" i="1"/>
  <c r="AB3310" i="1"/>
  <c r="V3310" i="1"/>
  <c r="AB3309" i="1"/>
  <c r="V3309" i="1"/>
  <c r="AB3308" i="1"/>
  <c r="V3308" i="1"/>
  <c r="AB3307" i="1"/>
  <c r="AA3307" i="1"/>
  <c r="V3307" i="1"/>
  <c r="AB3306" i="1"/>
  <c r="V3306" i="1"/>
  <c r="AB3305" i="1"/>
  <c r="V3305" i="1"/>
  <c r="AB3304" i="1"/>
  <c r="V3304" i="1"/>
  <c r="AB3303" i="1"/>
  <c r="V3303" i="1"/>
  <c r="AB3302" i="1"/>
  <c r="V3302" i="1"/>
  <c r="AB3301" i="1"/>
  <c r="V3301" i="1"/>
  <c r="AB3300" i="1"/>
  <c r="AA3300" i="1"/>
  <c r="V3300" i="1"/>
  <c r="AB3299" i="1"/>
  <c r="V3299" i="1"/>
  <c r="AB3298" i="1"/>
  <c r="AA3298" i="1"/>
  <c r="V3298" i="1"/>
  <c r="AB3297" i="1"/>
  <c r="V3297" i="1"/>
  <c r="AB3296" i="1"/>
  <c r="AA3296" i="1"/>
  <c r="V3296" i="1"/>
  <c r="AB3295" i="1"/>
  <c r="V3295" i="1"/>
  <c r="AB3294" i="1"/>
  <c r="V3294" i="1"/>
  <c r="AB3293" i="1"/>
  <c r="V3293" i="1"/>
  <c r="AB3292" i="1"/>
  <c r="V3292" i="1"/>
  <c r="AB3291" i="1"/>
  <c r="AA3291" i="1"/>
  <c r="V3291" i="1"/>
  <c r="AB3290" i="1"/>
  <c r="AA3290" i="1"/>
  <c r="V3290" i="1"/>
  <c r="AB3289" i="1"/>
  <c r="V3289" i="1"/>
  <c r="AB3288" i="1"/>
  <c r="V3288" i="1"/>
  <c r="AB3287" i="1"/>
  <c r="V3287" i="1"/>
  <c r="AB3286" i="1"/>
  <c r="V3286" i="1"/>
  <c r="AB3285" i="1"/>
  <c r="AA3285" i="1"/>
  <c r="V3285" i="1"/>
  <c r="AB3284" i="1"/>
  <c r="AA3284" i="1"/>
  <c r="V3284" i="1"/>
  <c r="AB3283" i="1"/>
  <c r="AA3283" i="1"/>
  <c r="V3283" i="1"/>
  <c r="AB3282" i="1"/>
  <c r="V3282" i="1"/>
  <c r="AB3281" i="1"/>
  <c r="V3281" i="1"/>
  <c r="AB3280" i="1"/>
  <c r="AA3280" i="1"/>
  <c r="V3280" i="1"/>
  <c r="AB3279" i="1"/>
  <c r="V3279" i="1"/>
  <c r="AB3278" i="1"/>
  <c r="AB3277" i="1"/>
  <c r="V3277" i="1"/>
  <c r="AB3276" i="1"/>
  <c r="V3276" i="1"/>
  <c r="AB3275" i="1"/>
  <c r="V3275" i="1"/>
  <c r="AB3274" i="1"/>
  <c r="V3274" i="1"/>
  <c r="AB3273" i="1"/>
  <c r="V3273" i="1"/>
  <c r="AB3272" i="1"/>
  <c r="AA3272" i="1"/>
  <c r="V3272" i="1"/>
  <c r="AB3271" i="1"/>
  <c r="AA3271" i="1"/>
  <c r="V3271" i="1"/>
  <c r="AB3270" i="1"/>
  <c r="V3270" i="1"/>
  <c r="AB3269" i="1"/>
  <c r="AA3269" i="1"/>
  <c r="AB3268" i="1"/>
  <c r="AB3267" i="1"/>
  <c r="AA3267" i="1"/>
  <c r="V3267" i="1"/>
  <c r="AB3266" i="1"/>
  <c r="V3266" i="1"/>
  <c r="AB3265" i="1"/>
  <c r="V3265" i="1"/>
  <c r="AB3264" i="1"/>
  <c r="V3264" i="1"/>
  <c r="AB3263" i="1"/>
  <c r="V3263" i="1"/>
  <c r="AB3262" i="1"/>
  <c r="AA3262" i="1"/>
  <c r="V3262" i="1"/>
  <c r="AB3261" i="1"/>
  <c r="AA3261" i="1"/>
  <c r="V3261" i="1"/>
  <c r="AB3260" i="1"/>
  <c r="V3260" i="1"/>
  <c r="AB3259" i="1"/>
  <c r="V3259" i="1"/>
  <c r="AB3258" i="1"/>
  <c r="V3258" i="1"/>
  <c r="AB3257" i="1"/>
  <c r="AA3257" i="1"/>
  <c r="V3257" i="1"/>
  <c r="AB3256" i="1"/>
  <c r="V3256" i="1"/>
  <c r="AB3255" i="1"/>
  <c r="AA3255" i="1"/>
  <c r="V3255" i="1"/>
  <c r="AB3254" i="1"/>
  <c r="AA3254" i="1"/>
  <c r="V3254" i="1"/>
  <c r="AB3253" i="1"/>
  <c r="AA3253" i="1"/>
  <c r="V3253" i="1"/>
  <c r="AB3252" i="1"/>
  <c r="AA3252" i="1"/>
  <c r="V3252" i="1"/>
  <c r="AB3251" i="1"/>
  <c r="V3251" i="1"/>
  <c r="AB3250" i="1"/>
  <c r="V3250" i="1"/>
  <c r="AB3249" i="1"/>
  <c r="AA3249" i="1"/>
  <c r="V3249" i="1"/>
  <c r="AB3248" i="1"/>
  <c r="AA3248" i="1"/>
  <c r="V3248" i="1"/>
  <c r="AB3247" i="1"/>
  <c r="AA3247" i="1"/>
  <c r="V3247" i="1"/>
  <c r="AB3246" i="1"/>
  <c r="V3246" i="1"/>
  <c r="AB3245" i="1"/>
  <c r="V3245" i="1"/>
  <c r="AB3244" i="1"/>
  <c r="AA3244" i="1"/>
  <c r="V3244" i="1"/>
  <c r="AB3243" i="1"/>
  <c r="AA3243" i="1"/>
  <c r="V3243" i="1"/>
  <c r="AB3242" i="1"/>
  <c r="AA3242" i="1"/>
  <c r="V3242" i="1"/>
  <c r="AB3241" i="1"/>
  <c r="AA3241" i="1"/>
  <c r="V3241" i="1"/>
  <c r="AB3240" i="1"/>
  <c r="V3240" i="1"/>
  <c r="AB3239" i="1"/>
  <c r="V3239" i="1"/>
  <c r="AB3238" i="1"/>
  <c r="V3238" i="1"/>
  <c r="AB3237" i="1"/>
  <c r="V3237" i="1"/>
  <c r="AB3236" i="1"/>
  <c r="V3236" i="1"/>
  <c r="AB3235" i="1"/>
  <c r="AA3235" i="1"/>
  <c r="V3235" i="1"/>
  <c r="AB3234" i="1"/>
  <c r="V3234" i="1"/>
  <c r="AB3233" i="1"/>
  <c r="AA3233" i="1"/>
  <c r="V3233" i="1"/>
  <c r="AB3232" i="1"/>
  <c r="V3232" i="1"/>
  <c r="AB3231" i="1"/>
  <c r="AA3231" i="1"/>
  <c r="V3231" i="1"/>
  <c r="AB3230" i="1"/>
  <c r="V3230" i="1"/>
  <c r="AB3229" i="1"/>
  <c r="AA3229" i="1"/>
  <c r="V3229" i="1"/>
  <c r="AB3228" i="1"/>
  <c r="V3228" i="1"/>
  <c r="AB3227" i="1"/>
  <c r="V3227" i="1"/>
  <c r="AB3226" i="1"/>
  <c r="AA3226" i="1"/>
  <c r="V3226" i="1"/>
  <c r="AB3225" i="1"/>
  <c r="AA3225" i="1"/>
  <c r="V3225" i="1"/>
  <c r="AB3224" i="1"/>
  <c r="AA3224" i="1"/>
  <c r="V3224" i="1"/>
  <c r="AB3223" i="1"/>
  <c r="AA3223" i="1"/>
  <c r="V3223" i="1"/>
  <c r="AB3222" i="1"/>
  <c r="V3222" i="1"/>
  <c r="AB3221" i="1"/>
  <c r="V3221" i="1"/>
  <c r="AB3220" i="1"/>
  <c r="V3220" i="1"/>
  <c r="AB3219" i="1"/>
  <c r="V3219" i="1"/>
  <c r="AB3218" i="1"/>
  <c r="AA3218" i="1"/>
  <c r="V3218" i="1"/>
  <c r="AB3217" i="1"/>
  <c r="AA3217" i="1"/>
  <c r="V3217" i="1"/>
  <c r="AB3216" i="1"/>
  <c r="AA3216" i="1"/>
  <c r="V3216" i="1"/>
  <c r="AB3215" i="1"/>
  <c r="V3215" i="1"/>
  <c r="AB3214" i="1"/>
  <c r="AA3214" i="1"/>
  <c r="V3214" i="1"/>
  <c r="AB3213" i="1"/>
  <c r="AA3213" i="1"/>
  <c r="V3213" i="1"/>
  <c r="AB3212" i="1"/>
  <c r="V3212" i="1"/>
  <c r="AB3211" i="1"/>
  <c r="AA3211" i="1"/>
  <c r="V3211" i="1"/>
  <c r="AB3210" i="1"/>
  <c r="AA3210" i="1"/>
  <c r="V3210" i="1"/>
  <c r="AB3209" i="1"/>
  <c r="V3209" i="1"/>
  <c r="AB3208" i="1"/>
  <c r="V3208" i="1"/>
  <c r="AB3207" i="1"/>
  <c r="AA3207" i="1"/>
  <c r="V3207" i="1"/>
  <c r="AB3206" i="1"/>
  <c r="AA3206" i="1"/>
  <c r="V3206" i="1"/>
  <c r="AB3205" i="1"/>
  <c r="V3205" i="1"/>
  <c r="AB3204" i="1"/>
  <c r="V3204" i="1"/>
  <c r="AB3203" i="1"/>
  <c r="AA3203" i="1"/>
  <c r="V3203" i="1"/>
  <c r="AB3202" i="1"/>
  <c r="AA3202" i="1"/>
  <c r="V3202" i="1"/>
  <c r="AB3201" i="1"/>
  <c r="AA3201" i="1"/>
  <c r="V3201" i="1"/>
  <c r="AB3200" i="1"/>
  <c r="AA3200" i="1"/>
  <c r="V3200" i="1"/>
  <c r="AB3199" i="1"/>
  <c r="AA3199" i="1"/>
  <c r="V3199" i="1"/>
  <c r="AB3198" i="1"/>
  <c r="V3198" i="1"/>
  <c r="AB3197" i="1"/>
  <c r="AA3197" i="1"/>
  <c r="V3197" i="1"/>
  <c r="AB3196" i="1"/>
  <c r="V3196" i="1"/>
  <c r="AB3195" i="1"/>
  <c r="AA3195" i="1"/>
  <c r="V3195" i="1"/>
  <c r="AB3194" i="1"/>
  <c r="V3194" i="1"/>
  <c r="AB3193" i="1"/>
  <c r="V3193" i="1"/>
  <c r="AB3192" i="1"/>
  <c r="V3192" i="1"/>
  <c r="AB3191" i="1"/>
  <c r="AA3191" i="1"/>
  <c r="V3191" i="1"/>
  <c r="AB3190" i="1"/>
  <c r="AA3190" i="1"/>
  <c r="V3190" i="1"/>
  <c r="AB3189" i="1"/>
  <c r="AA3189" i="1"/>
  <c r="V3189" i="1"/>
  <c r="AB3188" i="1"/>
  <c r="V3188" i="1"/>
  <c r="AB3187" i="1"/>
  <c r="V3187" i="1"/>
  <c r="AB3186" i="1"/>
  <c r="V3186" i="1"/>
  <c r="AB3185" i="1"/>
  <c r="V3185" i="1"/>
  <c r="AB3184" i="1"/>
  <c r="AA3184" i="1"/>
  <c r="V3184" i="1"/>
  <c r="AB3183" i="1"/>
  <c r="AA3183" i="1"/>
  <c r="V3183" i="1"/>
  <c r="AB3182" i="1"/>
  <c r="V3182" i="1"/>
  <c r="AB3181" i="1"/>
  <c r="V3181" i="1"/>
  <c r="AB3180" i="1"/>
  <c r="V3180" i="1"/>
  <c r="AB3179" i="1"/>
  <c r="AA3179" i="1"/>
  <c r="V3179" i="1"/>
  <c r="AB3178" i="1"/>
  <c r="AA3178" i="1"/>
  <c r="V3178" i="1"/>
  <c r="AB3177" i="1"/>
  <c r="V3177" i="1"/>
  <c r="AB3176" i="1"/>
  <c r="V3176" i="1"/>
  <c r="AB3175" i="1"/>
  <c r="AA3175" i="1"/>
  <c r="V3175" i="1"/>
  <c r="AB3174" i="1"/>
  <c r="AA3174" i="1"/>
  <c r="V3174" i="1"/>
  <c r="AB3173" i="1"/>
  <c r="AA3173" i="1"/>
  <c r="V3173" i="1"/>
  <c r="AB3172" i="1"/>
  <c r="AA3172" i="1"/>
  <c r="V3172" i="1"/>
  <c r="AB3171" i="1"/>
  <c r="V3171" i="1"/>
  <c r="AB3170" i="1"/>
  <c r="V3170" i="1"/>
  <c r="AB3169" i="1"/>
  <c r="V3169" i="1"/>
  <c r="AB3168" i="1"/>
  <c r="V3168" i="1"/>
  <c r="AB3167" i="1"/>
  <c r="AA3167" i="1"/>
  <c r="V3167" i="1"/>
  <c r="AB3166" i="1"/>
  <c r="V3166" i="1"/>
  <c r="AB3165" i="1"/>
  <c r="AA3165" i="1"/>
  <c r="V3165" i="1"/>
  <c r="AB3164" i="1"/>
  <c r="V3164" i="1"/>
  <c r="AB3163" i="1"/>
  <c r="AA3163" i="1"/>
  <c r="V3163" i="1"/>
  <c r="AB3162" i="1"/>
  <c r="AA3162" i="1"/>
  <c r="V3162" i="1"/>
  <c r="AB3161" i="1"/>
  <c r="AA3161" i="1"/>
  <c r="V3161" i="1"/>
  <c r="AB3160" i="1"/>
  <c r="V3160" i="1"/>
  <c r="AB3159" i="1"/>
  <c r="AA3159" i="1"/>
  <c r="V3159" i="1"/>
  <c r="AB3158" i="1"/>
  <c r="AA3158" i="1"/>
  <c r="V3158" i="1"/>
  <c r="AB3157" i="1"/>
  <c r="AA3157" i="1"/>
  <c r="V3157" i="1"/>
  <c r="AB3156" i="1"/>
  <c r="V3156" i="1"/>
  <c r="AB3155" i="1"/>
  <c r="V3155" i="1"/>
  <c r="AB3154" i="1"/>
  <c r="AA3154" i="1"/>
  <c r="V3154" i="1"/>
  <c r="AB3153" i="1"/>
  <c r="V3153" i="1"/>
  <c r="AB3152" i="1"/>
  <c r="V3152" i="1"/>
  <c r="AB3151" i="1"/>
  <c r="AA3151" i="1"/>
  <c r="V3151" i="1"/>
  <c r="AB3150" i="1"/>
  <c r="AA3150" i="1"/>
  <c r="V3150" i="1"/>
  <c r="AB3149" i="1"/>
  <c r="AA3149" i="1"/>
  <c r="V3149" i="1"/>
  <c r="AB3148" i="1"/>
  <c r="V3148" i="1"/>
  <c r="AB3147" i="1"/>
  <c r="AA3147" i="1"/>
  <c r="V3147" i="1"/>
  <c r="AB3146" i="1"/>
  <c r="AA3146" i="1"/>
  <c r="V3146" i="1"/>
  <c r="AB3145" i="1"/>
  <c r="V3145" i="1"/>
  <c r="AB3144" i="1"/>
  <c r="V3144" i="1"/>
  <c r="AB3143" i="1"/>
  <c r="V3143" i="1"/>
  <c r="AB3142" i="1"/>
  <c r="AA3142" i="1"/>
  <c r="V3142" i="1"/>
  <c r="AB3141" i="1"/>
  <c r="V3141" i="1"/>
  <c r="AB3140" i="1"/>
  <c r="V3140" i="1"/>
  <c r="AB3139" i="1"/>
  <c r="V3139" i="1"/>
  <c r="AB3138" i="1"/>
  <c r="V3138" i="1"/>
  <c r="AB3137" i="1"/>
  <c r="V3137" i="1"/>
  <c r="AB3136" i="1"/>
  <c r="V3136" i="1"/>
  <c r="AB3135" i="1"/>
  <c r="AA3135" i="1"/>
  <c r="V3135" i="1"/>
  <c r="AB3134" i="1"/>
  <c r="V3134" i="1"/>
  <c r="AB3133" i="1"/>
  <c r="AA3133" i="1"/>
  <c r="V3133" i="1"/>
  <c r="AB3132" i="1"/>
  <c r="V3132" i="1"/>
  <c r="AB3131" i="1"/>
  <c r="AA3131" i="1"/>
  <c r="V3131" i="1"/>
  <c r="AB3130" i="1"/>
  <c r="V3130" i="1"/>
  <c r="AB3129" i="1"/>
  <c r="AA3129" i="1"/>
  <c r="V3129" i="1"/>
  <c r="AB3128" i="1"/>
  <c r="V3128" i="1"/>
  <c r="AB3127" i="1"/>
  <c r="AA3127" i="1"/>
  <c r="V3127" i="1"/>
  <c r="AB3126" i="1"/>
  <c r="AA3126" i="1"/>
  <c r="V3126" i="1"/>
  <c r="AB3125" i="1"/>
  <c r="V3125" i="1"/>
  <c r="AB3124" i="1"/>
  <c r="V3124" i="1"/>
  <c r="AB3123" i="1"/>
  <c r="V3123" i="1"/>
  <c r="AB3122" i="1"/>
  <c r="AA3122" i="1"/>
  <c r="V3122" i="1"/>
  <c r="AB3121" i="1"/>
  <c r="V3121" i="1"/>
  <c r="AB3120" i="1"/>
  <c r="V3120" i="1"/>
  <c r="AB3119" i="1"/>
  <c r="AA3119" i="1"/>
  <c r="V3119" i="1"/>
  <c r="AB3118" i="1"/>
  <c r="V3118" i="1"/>
  <c r="AB3117" i="1"/>
  <c r="V3117" i="1"/>
  <c r="AB3116" i="1"/>
  <c r="V3116" i="1"/>
  <c r="AB3115" i="1"/>
  <c r="V3115" i="1"/>
  <c r="AB3114" i="1"/>
  <c r="AA3114" i="1"/>
  <c r="V3114" i="1"/>
  <c r="AB3113" i="1"/>
  <c r="V3113" i="1"/>
  <c r="AB3112" i="1"/>
  <c r="V3112" i="1"/>
  <c r="AB3111" i="1"/>
  <c r="V3111" i="1"/>
  <c r="AB3110" i="1"/>
  <c r="AA3110" i="1"/>
  <c r="V3110" i="1"/>
  <c r="AB3109" i="1"/>
  <c r="AA3109" i="1"/>
  <c r="V3109" i="1"/>
  <c r="AB3108" i="1"/>
  <c r="V3108" i="1"/>
  <c r="AB3107" i="1"/>
  <c r="V3107" i="1"/>
  <c r="AB3106" i="1"/>
  <c r="V3106" i="1"/>
  <c r="AB3105" i="1"/>
  <c r="V3105" i="1"/>
  <c r="AB3104" i="1"/>
  <c r="V3104" i="1"/>
  <c r="AB3103" i="1"/>
  <c r="AA3103" i="1"/>
  <c r="V3103" i="1"/>
  <c r="AB3102" i="1"/>
  <c r="V3102" i="1"/>
  <c r="AB3101" i="1"/>
  <c r="AA3101" i="1"/>
  <c r="V3101" i="1"/>
  <c r="AB3100" i="1"/>
  <c r="V3100" i="1"/>
  <c r="AB3099" i="1"/>
  <c r="V3099" i="1"/>
  <c r="AB3098" i="1"/>
  <c r="AA3098" i="1"/>
  <c r="V3098" i="1"/>
  <c r="AB3097" i="1"/>
  <c r="AA3097" i="1"/>
  <c r="V3097" i="1"/>
  <c r="AB3096" i="1"/>
  <c r="V3096" i="1"/>
  <c r="AB3095" i="1"/>
  <c r="AA3095" i="1"/>
  <c r="V3095" i="1"/>
  <c r="AB3094" i="1"/>
  <c r="AA3094" i="1"/>
  <c r="AB3093" i="1"/>
  <c r="AA3093" i="1"/>
  <c r="V3093" i="1"/>
  <c r="AB3092" i="1"/>
  <c r="AA3092" i="1"/>
  <c r="V3092" i="1"/>
  <c r="AB3091" i="1"/>
  <c r="AA3091" i="1"/>
  <c r="V3091" i="1"/>
  <c r="AB3090" i="1"/>
  <c r="V3090" i="1"/>
  <c r="AB3089" i="1"/>
  <c r="V3089" i="1"/>
  <c r="AB3088" i="1"/>
  <c r="V3088" i="1"/>
  <c r="AB3087" i="1"/>
  <c r="AA3087" i="1"/>
  <c r="V3087" i="1"/>
  <c r="AB3086" i="1"/>
  <c r="V3086" i="1"/>
  <c r="AB3085" i="1"/>
  <c r="V3085" i="1"/>
  <c r="AB3084" i="1"/>
  <c r="AA3084" i="1"/>
  <c r="V3084" i="1"/>
  <c r="AB3083" i="1"/>
  <c r="V3083" i="1"/>
  <c r="AB3082" i="1"/>
  <c r="V3082" i="1"/>
  <c r="AB3081" i="1"/>
  <c r="V3081" i="1"/>
  <c r="AB3080" i="1"/>
  <c r="AA3080" i="1"/>
  <c r="V3080" i="1"/>
  <c r="AB3079" i="1"/>
  <c r="AA3079" i="1"/>
  <c r="V3079" i="1"/>
  <c r="AB3078" i="1"/>
  <c r="V3078" i="1"/>
  <c r="AB3077" i="1"/>
  <c r="V3077" i="1"/>
  <c r="AB3076" i="1"/>
  <c r="V3076" i="1"/>
  <c r="AB3075" i="1"/>
  <c r="V3075" i="1"/>
  <c r="AB3074" i="1"/>
  <c r="AA3074" i="1"/>
  <c r="V3074" i="1"/>
  <c r="AB3073" i="1"/>
  <c r="V3073" i="1"/>
  <c r="AB3072" i="1"/>
  <c r="V3072" i="1"/>
  <c r="AB3071" i="1"/>
  <c r="AA3071" i="1"/>
  <c r="V3071" i="1"/>
  <c r="AB3070" i="1"/>
  <c r="AA3070" i="1"/>
  <c r="V3070" i="1"/>
  <c r="AB3069" i="1"/>
  <c r="V3069" i="1"/>
  <c r="AB3068" i="1"/>
  <c r="V3068" i="1"/>
  <c r="AB3067" i="1"/>
  <c r="AA3067" i="1"/>
  <c r="V3067" i="1"/>
  <c r="AB3066" i="1"/>
  <c r="V3066" i="1"/>
  <c r="AB3065" i="1"/>
  <c r="AA3065" i="1"/>
  <c r="V3065" i="1"/>
  <c r="AB3064" i="1"/>
  <c r="V3064" i="1"/>
  <c r="AB3063" i="1"/>
  <c r="V3063" i="1"/>
  <c r="AB3062" i="1"/>
  <c r="AB3061" i="1"/>
  <c r="AB3060" i="1"/>
  <c r="AA3060" i="1"/>
  <c r="AB3059" i="1"/>
  <c r="AA3059" i="1"/>
  <c r="AB3058" i="1"/>
  <c r="V3058" i="1"/>
  <c r="AB3057" i="1"/>
  <c r="V3057" i="1"/>
  <c r="AB3056" i="1"/>
  <c r="AA3056" i="1"/>
  <c r="V3056" i="1"/>
  <c r="AB3055" i="1"/>
  <c r="AA3055" i="1"/>
  <c r="V3055" i="1"/>
  <c r="AB3054" i="1"/>
  <c r="AA3054" i="1"/>
  <c r="V3054" i="1"/>
  <c r="AB3053" i="1"/>
  <c r="AA3053" i="1"/>
  <c r="V3053" i="1"/>
  <c r="AB3052" i="1"/>
  <c r="AA3052" i="1"/>
  <c r="V3052" i="1"/>
  <c r="AB3051" i="1"/>
  <c r="AA3051" i="1"/>
  <c r="V3051" i="1"/>
  <c r="AB3050" i="1"/>
  <c r="AA3050" i="1"/>
  <c r="V3050" i="1"/>
  <c r="AB3049" i="1"/>
  <c r="AA3049" i="1"/>
  <c r="V3049" i="1"/>
  <c r="AB3048" i="1"/>
  <c r="AA3048" i="1"/>
  <c r="V3048" i="1"/>
  <c r="AB3047" i="1"/>
  <c r="AA3047" i="1"/>
  <c r="V3047" i="1"/>
  <c r="AB3046" i="1"/>
  <c r="AA3046" i="1"/>
  <c r="V3046" i="1"/>
  <c r="AB3045" i="1"/>
  <c r="V3045" i="1"/>
  <c r="AB3044" i="1"/>
  <c r="AA3044" i="1"/>
  <c r="V3044" i="1"/>
  <c r="AB3043" i="1"/>
  <c r="AA3043" i="1"/>
  <c r="V3043" i="1"/>
  <c r="AB3042" i="1"/>
  <c r="V3042" i="1"/>
  <c r="AB3041" i="1"/>
  <c r="AA3041" i="1"/>
  <c r="V3041" i="1"/>
  <c r="AB3040" i="1"/>
  <c r="AA3040" i="1"/>
  <c r="V3040" i="1"/>
  <c r="AB3039" i="1"/>
  <c r="AA3039" i="1"/>
  <c r="V3039" i="1"/>
  <c r="AB3038" i="1"/>
  <c r="V3038" i="1"/>
  <c r="AB3037" i="1"/>
  <c r="AA3037" i="1"/>
  <c r="V3037" i="1"/>
  <c r="AB3036" i="1"/>
  <c r="AA3036" i="1"/>
  <c r="V3036" i="1"/>
  <c r="AB3035" i="1"/>
  <c r="V3035" i="1"/>
  <c r="AB3034" i="1"/>
  <c r="V3034" i="1"/>
  <c r="AB3033" i="1"/>
  <c r="V3033" i="1"/>
  <c r="AB3032" i="1"/>
  <c r="V3032" i="1"/>
  <c r="AB3031" i="1"/>
  <c r="V3031" i="1"/>
  <c r="AB3030" i="1"/>
  <c r="AA3030" i="1"/>
  <c r="V3030" i="1"/>
  <c r="AB3029" i="1"/>
  <c r="V3029" i="1"/>
  <c r="AB3028" i="1"/>
  <c r="V3028" i="1"/>
  <c r="AB3027" i="1"/>
  <c r="V3027" i="1"/>
  <c r="AB3026" i="1"/>
  <c r="AA3026" i="1"/>
  <c r="V3026" i="1"/>
  <c r="AB3025" i="1"/>
  <c r="V3025" i="1"/>
  <c r="AB3024" i="1"/>
  <c r="V3024" i="1"/>
  <c r="AB3023" i="1"/>
  <c r="AA3023" i="1"/>
  <c r="V3023" i="1"/>
  <c r="AB3022" i="1"/>
  <c r="V3022" i="1"/>
  <c r="AB3021" i="1"/>
  <c r="V3021" i="1"/>
  <c r="AB3020" i="1"/>
  <c r="V3020" i="1"/>
  <c r="AB3019" i="1"/>
  <c r="AA3019" i="1"/>
  <c r="V3019" i="1"/>
  <c r="AB3018" i="1"/>
  <c r="V3018" i="1"/>
  <c r="AB3017" i="1"/>
  <c r="AA3017" i="1"/>
  <c r="V3017" i="1"/>
  <c r="AB3016" i="1"/>
  <c r="V3016" i="1"/>
  <c r="AB3015" i="1"/>
  <c r="V3015" i="1"/>
  <c r="AB3014" i="1"/>
  <c r="V3014" i="1"/>
  <c r="AB3013" i="1"/>
  <c r="V3013" i="1"/>
  <c r="AB3012" i="1"/>
  <c r="V3012" i="1"/>
  <c r="AB3011" i="1"/>
  <c r="AA3011" i="1"/>
  <c r="V3011" i="1"/>
  <c r="AB3010" i="1"/>
  <c r="AA3010" i="1"/>
  <c r="V3010" i="1"/>
  <c r="AB3009" i="1"/>
  <c r="AA3009" i="1"/>
  <c r="V3009" i="1"/>
  <c r="AB3008" i="1"/>
  <c r="AA3008" i="1"/>
  <c r="V3008" i="1"/>
  <c r="AB3007" i="1"/>
  <c r="V3007" i="1"/>
  <c r="AB3006" i="1"/>
  <c r="AA3006" i="1"/>
  <c r="V3006" i="1"/>
  <c r="AB3005" i="1"/>
  <c r="V3005" i="1"/>
  <c r="AB3004" i="1"/>
  <c r="V3004" i="1"/>
  <c r="AB3003" i="1"/>
  <c r="V3003" i="1"/>
  <c r="AB3002" i="1"/>
  <c r="V3002" i="1"/>
  <c r="AB3001" i="1"/>
  <c r="V3001" i="1"/>
  <c r="AB3000" i="1"/>
  <c r="V3000" i="1"/>
  <c r="AB2999" i="1"/>
  <c r="AA2999" i="1"/>
  <c r="V2999" i="1"/>
  <c r="AB2998" i="1"/>
  <c r="V2998" i="1"/>
  <c r="AB2997" i="1"/>
  <c r="V2997" i="1"/>
  <c r="AB2996" i="1"/>
  <c r="AA2996" i="1"/>
  <c r="V2996" i="1"/>
  <c r="AB2995" i="1"/>
  <c r="AA2995" i="1"/>
  <c r="V2995" i="1"/>
  <c r="AB2994" i="1"/>
  <c r="V2994" i="1"/>
  <c r="AB2993" i="1"/>
  <c r="V2993" i="1"/>
  <c r="AB2992" i="1"/>
  <c r="AA2992" i="1"/>
  <c r="V2992" i="1"/>
  <c r="AB2991" i="1"/>
  <c r="AA2991" i="1"/>
  <c r="V2991" i="1"/>
  <c r="AB2990" i="1"/>
  <c r="AA2990" i="1"/>
  <c r="V2990" i="1"/>
  <c r="AB2989" i="1"/>
  <c r="AA2989" i="1"/>
  <c r="V2989" i="1"/>
  <c r="AB2988" i="1"/>
  <c r="AA2988" i="1"/>
  <c r="V2988" i="1"/>
  <c r="AB2987" i="1"/>
  <c r="AA2987" i="1"/>
  <c r="V2987" i="1"/>
  <c r="AB2986" i="1"/>
  <c r="AA2986" i="1"/>
  <c r="V2986" i="1"/>
  <c r="AB2985" i="1"/>
  <c r="V2985" i="1"/>
  <c r="AB2984" i="1"/>
  <c r="AA2984" i="1"/>
  <c r="V2984" i="1"/>
  <c r="AB2983" i="1"/>
  <c r="AA2983" i="1"/>
  <c r="V2983" i="1"/>
  <c r="AB2982" i="1"/>
  <c r="V2982" i="1"/>
  <c r="AB2981" i="1"/>
  <c r="V2981" i="1"/>
  <c r="AB2980" i="1"/>
  <c r="AA2980" i="1"/>
  <c r="V2980" i="1"/>
  <c r="AB2979" i="1"/>
  <c r="AA2979" i="1"/>
  <c r="V2979" i="1"/>
  <c r="AB2978" i="1"/>
  <c r="AA2978" i="1"/>
  <c r="V2978" i="1"/>
  <c r="AB2977" i="1"/>
  <c r="V2977" i="1"/>
  <c r="AB2976" i="1"/>
  <c r="AA2976" i="1"/>
  <c r="V2976" i="1"/>
  <c r="AB2975" i="1"/>
  <c r="V2975" i="1"/>
  <c r="AB2974" i="1"/>
  <c r="V2974" i="1"/>
  <c r="AB2973" i="1"/>
  <c r="V2973" i="1"/>
  <c r="AB2972" i="1"/>
  <c r="AA2972" i="1"/>
  <c r="V2972" i="1"/>
  <c r="AB2971" i="1"/>
  <c r="AA2971" i="1"/>
  <c r="V2971" i="1"/>
  <c r="AB2970" i="1"/>
  <c r="AA2970" i="1"/>
  <c r="V2970" i="1"/>
  <c r="AB2969" i="1"/>
  <c r="AA2969" i="1"/>
  <c r="V2969" i="1"/>
  <c r="AB2968" i="1"/>
  <c r="AA2968" i="1"/>
  <c r="V2968" i="1"/>
  <c r="AB2967" i="1"/>
  <c r="AA2967" i="1"/>
  <c r="V2967" i="1"/>
  <c r="AB2966" i="1"/>
  <c r="V2966" i="1"/>
  <c r="AB2965" i="1"/>
  <c r="AA2965" i="1"/>
  <c r="V2965" i="1"/>
  <c r="AB2964" i="1"/>
  <c r="AA2964" i="1"/>
  <c r="V2964" i="1"/>
  <c r="AB2963" i="1"/>
  <c r="AA2963" i="1"/>
  <c r="V2963" i="1"/>
  <c r="AB2962" i="1"/>
  <c r="V2962" i="1"/>
  <c r="AB2961" i="1"/>
  <c r="V2961" i="1"/>
  <c r="AB2960" i="1"/>
  <c r="AA2960" i="1"/>
  <c r="V2960" i="1"/>
  <c r="AB2959" i="1"/>
  <c r="AA2959" i="1"/>
  <c r="V2959" i="1"/>
  <c r="AB2958" i="1"/>
  <c r="AA2958" i="1"/>
  <c r="V2958" i="1"/>
  <c r="AB2957" i="1"/>
  <c r="AA2957" i="1"/>
  <c r="V2957" i="1"/>
  <c r="AB2956" i="1"/>
  <c r="V2956" i="1"/>
  <c r="AB2955" i="1"/>
  <c r="V2955" i="1"/>
  <c r="AB2954" i="1"/>
  <c r="AA2954" i="1"/>
  <c r="V2954" i="1"/>
  <c r="AB2953" i="1"/>
  <c r="V2953" i="1"/>
  <c r="AB2952" i="1"/>
  <c r="AA2952" i="1"/>
  <c r="V2952" i="1"/>
  <c r="AB2951" i="1"/>
  <c r="V2951" i="1"/>
  <c r="AB2950" i="1"/>
  <c r="AA2950" i="1"/>
  <c r="V2950" i="1"/>
  <c r="AB2949" i="1"/>
  <c r="AA2949" i="1"/>
  <c r="V2949" i="1"/>
  <c r="AB2948" i="1"/>
  <c r="V2948" i="1"/>
  <c r="AB2947" i="1"/>
  <c r="AA2947" i="1"/>
  <c r="V2947" i="1"/>
  <c r="AB2946" i="1"/>
  <c r="AA2946" i="1"/>
  <c r="V2946" i="1"/>
  <c r="AB2945" i="1"/>
  <c r="AB2944" i="1"/>
  <c r="AA2944" i="1"/>
  <c r="V2944" i="1"/>
  <c r="AB2943" i="1"/>
  <c r="V2943" i="1"/>
  <c r="AB2942" i="1"/>
  <c r="V2942" i="1"/>
  <c r="AB2941" i="1"/>
  <c r="AA2941" i="1"/>
  <c r="V2941" i="1"/>
  <c r="AB2940" i="1"/>
  <c r="V2940" i="1"/>
  <c r="AB2939" i="1"/>
  <c r="Y2939" i="1" s="1"/>
  <c r="AA2939" i="1"/>
  <c r="V2939" i="1"/>
  <c r="AB2938" i="1"/>
  <c r="AA2938" i="1"/>
  <c r="V2938" i="1"/>
  <c r="AB2937" i="1"/>
  <c r="AA2937" i="1"/>
  <c r="V2937" i="1"/>
  <c r="AB2936" i="1"/>
  <c r="V2936" i="1"/>
  <c r="AB2935" i="1"/>
  <c r="Y2935" i="1" s="1"/>
  <c r="AA2935" i="1"/>
  <c r="V2935" i="1"/>
  <c r="AB2934" i="1"/>
  <c r="V2934" i="1"/>
  <c r="AB2933" i="1"/>
  <c r="V2933" i="1"/>
  <c r="AB2932" i="1"/>
  <c r="AA2932" i="1"/>
  <c r="V2932" i="1"/>
  <c r="AB2931" i="1"/>
  <c r="V2931" i="1"/>
  <c r="AB2930" i="1"/>
  <c r="V2930" i="1"/>
  <c r="AB2929" i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AA2926" i="1"/>
  <c r="V2926" i="1"/>
  <c r="AB2925" i="1"/>
  <c r="Y2925" i="1" s="1"/>
  <c r="AA2925" i="1"/>
  <c r="V2925" i="1"/>
  <c r="AB2924" i="1"/>
  <c r="AA2924" i="1"/>
  <c r="V2924" i="1"/>
  <c r="AB2923" i="1"/>
  <c r="V2923" i="1"/>
  <c r="AB2922" i="1"/>
  <c r="AA2922" i="1"/>
  <c r="V2922" i="1"/>
  <c r="AB2921" i="1"/>
  <c r="V2921" i="1"/>
  <c r="AB2920" i="1"/>
  <c r="AA2920" i="1"/>
  <c r="V2920" i="1"/>
  <c r="AB2919" i="1"/>
  <c r="AA2919" i="1"/>
  <c r="V2919" i="1"/>
  <c r="AB2918" i="1"/>
  <c r="AA2918" i="1"/>
  <c r="V2918" i="1"/>
  <c r="AB2917" i="1"/>
  <c r="V2917" i="1"/>
  <c r="AB2916" i="1"/>
  <c r="AA2916" i="1"/>
  <c r="V2916" i="1"/>
  <c r="AB2915" i="1"/>
  <c r="V2915" i="1"/>
  <c r="AB2914" i="1"/>
  <c r="V2914" i="1"/>
  <c r="AB2913" i="1"/>
  <c r="V2913" i="1"/>
  <c r="AB2912" i="1"/>
  <c r="V2912" i="1"/>
  <c r="AB2911" i="1"/>
  <c r="V2911" i="1"/>
  <c r="AB2910" i="1"/>
  <c r="V2910" i="1"/>
  <c r="AB2909" i="1"/>
  <c r="V2909" i="1"/>
  <c r="AB2908" i="1"/>
  <c r="AA2908" i="1"/>
  <c r="V2908" i="1"/>
  <c r="AB2907" i="1"/>
  <c r="AA2907" i="1"/>
  <c r="V2907" i="1"/>
  <c r="AB2906" i="1"/>
  <c r="AA2906" i="1"/>
  <c r="V2906" i="1"/>
  <c r="AB2905" i="1"/>
  <c r="AA2905" i="1"/>
  <c r="V2905" i="1"/>
  <c r="AB2904" i="1"/>
  <c r="AA2904" i="1"/>
  <c r="V2904" i="1"/>
  <c r="AB2903" i="1"/>
  <c r="V2903" i="1"/>
  <c r="AB2902" i="1"/>
  <c r="V2902" i="1"/>
  <c r="AB2901" i="1"/>
  <c r="AA2901" i="1"/>
  <c r="V2901" i="1"/>
  <c r="AB2900" i="1"/>
  <c r="AA2900" i="1"/>
  <c r="V2900" i="1"/>
  <c r="AB2899" i="1"/>
  <c r="V2899" i="1"/>
  <c r="AB2898" i="1"/>
  <c r="V2898" i="1"/>
  <c r="AB2897" i="1"/>
  <c r="AA2897" i="1"/>
  <c r="V2897" i="1"/>
  <c r="AB2896" i="1"/>
  <c r="Y2896" i="1" s="1"/>
  <c r="AA2896" i="1"/>
  <c r="V2896" i="1"/>
  <c r="AB2895" i="1"/>
  <c r="AA2895" i="1"/>
  <c r="V2895" i="1"/>
  <c r="AB2894" i="1"/>
  <c r="AA2894" i="1"/>
  <c r="V2894" i="1"/>
  <c r="AB2893" i="1"/>
  <c r="AA2893" i="1"/>
  <c r="V2893" i="1"/>
  <c r="AB2892" i="1"/>
  <c r="V2892" i="1"/>
  <c r="AB2891" i="1"/>
  <c r="AA2891" i="1"/>
  <c r="V2891" i="1"/>
  <c r="AB2890" i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AA2883" i="1"/>
  <c r="V2883" i="1"/>
  <c r="AB2882" i="1"/>
  <c r="Y2882" i="1" s="1"/>
  <c r="AA2882" i="1"/>
  <c r="V2882" i="1"/>
  <c r="AB2881" i="1"/>
  <c r="AA2881" i="1"/>
  <c r="V2881" i="1"/>
  <c r="AB2880" i="1"/>
  <c r="Y2880" i="1" s="1"/>
  <c r="AA2880" i="1"/>
  <c r="V2880" i="1"/>
  <c r="AB2879" i="1"/>
  <c r="V2879" i="1"/>
  <c r="AB2878" i="1"/>
  <c r="V2878" i="1"/>
  <c r="AB2877" i="1"/>
  <c r="AA2877" i="1"/>
  <c r="V2877" i="1"/>
  <c r="AB2876" i="1"/>
  <c r="AA2876" i="1"/>
  <c r="V2876" i="1"/>
  <c r="AB2875" i="1"/>
  <c r="Y2875" i="1" s="1"/>
  <c r="AA2875" i="1"/>
  <c r="V2875" i="1"/>
  <c r="AB2874" i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AA2870" i="1"/>
  <c r="V2870" i="1"/>
  <c r="AB2869" i="1"/>
  <c r="AA2869" i="1"/>
  <c r="V2869" i="1"/>
  <c r="AB2868" i="1"/>
  <c r="V2868" i="1"/>
  <c r="AB2867" i="1"/>
  <c r="AA2867" i="1"/>
  <c r="V2867" i="1"/>
  <c r="AB2866" i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AA2862" i="1"/>
  <c r="V2862" i="1"/>
  <c r="AB2861" i="1"/>
  <c r="AA2861" i="1"/>
  <c r="V2861" i="1"/>
  <c r="AB2860" i="1"/>
  <c r="V2860" i="1"/>
  <c r="AB2859" i="1"/>
  <c r="V2859" i="1"/>
  <c r="AB2858" i="1"/>
  <c r="AA2858" i="1"/>
  <c r="V2858" i="1"/>
  <c r="AB2857" i="1"/>
  <c r="V2857" i="1"/>
  <c r="AB2856" i="1"/>
  <c r="V2856" i="1"/>
  <c r="AB2855" i="1"/>
  <c r="V2855" i="1"/>
  <c r="AB2854" i="1"/>
  <c r="Y2854" i="1" s="1"/>
  <c r="AA2854" i="1"/>
  <c r="V2854" i="1"/>
  <c r="AB2853" i="1"/>
  <c r="V2853" i="1"/>
  <c r="AB2852" i="1"/>
  <c r="V2852" i="1"/>
  <c r="AB2851" i="1"/>
  <c r="AA2851" i="1"/>
  <c r="V2851" i="1"/>
  <c r="AB2850" i="1"/>
  <c r="V2850" i="1"/>
  <c r="AB2849" i="1"/>
  <c r="Y2849" i="1" s="1"/>
  <c r="AA2849" i="1"/>
  <c r="V2849" i="1"/>
  <c r="AB2848" i="1"/>
  <c r="V2848" i="1"/>
  <c r="AB2847" i="1"/>
  <c r="V2847" i="1"/>
  <c r="AB2846" i="1"/>
  <c r="V2846" i="1"/>
  <c r="AB2845" i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AA2838" i="1"/>
  <c r="V2838" i="1"/>
  <c r="AB2837" i="1"/>
  <c r="Y2837" i="1" s="1"/>
  <c r="AA2837" i="1"/>
  <c r="V2837" i="1"/>
  <c r="AB2836" i="1"/>
  <c r="AA2836" i="1"/>
  <c r="V2836" i="1"/>
  <c r="AB2835" i="1"/>
  <c r="AA2835" i="1"/>
  <c r="V2835" i="1"/>
  <c r="AB2834" i="1"/>
  <c r="AA2834" i="1"/>
  <c r="V2834" i="1"/>
  <c r="AB2833" i="1"/>
  <c r="V2833" i="1"/>
  <c r="AB2832" i="1"/>
  <c r="Y2832" i="1" s="1"/>
  <c r="AA2832" i="1"/>
  <c r="V2832" i="1"/>
  <c r="AB2831" i="1"/>
  <c r="V2831" i="1"/>
  <c r="AB2830" i="1"/>
  <c r="AA2830" i="1"/>
  <c r="V2830" i="1"/>
  <c r="AB2829" i="1"/>
  <c r="AA2829" i="1"/>
  <c r="V2829" i="1"/>
  <c r="AB2828" i="1"/>
  <c r="AA2828" i="1"/>
  <c r="V2828" i="1"/>
  <c r="AB2827" i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AA2822" i="1"/>
  <c r="V2822" i="1"/>
  <c r="AB2821" i="1"/>
  <c r="AA2821" i="1"/>
  <c r="V2821" i="1"/>
  <c r="AB2820" i="1"/>
  <c r="AA2820" i="1"/>
  <c r="V2820" i="1"/>
  <c r="AB2819" i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V2815" i="1"/>
  <c r="AB2814" i="1"/>
  <c r="V2814" i="1"/>
  <c r="AB2813" i="1"/>
  <c r="AA2813" i="1"/>
  <c r="V2813" i="1"/>
  <c r="AB2812" i="1"/>
  <c r="AA2812" i="1"/>
  <c r="V2812" i="1"/>
  <c r="AB2811" i="1"/>
  <c r="AA2811" i="1"/>
  <c r="V2811" i="1"/>
  <c r="AB2810" i="1"/>
  <c r="AA2810" i="1"/>
  <c r="V2810" i="1"/>
  <c r="AB2809" i="1"/>
  <c r="AA2809" i="1"/>
  <c r="V2809" i="1"/>
  <c r="AB2808" i="1"/>
  <c r="AA2808" i="1"/>
  <c r="V2808" i="1"/>
  <c r="AB2807" i="1"/>
  <c r="AA2807" i="1"/>
  <c r="V2807" i="1"/>
  <c r="AB2806" i="1"/>
  <c r="V2806" i="1"/>
  <c r="AB2805" i="1"/>
  <c r="AA2805" i="1"/>
  <c r="V2805" i="1"/>
  <c r="AB2804" i="1"/>
  <c r="V2804" i="1"/>
  <c r="AB2803" i="1"/>
  <c r="Y2803" i="1" s="1"/>
  <c r="AA2803" i="1"/>
  <c r="V2803" i="1"/>
  <c r="AB2802" i="1"/>
  <c r="V2802" i="1"/>
  <c r="AB2801" i="1"/>
  <c r="AA2801" i="1"/>
  <c r="V2801" i="1"/>
  <c r="AB2800" i="1"/>
  <c r="AA2800" i="1"/>
  <c r="V2800" i="1"/>
  <c r="AB2799" i="1"/>
  <c r="V2799" i="1"/>
  <c r="AB2798" i="1"/>
  <c r="V2798" i="1"/>
  <c r="L110" i="2"/>
  <c r="L109" i="2"/>
  <c r="L108" i="2"/>
  <c r="L107" i="2"/>
  <c r="L106" i="2"/>
  <c r="L105" i="2"/>
  <c r="L104" i="2"/>
  <c r="H103" i="2"/>
  <c r="L103" i="2"/>
  <c r="G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G79" i="2"/>
  <c r="L78" i="2"/>
  <c r="K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H61" i="2"/>
  <c r="L61" i="2"/>
  <c r="G61" i="2"/>
  <c r="L77" i="2"/>
  <c r="AA4654" i="1"/>
  <c r="AA4817" i="1"/>
  <c r="AA4853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824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19" i="1"/>
  <c r="AA4643" i="1"/>
  <c r="AA4659" i="1"/>
  <c r="AA4973" i="1"/>
  <c r="AA3007" i="1"/>
  <c r="AA4644" i="1"/>
  <c r="AA4921" i="1"/>
  <c r="AA4970" i="1"/>
  <c r="AA4855" i="1"/>
  <c r="AA3855" i="1"/>
  <c r="AA4918" i="1"/>
  <c r="AA4925" i="1"/>
  <c r="AA4662" i="1"/>
  <c r="AA4837" i="1"/>
  <c r="AA4929" i="1"/>
  <c r="V3644" i="1"/>
  <c r="AA3887" i="1"/>
  <c r="AA3868" i="1"/>
  <c r="T2551" i="1"/>
  <c r="AA2236" i="1"/>
  <c r="AA1834" i="1"/>
  <c r="AB2797" i="1"/>
  <c r="V2797" i="1"/>
  <c r="AB2796" i="1"/>
  <c r="V2796" i="1"/>
  <c r="AB2795" i="1"/>
  <c r="V2795" i="1"/>
  <c r="AB2794" i="1"/>
  <c r="V2794" i="1"/>
  <c r="AB2793" i="1"/>
  <c r="AB2792" i="1"/>
  <c r="V2793" i="1"/>
  <c r="V2792" i="1"/>
  <c r="AB2791" i="1"/>
  <c r="V2791" i="1"/>
  <c r="AB2790" i="1"/>
  <c r="V2790" i="1"/>
  <c r="AB2789" i="1"/>
  <c r="AB2788" i="1"/>
  <c r="V2789" i="1"/>
  <c r="V2788" i="1"/>
  <c r="AB2787" i="1"/>
  <c r="V2787" i="1"/>
  <c r="AB2786" i="1"/>
  <c r="V2786" i="1"/>
  <c r="V2342" i="1"/>
  <c r="AB2785" i="1"/>
  <c r="AB2784" i="1"/>
  <c r="V2785" i="1"/>
  <c r="V2784" i="1"/>
  <c r="AB2782" i="1"/>
  <c r="AB2783" i="1"/>
  <c r="V2783" i="1"/>
  <c r="V2782" i="1"/>
  <c r="AB2781" i="1"/>
  <c r="V2781" i="1"/>
  <c r="R60" i="2"/>
  <c r="S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H42" i="2"/>
  <c r="L42" i="2"/>
  <c r="L41" i="2"/>
  <c r="L40" i="2"/>
  <c r="L39" i="2"/>
  <c r="R38" i="2"/>
  <c r="S38" i="2" s="1"/>
  <c r="L38" i="2"/>
  <c r="L37" i="2"/>
  <c r="L36" i="2"/>
  <c r="L35" i="2"/>
  <c r="L34" i="2"/>
  <c r="L33" i="2"/>
  <c r="H32" i="2"/>
  <c r="L32" i="2"/>
  <c r="L31" i="2"/>
  <c r="L30" i="2"/>
  <c r="L29" i="2"/>
  <c r="L28" i="2"/>
  <c r="L27" i="2"/>
  <c r="L26" i="2"/>
  <c r="L25" i="2"/>
  <c r="L24" i="2"/>
  <c r="L23" i="2"/>
  <c r="L22" i="2"/>
  <c r="L21" i="2"/>
  <c r="H20" i="2"/>
  <c r="L20" i="2"/>
  <c r="L19" i="2"/>
  <c r="L18" i="2"/>
  <c r="L17" i="2"/>
  <c r="L16" i="2"/>
  <c r="L15" i="2"/>
  <c r="L14" i="2"/>
  <c r="L13" i="2"/>
  <c r="L12" i="2"/>
  <c r="L11" i="2"/>
  <c r="H10" i="2"/>
  <c r="L10" i="2"/>
  <c r="L9" i="2"/>
  <c r="L8" i="2"/>
  <c r="H7" i="2"/>
  <c r="L7" i="2"/>
  <c r="L6" i="2"/>
  <c r="L5" i="2"/>
  <c r="L4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V2718" i="1"/>
  <c r="AB2717" i="1"/>
  <c r="V2717" i="1"/>
  <c r="AB2716" i="1"/>
  <c r="V2716" i="1"/>
  <c r="AB2715" i="1"/>
  <c r="V2715" i="1"/>
  <c r="AB2714" i="1"/>
  <c r="V2714" i="1"/>
  <c r="AB2713" i="1"/>
  <c r="V2713" i="1"/>
  <c r="AB2712" i="1"/>
  <c r="V2712" i="1"/>
  <c r="AB2711" i="1"/>
  <c r="R53" i="2"/>
  <c r="S53" i="2" s="1"/>
  <c r="V2711" i="1"/>
  <c r="AB2710" i="1"/>
  <c r="V2710" i="1"/>
  <c r="AB2709" i="1"/>
  <c r="V2709" i="1"/>
  <c r="AB2708" i="1"/>
  <c r="V2708" i="1"/>
  <c r="AB2707" i="1"/>
  <c r="V2707" i="1"/>
  <c r="AB2706" i="1"/>
  <c r="V2706" i="1"/>
  <c r="R47" i="2"/>
  <c r="S47" i="2" s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R39" i="2"/>
  <c r="S39" i="2" s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72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V2398" i="1"/>
  <c r="AB2397" i="1"/>
  <c r="V2397" i="1"/>
  <c r="AB2396" i="1"/>
  <c r="V2396" i="1"/>
  <c r="AB2395" i="1"/>
  <c r="V2395" i="1"/>
  <c r="AB2394" i="1"/>
  <c r="V2394" i="1"/>
  <c r="AB2393" i="1"/>
  <c r="V2393" i="1"/>
  <c r="AB2392" i="1"/>
  <c r="AA2392" i="1"/>
  <c r="V2392" i="1"/>
  <c r="AB2391" i="1"/>
  <c r="V2391" i="1"/>
  <c r="AB2390" i="1"/>
  <c r="V2390" i="1"/>
  <c r="AB2389" i="1"/>
  <c r="AA2389" i="1"/>
  <c r="V2389" i="1"/>
  <c r="AB2388" i="1"/>
  <c r="V2388" i="1"/>
  <c r="AB2387" i="1"/>
  <c r="V2387" i="1"/>
  <c r="AB2386" i="1"/>
  <c r="AA2386" i="1"/>
  <c r="V2386" i="1"/>
  <c r="AB2385" i="1"/>
  <c r="V2385" i="1"/>
  <c r="AB2384" i="1"/>
  <c r="V2384" i="1"/>
  <c r="AB2383" i="1"/>
  <c r="V2383" i="1"/>
  <c r="AB2382" i="1"/>
  <c r="V2382" i="1"/>
  <c r="AB2381" i="1"/>
  <c r="V2381" i="1"/>
  <c r="AB2380" i="1"/>
  <c r="AA2380" i="1"/>
  <c r="V2380" i="1"/>
  <c r="AB2379" i="1"/>
  <c r="AA2379" i="1"/>
  <c r="V2379" i="1"/>
  <c r="AB2378" i="1"/>
  <c r="V2378" i="1"/>
  <c r="AB2377" i="1"/>
  <c r="V2377" i="1"/>
  <c r="AB2376" i="1"/>
  <c r="V2376" i="1"/>
  <c r="AB2375" i="1"/>
  <c r="V2375" i="1"/>
  <c r="AB2374" i="1"/>
  <c r="V2374" i="1"/>
  <c r="AB2373" i="1"/>
  <c r="AA2373" i="1"/>
  <c r="V2373" i="1"/>
  <c r="AB2372" i="1"/>
  <c r="V2372" i="1"/>
  <c r="AB2371" i="1"/>
  <c r="V2371" i="1"/>
  <c r="AB2370" i="1"/>
  <c r="V2370" i="1"/>
  <c r="AB2369" i="1"/>
  <c r="AA2369" i="1"/>
  <c r="V2369" i="1"/>
  <c r="AB2368" i="1"/>
  <c r="V2368" i="1"/>
  <c r="AB2367" i="1"/>
  <c r="V2367" i="1"/>
  <c r="AB2366" i="1"/>
  <c r="V2366" i="1"/>
  <c r="AB2365" i="1"/>
  <c r="V2365" i="1"/>
  <c r="AB2364" i="1"/>
  <c r="V2364" i="1"/>
  <c r="AB2363" i="1"/>
  <c r="V2363" i="1"/>
  <c r="AB2362" i="1"/>
  <c r="V2362" i="1"/>
  <c r="AB2361" i="1"/>
  <c r="V2361" i="1"/>
  <c r="AB2360" i="1"/>
  <c r="V2360" i="1"/>
  <c r="AB2359" i="1"/>
  <c r="V2359" i="1"/>
  <c r="AB2358" i="1"/>
  <c r="V2358" i="1"/>
  <c r="AB2357" i="1"/>
  <c r="V2357" i="1"/>
  <c r="AB2356" i="1"/>
  <c r="V2356" i="1"/>
  <c r="AB2355" i="1"/>
  <c r="V2355" i="1"/>
  <c r="AB2354" i="1"/>
  <c r="V2354" i="1"/>
  <c r="AB2353" i="1"/>
  <c r="V2353" i="1"/>
  <c r="AB2352" i="1"/>
  <c r="V2352" i="1"/>
  <c r="AB2351" i="1"/>
  <c r="AA2351" i="1"/>
  <c r="V2351" i="1"/>
  <c r="AB2350" i="1"/>
  <c r="V2350" i="1"/>
  <c r="AB2349" i="1"/>
  <c r="V2349" i="1"/>
  <c r="AB2348" i="1"/>
  <c r="V2348" i="1"/>
  <c r="AB2347" i="1"/>
  <c r="V2347" i="1"/>
  <c r="AB2346" i="1"/>
  <c r="V2346" i="1"/>
  <c r="AB2345" i="1"/>
  <c r="V2345" i="1"/>
  <c r="AB2344" i="1"/>
  <c r="V2344" i="1"/>
  <c r="AB2343" i="1"/>
  <c r="V2343" i="1"/>
  <c r="AB2342" i="1"/>
  <c r="AB2341" i="1"/>
  <c r="V2341" i="1"/>
  <c r="AB2340" i="1"/>
  <c r="V2340" i="1"/>
  <c r="AB2339" i="1"/>
  <c r="V2339" i="1"/>
  <c r="AB2338" i="1"/>
  <c r="V2338" i="1"/>
  <c r="AB2337" i="1"/>
  <c r="V2337" i="1"/>
  <c r="AB2336" i="1"/>
  <c r="V2336" i="1"/>
  <c r="AB2335" i="1"/>
  <c r="V2335" i="1"/>
  <c r="AB2334" i="1"/>
  <c r="V2334" i="1"/>
  <c r="AB2333" i="1"/>
  <c r="V2333" i="1"/>
  <c r="AB2332" i="1"/>
  <c r="V2332" i="1"/>
  <c r="AB2331" i="1"/>
  <c r="V2331" i="1"/>
  <c r="AB2330" i="1"/>
  <c r="V2330" i="1"/>
  <c r="AB2329" i="1"/>
  <c r="V2329" i="1"/>
  <c r="AB2328" i="1"/>
  <c r="V2328" i="1"/>
  <c r="AB2327" i="1"/>
  <c r="V2327" i="1"/>
  <c r="AB2326" i="1"/>
  <c r="V2326" i="1"/>
  <c r="AB2325" i="1"/>
  <c r="V2325" i="1"/>
  <c r="AB2324" i="1"/>
  <c r="V2324" i="1"/>
  <c r="AB2323" i="1"/>
  <c r="V2323" i="1"/>
  <c r="AB2322" i="1"/>
  <c r="V2322" i="1"/>
  <c r="AB2321" i="1"/>
  <c r="V2321" i="1"/>
  <c r="AB2320" i="1"/>
  <c r="V2320" i="1"/>
  <c r="AB2319" i="1"/>
  <c r="V2319" i="1"/>
  <c r="AB2318" i="1"/>
  <c r="V2318" i="1"/>
  <c r="AB2317" i="1"/>
  <c r="V2317" i="1"/>
  <c r="AB2316" i="1"/>
  <c r="V2316" i="1"/>
  <c r="AB2315" i="1"/>
  <c r="V2315" i="1"/>
  <c r="AB2314" i="1"/>
  <c r="V2314" i="1"/>
  <c r="AB2313" i="1"/>
  <c r="V2313" i="1"/>
  <c r="AB2312" i="1"/>
  <c r="V2312" i="1"/>
  <c r="AB2311" i="1"/>
  <c r="AA2311" i="1"/>
  <c r="V2311" i="1"/>
  <c r="AB2310" i="1"/>
  <c r="V2310" i="1"/>
  <c r="AB2309" i="1"/>
  <c r="AA2309" i="1"/>
  <c r="V2309" i="1"/>
  <c r="AB2308" i="1"/>
  <c r="V2308" i="1"/>
  <c r="AB2307" i="1"/>
  <c r="V2307" i="1"/>
  <c r="AB2306" i="1"/>
  <c r="V2306" i="1"/>
  <c r="AB2305" i="1"/>
  <c r="V2305" i="1"/>
  <c r="AB2304" i="1"/>
  <c r="V2304" i="1"/>
  <c r="AB2303" i="1"/>
  <c r="AA2303" i="1"/>
  <c r="V2303" i="1"/>
  <c r="AB2302" i="1"/>
  <c r="V2302" i="1"/>
  <c r="AB2301" i="1"/>
  <c r="V2301" i="1"/>
  <c r="AB2300" i="1"/>
  <c r="V2300" i="1"/>
  <c r="AB2299" i="1"/>
  <c r="V2299" i="1"/>
  <c r="AB2298" i="1"/>
  <c r="V2298" i="1"/>
  <c r="AB2297" i="1"/>
  <c r="V2297" i="1"/>
  <c r="AB2296" i="1"/>
  <c r="V2296" i="1"/>
  <c r="AB2295" i="1"/>
  <c r="V2295" i="1"/>
  <c r="AB2294" i="1"/>
  <c r="AA2294" i="1"/>
  <c r="V2294" i="1"/>
  <c r="AB2293" i="1"/>
  <c r="V2293" i="1"/>
  <c r="AB2292" i="1"/>
  <c r="V2292" i="1"/>
  <c r="AB2291" i="1"/>
  <c r="V2291" i="1"/>
  <c r="AB2290" i="1"/>
  <c r="V2290" i="1"/>
  <c r="AB2289" i="1"/>
  <c r="V2289" i="1"/>
  <c r="AB2288" i="1"/>
  <c r="V2288" i="1"/>
  <c r="AB2287" i="1"/>
  <c r="V2287" i="1"/>
  <c r="AB2286" i="1"/>
  <c r="V2286" i="1"/>
  <c r="AB2285" i="1"/>
  <c r="V2285" i="1"/>
  <c r="AB2284" i="1"/>
  <c r="V2284" i="1"/>
  <c r="AB2283" i="1"/>
  <c r="V2283" i="1"/>
  <c r="AB2282" i="1"/>
  <c r="V2282" i="1"/>
  <c r="AB2281" i="1"/>
  <c r="V2281" i="1"/>
  <c r="AB2280" i="1"/>
  <c r="V2280" i="1"/>
  <c r="AB2279" i="1"/>
  <c r="V2279" i="1"/>
  <c r="AB2278" i="1"/>
  <c r="V2278" i="1"/>
  <c r="AB2277" i="1"/>
  <c r="V2277" i="1"/>
  <c r="AB2276" i="1"/>
  <c r="AA2276" i="1"/>
  <c r="V2276" i="1"/>
  <c r="AB2275" i="1"/>
  <c r="V2275" i="1"/>
  <c r="AB2274" i="1"/>
  <c r="AB2273" i="1"/>
  <c r="V2273" i="1"/>
  <c r="AB2272" i="1"/>
  <c r="V2272" i="1"/>
  <c r="AB2271" i="1"/>
  <c r="V2271" i="1"/>
  <c r="AB2270" i="1"/>
  <c r="V2270" i="1"/>
  <c r="AB2269" i="1"/>
  <c r="V2269" i="1"/>
  <c r="AB2268" i="1"/>
  <c r="V2268" i="1"/>
  <c r="AB2267" i="1"/>
  <c r="V2267" i="1"/>
  <c r="AB2266" i="1"/>
  <c r="V2266" i="1"/>
  <c r="AB2265" i="1"/>
  <c r="V2265" i="1"/>
  <c r="AB2264" i="1"/>
  <c r="V2264" i="1"/>
  <c r="AB2263" i="1"/>
  <c r="V2263" i="1"/>
  <c r="AB2262" i="1"/>
  <c r="V2262" i="1"/>
  <c r="AB2261" i="1"/>
  <c r="V2261" i="1"/>
  <c r="AB2260" i="1"/>
  <c r="V2260" i="1"/>
  <c r="AB2259" i="1"/>
  <c r="V2259" i="1"/>
  <c r="AB2258" i="1"/>
  <c r="V2258" i="1"/>
  <c r="AB2257" i="1"/>
  <c r="V2257" i="1"/>
  <c r="AB2256" i="1"/>
  <c r="V2256" i="1"/>
  <c r="AB2255" i="1"/>
  <c r="V2255" i="1"/>
  <c r="AB2254" i="1"/>
  <c r="AA2254" i="1"/>
  <c r="V2254" i="1"/>
  <c r="AB2253" i="1"/>
  <c r="V2253" i="1"/>
  <c r="AB2252" i="1"/>
  <c r="V2252" i="1"/>
  <c r="AB2251" i="1"/>
  <c r="AA2251" i="1"/>
  <c r="V2251" i="1"/>
  <c r="AB2250" i="1"/>
  <c r="AA2250" i="1"/>
  <c r="V2250" i="1"/>
  <c r="AB2249" i="1"/>
  <c r="V2249" i="1"/>
  <c r="AB2248" i="1"/>
  <c r="V2248" i="1"/>
  <c r="AB2247" i="1"/>
  <c r="V2247" i="1"/>
  <c r="AB2246" i="1"/>
  <c r="V2246" i="1"/>
  <c r="AB2245" i="1"/>
  <c r="AA2245" i="1"/>
  <c r="V2245" i="1"/>
  <c r="AB2244" i="1"/>
  <c r="AA2244" i="1"/>
  <c r="V2244" i="1"/>
  <c r="AB2243" i="1"/>
  <c r="V2243" i="1"/>
  <c r="AB2242" i="1"/>
  <c r="V2242" i="1"/>
  <c r="AB2241" i="1"/>
  <c r="V2241" i="1"/>
  <c r="AB2240" i="1"/>
  <c r="V2240" i="1"/>
  <c r="AB2239" i="1"/>
  <c r="V2239" i="1"/>
  <c r="AB2238" i="1"/>
  <c r="V2238" i="1"/>
  <c r="AB2237" i="1"/>
  <c r="V2237" i="1"/>
  <c r="AB2236" i="1"/>
  <c r="V2236" i="1"/>
  <c r="AB2235" i="1"/>
  <c r="V2235" i="1"/>
  <c r="AB2234" i="1"/>
  <c r="AA2234" i="1"/>
  <c r="V2234" i="1"/>
  <c r="AB2233" i="1"/>
  <c r="V2233" i="1"/>
  <c r="AB2232" i="1"/>
  <c r="V2232" i="1"/>
  <c r="AB2231" i="1"/>
  <c r="V2231" i="1"/>
  <c r="AB2230" i="1"/>
  <c r="V2230" i="1"/>
  <c r="AB2229" i="1"/>
  <c r="V2229" i="1"/>
  <c r="AB2228" i="1"/>
  <c r="V2228" i="1"/>
  <c r="AB2227" i="1"/>
  <c r="V2227" i="1"/>
  <c r="AB2226" i="1"/>
  <c r="V2226" i="1"/>
  <c r="AB2225" i="1"/>
  <c r="V2225" i="1"/>
  <c r="AB2224" i="1"/>
  <c r="V2224" i="1"/>
  <c r="AB2223" i="1"/>
  <c r="V2223" i="1"/>
  <c r="AB2222" i="1"/>
  <c r="V2222" i="1"/>
  <c r="AB2221" i="1"/>
  <c r="V2221" i="1"/>
  <c r="AB2220" i="1"/>
  <c r="V2220" i="1"/>
  <c r="AB2219" i="1"/>
  <c r="V2219" i="1"/>
  <c r="AB2218" i="1"/>
  <c r="V2218" i="1"/>
  <c r="AB2217" i="1"/>
  <c r="V2217" i="1"/>
  <c r="AB2216" i="1"/>
  <c r="V2216" i="1"/>
  <c r="AB2215" i="1"/>
  <c r="V2215" i="1"/>
  <c r="AB2214" i="1"/>
  <c r="V2214" i="1"/>
  <c r="AB2213" i="1"/>
  <c r="V2213" i="1"/>
  <c r="AB2212" i="1"/>
  <c r="AA2212" i="1"/>
  <c r="V2212" i="1"/>
  <c r="AB2211" i="1"/>
  <c r="V2211" i="1"/>
  <c r="AB2210" i="1"/>
  <c r="V2210" i="1"/>
  <c r="AB2209" i="1"/>
  <c r="V2209" i="1"/>
  <c r="AB2208" i="1"/>
  <c r="V2208" i="1"/>
  <c r="AB2207" i="1"/>
  <c r="V2207" i="1"/>
  <c r="AB2206" i="1"/>
  <c r="V2206" i="1"/>
  <c r="AB2205" i="1"/>
  <c r="V2205" i="1"/>
  <c r="AB2204" i="1"/>
  <c r="V2204" i="1"/>
  <c r="AB2203" i="1"/>
  <c r="V2203" i="1"/>
  <c r="AB2202" i="1"/>
  <c r="V2202" i="1"/>
  <c r="AB2201" i="1"/>
  <c r="V2201" i="1"/>
  <c r="AB2200" i="1"/>
  <c r="V2200" i="1"/>
  <c r="AB2199" i="1"/>
  <c r="V2199" i="1"/>
  <c r="AB2198" i="1"/>
  <c r="V2198" i="1"/>
  <c r="AB2197" i="1"/>
  <c r="AA2197" i="1"/>
  <c r="V2197" i="1"/>
  <c r="AB2196" i="1"/>
  <c r="V2196" i="1"/>
  <c r="AB2195" i="1"/>
  <c r="V2195" i="1"/>
  <c r="AB2194" i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AA1172" i="1"/>
  <c r="V1172" i="1"/>
  <c r="V1171" i="1"/>
  <c r="V1170" i="1"/>
  <c r="V1169" i="1"/>
  <c r="AA1168" i="1"/>
  <c r="V1168" i="1"/>
  <c r="V1167" i="1"/>
  <c r="V1166" i="1"/>
  <c r="V1165" i="1"/>
  <c r="AA1164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AA1150" i="1"/>
  <c r="V1150" i="1"/>
  <c r="AA1149" i="1"/>
  <c r="V1149" i="1"/>
  <c r="AA1148" i="1"/>
  <c r="V1148" i="1"/>
  <c r="V1147" i="1"/>
  <c r="AA1146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AA1113" i="1"/>
  <c r="V1113" i="1"/>
  <c r="V1112" i="1"/>
  <c r="AA1111" i="1"/>
  <c r="V1111" i="1"/>
  <c r="V1110" i="1"/>
  <c r="V1109" i="1"/>
  <c r="V1108" i="1"/>
  <c r="V1107" i="1"/>
  <c r="V1106" i="1"/>
  <c r="V1105" i="1"/>
  <c r="V1104" i="1"/>
  <c r="AA1103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202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387" i="1"/>
  <c r="AA4505" i="1"/>
  <c r="AA3724" i="1"/>
  <c r="AA3805" i="1"/>
  <c r="AA3641" i="1"/>
  <c r="AA3733" i="1"/>
  <c r="AA4461" i="1"/>
  <c r="AA4399" i="1"/>
  <c r="AA4328" i="1"/>
  <c r="AA3587" i="1"/>
  <c r="AA4139" i="1"/>
  <c r="AA3650" i="1"/>
  <c r="AA4147" i="1"/>
  <c r="AA4104" i="1"/>
  <c r="AA4355" i="1"/>
  <c r="AA4292" i="1"/>
  <c r="AA4236" i="1"/>
  <c r="AA4729" i="1"/>
  <c r="AA3698" i="1"/>
  <c r="AA3493" i="1"/>
  <c r="AA3306" i="1"/>
  <c r="AA4200" i="1"/>
  <c r="AA3772" i="1"/>
  <c r="AA4116" i="1"/>
  <c r="AA3902" i="1"/>
  <c r="AA3602" i="1"/>
  <c r="AA4131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772" i="1"/>
  <c r="AA4555" i="1"/>
  <c r="AA2943" i="1"/>
  <c r="AA3912" i="1"/>
  <c r="AA3982" i="1"/>
  <c r="AA4054" i="1"/>
  <c r="AA4121" i="1"/>
  <c r="AA4156" i="1"/>
  <c r="AA3710" i="1"/>
  <c r="AA4753" i="1"/>
  <c r="AA4849" i="1"/>
  <c r="AA4865" i="1"/>
  <c r="AA4890" i="1"/>
  <c r="AA4381" i="1"/>
  <c r="AA4326" i="1"/>
  <c r="AA3880" i="1"/>
  <c r="AA4097" i="1"/>
  <c r="AA4523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4159" i="1"/>
  <c r="AA3961" i="1"/>
  <c r="AA3833" i="1"/>
  <c r="AA3847" i="1"/>
  <c r="AA4332" i="1"/>
  <c r="AA4252" i="1"/>
  <c r="AA4812" i="1"/>
  <c r="AA4405" i="1"/>
  <c r="AA3246" i="1"/>
  <c r="AA3435" i="1"/>
  <c r="AA3659" i="1"/>
  <c r="AA3806" i="1"/>
  <c r="AA3844" i="1"/>
  <c r="AA3894" i="1"/>
  <c r="AA4004" i="1"/>
  <c r="AA4064" i="1"/>
  <c r="AA4135" i="1"/>
  <c r="AA4281" i="1"/>
  <c r="AA4481" i="1"/>
  <c r="AA4537" i="1"/>
  <c r="AA4566" i="1"/>
  <c r="AA4612" i="1"/>
  <c r="AA4641" i="1"/>
  <c r="AA4681" i="1"/>
  <c r="AA4716" i="1"/>
  <c r="AA4748" i="1"/>
  <c r="AA4788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4193" i="1"/>
  <c r="AA3917" i="1"/>
  <c r="AA3741" i="1"/>
  <c r="AA4666" i="1"/>
  <c r="AA4197" i="1"/>
  <c r="AA4028" i="1"/>
  <c r="AA4473" i="1"/>
  <c r="AA4435" i="1"/>
  <c r="AA3766" i="1"/>
  <c r="AA3583" i="1"/>
  <c r="AA4841" i="1"/>
  <c r="AA4777" i="1"/>
  <c r="AA4694" i="1"/>
  <c r="AA3064" i="1"/>
  <c r="AA3796" i="1"/>
  <c r="AA3918" i="1"/>
  <c r="AA4065" i="1"/>
  <c r="AA4124" i="1"/>
  <c r="AA4201" i="1"/>
  <c r="AA4302" i="1"/>
  <c r="AA4371" i="1"/>
  <c r="AA4411" i="1"/>
  <c r="AA4478" i="1"/>
  <c r="AA4526" i="1"/>
  <c r="AA4579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123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764" i="1"/>
  <c r="AA4820" i="1"/>
  <c r="AA4974" i="1"/>
  <c r="AA4521" i="1"/>
  <c r="AA4457" i="1"/>
  <c r="AA4025" i="1"/>
  <c r="AA3915" i="1"/>
  <c r="AA3950" i="1"/>
  <c r="AA4001" i="1"/>
  <c r="AA4049" i="1"/>
  <c r="AA4089" i="1"/>
  <c r="AA4132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209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63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4857" i="1"/>
  <c r="AA3933" i="1"/>
  <c r="AA3957" i="1"/>
  <c r="AA4032" i="1"/>
  <c r="AA4072" i="1"/>
  <c r="AA4088" i="1"/>
  <c r="AA4112" i="1"/>
  <c r="AA4155" i="1"/>
  <c r="AA4171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639" i="1"/>
  <c r="AA4533" i="1"/>
  <c r="AA4445" i="1"/>
  <c r="AA4443" i="1"/>
  <c r="AA4573" i="1"/>
  <c r="AA4509" i="1"/>
  <c r="AA4407" i="1"/>
  <c r="AA4623" i="1"/>
  <c r="AA4657" i="1"/>
  <c r="AA2598" i="1"/>
  <c r="AA4444" i="1"/>
  <c r="AA4035" i="1"/>
  <c r="AA4557" i="1"/>
  <c r="AA4453" i="1"/>
  <c r="AA4383" i="1"/>
  <c r="AA2477" i="1"/>
  <c r="AA4477" i="1"/>
  <c r="AA4431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635" i="1"/>
  <c r="AA4565" i="1"/>
  <c r="AA4501" i="1"/>
  <c r="AA4375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4917" i="1"/>
  <c r="AA3804" i="1"/>
  <c r="AA3160" i="1"/>
  <c r="AA3685" i="1"/>
  <c r="AA3570" i="1"/>
  <c r="AA3168" i="1"/>
  <c r="AA4267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099" i="1"/>
  <c r="AA4115" i="1"/>
  <c r="AA4122" i="1"/>
  <c r="AA4130" i="1"/>
  <c r="AA4134" i="1"/>
  <c r="AA4138" i="1"/>
  <c r="AA4166" i="1"/>
  <c r="AA4173" i="1"/>
  <c r="AA4211" i="1"/>
  <c r="AA4215" i="1"/>
  <c r="AA4295" i="1"/>
  <c r="AA4331" i="1"/>
  <c r="AA433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15" i="1"/>
  <c r="AA4723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118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699" i="1"/>
  <c r="AA4727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939" i="1"/>
  <c r="AA4795" i="1"/>
  <c r="AA4739" i="1"/>
  <c r="AA4707" i="1"/>
  <c r="AA4923" i="1"/>
  <c r="AA4719" i="1"/>
  <c r="AA4968" i="1"/>
  <c r="AA4582" i="1"/>
  <c r="AA1283" i="1"/>
  <c r="AA4787" i="1"/>
  <c r="AA4731" i="1"/>
  <c r="AA4876" i="1"/>
  <c r="AA4524" i="1"/>
  <c r="AA4703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735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4227" i="1"/>
  <c r="AA3867" i="1"/>
  <c r="AA4595" i="1"/>
  <c r="AA4517" i="1"/>
  <c r="AA4493" i="1"/>
  <c r="AA4439" i="1"/>
  <c r="AA4367" i="1"/>
  <c r="AA4264" i="1"/>
  <c r="AA4426" i="1"/>
  <c r="AA4291" i="1"/>
  <c r="AA4586" i="1"/>
  <c r="AA4358" i="1"/>
  <c r="AA4287" i="1"/>
  <c r="AA4403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4499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881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R13" i="2"/>
  <c r="S13" i="2" s="1"/>
  <c r="AA829" i="1"/>
  <c r="AA1443" i="1"/>
  <c r="AA111" i="1"/>
  <c r="AA293" i="1"/>
  <c r="AA1144" i="1"/>
  <c r="AA1152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675" i="1"/>
  <c r="AA4924" i="1"/>
  <c r="AA4877" i="1"/>
  <c r="AA4527" i="1"/>
  <c r="AA2601" i="1"/>
  <c r="AA2719" i="1"/>
  <c r="AA2547" i="1"/>
  <c r="AA2595" i="1"/>
  <c r="AA4782" i="1"/>
  <c r="AA4667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1163" i="1"/>
  <c r="AA2451" i="1"/>
  <c r="AA2323" i="1"/>
  <c r="AA743" i="1"/>
  <c r="AA1851" i="1"/>
  <c r="AA492" i="1"/>
  <c r="AA11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1145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575" i="1"/>
  <c r="AA4495" i="1"/>
  <c r="AA4899" i="1"/>
  <c r="AA4652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171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14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543" i="1"/>
  <c r="AA4471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178" i="1"/>
  <c r="AA1207" i="1"/>
  <c r="AA1219" i="1"/>
  <c r="AA1247" i="1"/>
  <c r="AA1294" i="1"/>
  <c r="AA1296" i="1"/>
  <c r="AA1298" i="1"/>
  <c r="AA1302" i="1"/>
  <c r="AA1332" i="1"/>
  <c r="AA1596" i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R24" i="2"/>
  <c r="S24" i="2" s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487" i="1"/>
  <c r="AA4455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12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683" i="1"/>
  <c r="AA4114" i="1"/>
  <c r="AA4559" i="1"/>
  <c r="AA4479" i="1"/>
  <c r="AA4903" i="1"/>
  <c r="AA4507" i="1"/>
  <c r="AA4467" i="1"/>
  <c r="AA3835" i="1"/>
  <c r="AA4165" i="1"/>
  <c r="AA4133" i="1"/>
  <c r="AA4106" i="1"/>
  <c r="AA3892" i="1"/>
  <c r="AA3711" i="1"/>
  <c r="AA4266" i="1"/>
  <c r="AA4879" i="1"/>
  <c r="AA4397" i="1"/>
  <c r="AA4157" i="1"/>
  <c r="AA4818" i="1"/>
  <c r="AA4687" i="1"/>
  <c r="AA4110" i="1"/>
  <c r="AA4539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2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1142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170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143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120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4" i="1"/>
  <c r="AA1106" i="1"/>
  <c r="AA1112" i="1"/>
  <c r="AA1125" i="1"/>
  <c r="AA1151" i="1"/>
  <c r="AA1167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169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R22" i="2"/>
  <c r="S22" i="2" s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4206" i="1"/>
  <c r="AA3514" i="1"/>
  <c r="AA4282" i="1"/>
  <c r="AA3700" i="1"/>
  <c r="AA4012" i="1"/>
  <c r="AA3988" i="1"/>
  <c r="AA4722" i="1"/>
  <c r="AA4163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4447" i="1"/>
  <c r="AA4451" i="1"/>
  <c r="AA4511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15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415" i="1"/>
  <c r="AA4398" i="1"/>
  <c r="AA4589" i="1"/>
  <c r="AA4695" i="1"/>
  <c r="AA4882" i="1"/>
  <c r="AA4474" i="1"/>
  <c r="AA4111" i="1"/>
  <c r="AA4542" i="1"/>
  <c r="AA3420" i="1"/>
  <c r="AA4419" i="1"/>
  <c r="AA3865" i="1"/>
  <c r="X6154" i="1" l="1"/>
  <c r="Z6154" i="1" s="1"/>
  <c r="X270" i="1"/>
  <c r="Z270" i="1" s="1"/>
  <c r="O46" i="2"/>
  <c r="Q46" i="2" s="1"/>
  <c r="R46" i="2" s="1"/>
  <c r="S46" i="2" s="1"/>
  <c r="O121" i="2"/>
  <c r="Q121" i="2" s="1"/>
  <c r="R121" i="2" s="1"/>
  <c r="S121" i="2" s="1"/>
  <c r="O118" i="2"/>
  <c r="Q118" i="2" s="1"/>
  <c r="R118" i="2" s="1"/>
  <c r="S118" i="2" s="1"/>
  <c r="O104" i="2"/>
  <c r="Q104" i="2" s="1"/>
  <c r="R104" i="2" s="1"/>
  <c r="S104" i="2" s="1"/>
  <c r="O64" i="2"/>
  <c r="Q64" i="2" s="1"/>
  <c r="R64" i="2" s="1"/>
  <c r="S64" i="2" s="1"/>
  <c r="O127" i="2"/>
  <c r="Q127" i="2" s="1"/>
  <c r="R127" i="2" s="1"/>
  <c r="S127" i="2" s="1"/>
  <c r="O112" i="2"/>
  <c r="Q112" i="2" s="1"/>
  <c r="R112" i="2" s="1"/>
  <c r="S112" i="2" s="1"/>
  <c r="O73" i="2"/>
  <c r="Q73" i="2" s="1"/>
  <c r="R73" i="2" s="1"/>
  <c r="S73" i="2" s="1"/>
  <c r="O78" i="2"/>
  <c r="Q78" i="2" s="1"/>
  <c r="R78" i="2" s="1"/>
  <c r="S78" i="2" s="1"/>
  <c r="O103" i="2"/>
  <c r="Q103" i="2" s="1"/>
  <c r="R103" i="2" s="1"/>
  <c r="S103" i="2" s="1"/>
  <c r="O90" i="2"/>
  <c r="Q90" i="2" s="1"/>
  <c r="R90" i="2" s="1"/>
  <c r="S90" i="2" s="1"/>
  <c r="O113" i="2"/>
  <c r="Q113" i="2" s="1"/>
  <c r="R113" i="2" s="1"/>
  <c r="S113" i="2" s="1"/>
  <c r="O114" i="2"/>
  <c r="Q114" i="2" s="1"/>
  <c r="R114" i="2" s="1"/>
  <c r="S114" i="2" s="1"/>
  <c r="O63" i="2"/>
  <c r="Q63" i="2" s="1"/>
  <c r="R63" i="2" s="1"/>
  <c r="S63" i="2" s="1"/>
  <c r="O62" i="2"/>
  <c r="Q62" i="2" s="1"/>
  <c r="R62" i="2" s="1"/>
  <c r="S62" i="2" s="1"/>
  <c r="O72" i="2"/>
  <c r="Q72" i="2" s="1"/>
  <c r="R72" i="2" s="1"/>
  <c r="S72" i="2" s="1"/>
  <c r="O74" i="2"/>
  <c r="Q74" i="2" s="1"/>
  <c r="R74" i="2" s="1"/>
  <c r="S74" i="2" s="1"/>
  <c r="O80" i="2"/>
  <c r="Q80" i="2" s="1"/>
  <c r="R80" i="2" s="1"/>
  <c r="S80" i="2" s="1"/>
  <c r="O68" i="2"/>
  <c r="Q68" i="2" s="1"/>
  <c r="R68" i="2" s="1"/>
  <c r="S68" i="2" s="1"/>
  <c r="O69" i="2"/>
  <c r="Q69" i="2" s="1"/>
  <c r="R69" i="2" s="1"/>
  <c r="S69" i="2" s="1"/>
  <c r="O142" i="2"/>
  <c r="Q142" i="2" s="1"/>
  <c r="R142" i="2" s="1"/>
  <c r="S142" i="2" s="1"/>
  <c r="O111" i="2"/>
  <c r="Q111" i="2" s="1"/>
  <c r="R111" i="2" s="1"/>
  <c r="S111" i="2" s="1"/>
  <c r="O124" i="2"/>
  <c r="Q124" i="2" s="1"/>
  <c r="R124" i="2" s="1"/>
  <c r="S124" i="2" s="1"/>
  <c r="O77" i="2"/>
  <c r="Q77" i="2" s="1"/>
  <c r="R77" i="2" s="1"/>
  <c r="S77" i="2" s="1"/>
  <c r="O42" i="2"/>
  <c r="Q42" i="2" s="1"/>
  <c r="R42" i="2" s="1"/>
  <c r="S42" i="2" s="1"/>
  <c r="X2402" i="1"/>
  <c r="Z2402" i="1" s="1"/>
  <c r="O96" i="2"/>
  <c r="Q96" i="2" s="1"/>
  <c r="R96" i="2" s="1"/>
  <c r="S96" i="2" s="1"/>
  <c r="O133" i="2"/>
  <c r="Q133" i="2" s="1"/>
  <c r="R133" i="2" s="1"/>
  <c r="S133" i="2" s="1"/>
  <c r="O91" i="2"/>
  <c r="Q91" i="2" s="1"/>
  <c r="R91" i="2" s="1"/>
  <c r="S91" i="2" s="1"/>
  <c r="O83" i="2"/>
  <c r="Q83" i="2" s="1"/>
  <c r="R83" i="2" s="1"/>
  <c r="S83" i="2" s="1"/>
  <c r="O11" i="2"/>
  <c r="Q11" i="2" s="1"/>
  <c r="R11" i="2" s="1"/>
  <c r="S11" i="2" s="1"/>
  <c r="O41" i="2"/>
  <c r="Q41" i="2" s="1"/>
  <c r="R41" i="2" s="1"/>
  <c r="S41" i="2" s="1"/>
  <c r="X1687" i="1"/>
  <c r="Z1687" i="1" s="1"/>
  <c r="X271" i="1"/>
  <c r="Z271" i="1" s="1"/>
  <c r="O14" i="2"/>
  <c r="Q14" i="2" s="1"/>
  <c r="R14" i="2" s="1"/>
  <c r="S14" i="2" s="1"/>
  <c r="X7152" i="1"/>
  <c r="X1039" i="1"/>
  <c r="Z1039" i="1" s="1"/>
  <c r="Z6098" i="1"/>
  <c r="O128" i="2"/>
  <c r="Q128" i="2" s="1"/>
  <c r="R128" i="2" s="1"/>
  <c r="S128" i="2" s="1"/>
  <c r="Z3901" i="1"/>
  <c r="O66" i="2"/>
  <c r="Q66" i="2" s="1"/>
  <c r="R66" i="2" s="1"/>
  <c r="S66" i="2" s="1"/>
  <c r="O18" i="2"/>
  <c r="Q18" i="2" s="1"/>
  <c r="R18" i="2" s="1"/>
  <c r="S18" i="2" s="1"/>
  <c r="O19" i="2"/>
  <c r="Q19" i="2" s="1"/>
  <c r="R19" i="2" s="1"/>
  <c r="S19" i="2" s="1"/>
  <c r="O61" i="2"/>
  <c r="Q61" i="2" s="1"/>
  <c r="R61" i="2" s="1"/>
  <c r="S61" i="2" s="1"/>
  <c r="X2538" i="1"/>
  <c r="Z2538" i="1" s="1"/>
  <c r="Z3343" i="1"/>
  <c r="O79" i="2"/>
  <c r="Q79" i="2" s="1"/>
  <c r="R79" i="2" s="1"/>
  <c r="S79" i="2" s="1"/>
  <c r="AA5411" i="1"/>
  <c r="O119" i="2"/>
  <c r="Q119" i="2" s="1"/>
  <c r="R119" i="2" s="1"/>
  <c r="S119" i="2" s="1"/>
  <c r="Z5411" i="1"/>
  <c r="O30" i="2"/>
  <c r="Q30" i="2" s="1"/>
  <c r="R30" i="2" s="1"/>
  <c r="S30" i="2" s="1"/>
  <c r="O27" i="2"/>
  <c r="Q27" i="2" s="1"/>
  <c r="R27" i="2" s="1"/>
  <c r="S27" i="2" s="1"/>
  <c r="O8" i="2"/>
  <c r="Q8" i="2" s="1"/>
  <c r="R8" i="2" s="1"/>
  <c r="S8" i="2" s="1"/>
  <c r="O44" i="2"/>
  <c r="Q44" i="2" s="1"/>
  <c r="R44" i="2" s="1"/>
  <c r="S44" i="2" s="1"/>
  <c r="O40" i="2"/>
  <c r="Q40" i="2" s="1"/>
  <c r="R40" i="2" s="1"/>
  <c r="S40" i="2" s="1"/>
  <c r="O33" i="2"/>
  <c r="Q33" i="2" s="1"/>
  <c r="R33" i="2" s="1"/>
  <c r="S33" i="2" s="1"/>
  <c r="X2505" i="1"/>
  <c r="Z2505" i="1" s="1"/>
  <c r="O10" i="2"/>
  <c r="Q10" i="2" s="1"/>
  <c r="R10" i="2" s="1"/>
  <c r="S10" i="2" s="1"/>
  <c r="O7" i="2"/>
  <c r="Q7" i="2" s="1"/>
  <c r="R7" i="2" s="1"/>
  <c r="S7" i="2" s="1"/>
  <c r="O32" i="2"/>
  <c r="Q32" i="2" s="1"/>
  <c r="R32" i="2" s="1"/>
  <c r="S32" i="2" s="1"/>
  <c r="X2545" i="1"/>
  <c r="Z2545" i="1" s="1"/>
  <c r="X2457" i="1"/>
  <c r="Z2457" i="1" s="1"/>
  <c r="X1038" i="1"/>
  <c r="Z1038" i="1" s="1"/>
  <c r="X214" i="1"/>
  <c r="Z214" i="1" s="1"/>
  <c r="O17" i="2"/>
  <c r="Q17" i="2" s="1"/>
  <c r="R17" i="2" s="1"/>
  <c r="S17" i="2" s="1"/>
  <c r="O6" i="2"/>
  <c r="Q6" i="2" s="1"/>
  <c r="R6" i="2" s="1"/>
  <c r="S6" i="2" s="1"/>
  <c r="O2" i="2"/>
  <c r="Q2" i="2" s="1"/>
  <c r="R2" i="2" s="1"/>
  <c r="S2" i="2" s="1"/>
  <c r="X2465" i="1"/>
  <c r="Z2465" i="1" s="1"/>
  <c r="O31" i="2"/>
  <c r="Q31" i="2" s="1"/>
  <c r="R31" i="2" s="1"/>
  <c r="S31" i="2" s="1"/>
  <c r="O12" i="2"/>
  <c r="Q12" i="2" s="1"/>
  <c r="R12" i="2" s="1"/>
  <c r="S12" i="2" s="1"/>
  <c r="O9" i="2"/>
  <c r="Q9" i="2" s="1"/>
  <c r="R9" i="2" s="1"/>
  <c r="S9" i="2" s="1"/>
  <c r="O45" i="2"/>
  <c r="Q45" i="2" s="1"/>
  <c r="R45" i="2" s="1"/>
  <c r="S45" i="2" s="1"/>
  <c r="O15" i="2"/>
  <c r="Q15" i="2" s="1"/>
  <c r="R15" i="2" s="1"/>
  <c r="S15" i="2" s="1"/>
  <c r="X1686" i="1"/>
  <c r="Z1686" i="1" s="1"/>
  <c r="Y7318" i="1"/>
  <c r="Y7143" i="1"/>
  <c r="Y7135" i="1"/>
  <c r="Y7127" i="1"/>
  <c r="Y7119" i="1"/>
  <c r="Y7111" i="1"/>
  <c r="Y7103" i="1"/>
  <c r="Y7095" i="1"/>
  <c r="Y7087" i="1"/>
  <c r="Y7079" i="1"/>
  <c r="Y7071" i="1"/>
  <c r="Y7063" i="1"/>
  <c r="Y7055" i="1"/>
  <c r="Y7047" i="1"/>
  <c r="Y7039" i="1"/>
  <c r="Y7023" i="1"/>
  <c r="Y7015" i="1"/>
  <c r="Y7007" i="1"/>
  <c r="Y6999" i="1"/>
  <c r="Y6991" i="1"/>
  <c r="Y6982" i="1"/>
  <c r="Y6974" i="1"/>
  <c r="Y6966" i="1"/>
  <c r="Y6958" i="1"/>
  <c r="Y6950" i="1"/>
  <c r="Y6942" i="1"/>
  <c r="Y6934" i="1"/>
  <c r="Y6923" i="1"/>
  <c r="Y6915" i="1"/>
  <c r="Y6907" i="1"/>
  <c r="X6907" i="1"/>
  <c r="Y6899" i="1"/>
  <c r="Y6891" i="1"/>
  <c r="Y6883" i="1"/>
  <c r="Y6875" i="1"/>
  <c r="Y6867" i="1"/>
  <c r="Y6859" i="1"/>
  <c r="Y6851" i="1"/>
  <c r="Y6843" i="1"/>
  <c r="Y6835" i="1"/>
  <c r="Y6827" i="1"/>
  <c r="Y6819" i="1"/>
  <c r="Y6811" i="1"/>
  <c r="Y6803" i="1"/>
  <c r="Y6794" i="1"/>
  <c r="Y6786" i="1"/>
  <c r="Y6777" i="1"/>
  <c r="Y6768" i="1"/>
  <c r="Y6758" i="1"/>
  <c r="Y6750" i="1"/>
  <c r="Y6742" i="1"/>
  <c r="Y6734" i="1"/>
  <c r="Y6726" i="1"/>
  <c r="Y6717" i="1"/>
  <c r="Y6709" i="1"/>
  <c r="Y6700" i="1"/>
  <c r="Y6692" i="1"/>
  <c r="Y6684" i="1"/>
  <c r="Y6676" i="1"/>
  <c r="Y6668" i="1"/>
  <c r="Y6660" i="1"/>
  <c r="Y6652" i="1"/>
  <c r="Y6644" i="1"/>
  <c r="Y6636" i="1"/>
  <c r="Y6628" i="1"/>
  <c r="Y6620" i="1"/>
  <c r="Y6612" i="1"/>
  <c r="Y6604" i="1"/>
  <c r="Y6596" i="1"/>
  <c r="Y6588" i="1"/>
  <c r="Y6580" i="1"/>
  <c r="Y6572" i="1"/>
  <c r="Y6564" i="1"/>
  <c r="Y6556" i="1"/>
  <c r="Y6548" i="1"/>
  <c r="Y6540" i="1"/>
  <c r="Y6508" i="1"/>
  <c r="Y6500" i="1"/>
  <c r="Y6492" i="1"/>
  <c r="Y6484" i="1"/>
  <c r="Y6476" i="1"/>
  <c r="Y6468" i="1"/>
  <c r="Y6460" i="1"/>
  <c r="Y6452" i="1"/>
  <c r="Y6444" i="1"/>
  <c r="Y6436" i="1"/>
  <c r="Y6428" i="1"/>
  <c r="Y6420" i="1"/>
  <c r="Y6412" i="1"/>
  <c r="Y6404" i="1"/>
  <c r="Y6396" i="1"/>
  <c r="Y6388" i="1"/>
  <c r="Y6380" i="1"/>
  <c r="Y6372" i="1"/>
  <c r="Y6364" i="1"/>
  <c r="Y6356" i="1"/>
  <c r="Y6348" i="1"/>
  <c r="Y6340" i="1"/>
  <c r="Y6332" i="1"/>
  <c r="Y6324" i="1"/>
  <c r="Y6316" i="1"/>
  <c r="Y6308" i="1"/>
  <c r="Y6300" i="1"/>
  <c r="Y6292" i="1"/>
  <c r="Y6284" i="1"/>
  <c r="Y6276" i="1"/>
  <c r="Y6268" i="1"/>
  <c r="Y6260" i="1"/>
  <c r="Y6252" i="1"/>
  <c r="Y6244" i="1"/>
  <c r="Y6236" i="1"/>
  <c r="Y6228" i="1"/>
  <c r="X6228" i="1"/>
  <c r="Z6228" i="1" s="1"/>
  <c r="Y6220" i="1"/>
  <c r="Y6212" i="1"/>
  <c r="Y6204" i="1"/>
  <c r="X6204" i="1"/>
  <c r="Z6204" i="1" s="1"/>
  <c r="Y6196" i="1"/>
  <c r="Y6188" i="1"/>
  <c r="Y6180" i="1"/>
  <c r="Y6172" i="1"/>
  <c r="X6172" i="1"/>
  <c r="Z6172" i="1" s="1"/>
  <c r="Y6164" i="1"/>
  <c r="X6164" i="1"/>
  <c r="Z6164" i="1" s="1"/>
  <c r="Y6145" i="1"/>
  <c r="Y6137" i="1"/>
  <c r="Y6129" i="1"/>
  <c r="Y6121" i="1"/>
  <c r="Y6113" i="1"/>
  <c r="Y6105" i="1"/>
  <c r="Y6097" i="1"/>
  <c r="X6097" i="1"/>
  <c r="Z6097" i="1" s="1"/>
  <c r="Y6089" i="1"/>
  <c r="Y6081" i="1"/>
  <c r="Y6073" i="1"/>
  <c r="Y6065" i="1"/>
  <c r="Y6057" i="1"/>
  <c r="Y6049" i="1"/>
  <c r="Y6041" i="1"/>
  <c r="Y6033" i="1"/>
  <c r="Y6025" i="1"/>
  <c r="Y6017" i="1"/>
  <c r="Y6008" i="1"/>
  <c r="Y6000" i="1"/>
  <c r="Y5992" i="1"/>
  <c r="Y5984" i="1"/>
  <c r="Y5976" i="1"/>
  <c r="Y5968" i="1"/>
  <c r="Y5959" i="1"/>
  <c r="Y5951" i="1"/>
  <c r="Y5942" i="1"/>
  <c r="Y5932" i="1"/>
  <c r="Y5924" i="1"/>
  <c r="Y5916" i="1"/>
  <c r="Y5908" i="1"/>
  <c r="Y5900" i="1"/>
  <c r="Y5892" i="1"/>
  <c r="Y5883" i="1"/>
  <c r="Y5874" i="1"/>
  <c r="Y5866" i="1"/>
  <c r="Y5858" i="1"/>
  <c r="Y5850" i="1"/>
  <c r="Y5842" i="1"/>
  <c r="Y5834" i="1"/>
  <c r="Y5826" i="1"/>
  <c r="Y5818" i="1"/>
  <c r="Y5810" i="1"/>
  <c r="Y5802" i="1"/>
  <c r="X5802" i="1"/>
  <c r="Z5802" i="1" s="1"/>
  <c r="Y5794" i="1"/>
  <c r="Y5786" i="1"/>
  <c r="Y5778" i="1"/>
  <c r="Y5770" i="1"/>
  <c r="Y5762" i="1"/>
  <c r="Y5754" i="1"/>
  <c r="Y5746" i="1"/>
  <c r="Y5738" i="1"/>
  <c r="Y5730" i="1"/>
  <c r="Y5722" i="1"/>
  <c r="Y5714" i="1"/>
  <c r="Y5706" i="1"/>
  <c r="Y5698" i="1"/>
  <c r="Y5690" i="1"/>
  <c r="Y5682" i="1"/>
  <c r="Y5674" i="1"/>
  <c r="Y5666" i="1"/>
  <c r="Y5658" i="1"/>
  <c r="Y5650" i="1"/>
  <c r="Y5642" i="1"/>
  <c r="Y5634" i="1"/>
  <c r="Y5626" i="1"/>
  <c r="Y5618" i="1"/>
  <c r="Y5610" i="1"/>
  <c r="Y5600" i="1"/>
  <c r="Y5592" i="1"/>
  <c r="Y5584" i="1"/>
  <c r="Y5576" i="1"/>
  <c r="Y5568" i="1"/>
  <c r="Y5560" i="1"/>
  <c r="Y5552" i="1"/>
  <c r="Y5544" i="1"/>
  <c r="Y5536" i="1"/>
  <c r="Y5528" i="1"/>
  <c r="Y5520" i="1"/>
  <c r="Y5512" i="1"/>
  <c r="Y5504" i="1"/>
  <c r="Y5496" i="1"/>
  <c r="Y5488" i="1"/>
  <c r="Y5480" i="1"/>
  <c r="Y5472" i="1"/>
  <c r="Y5464" i="1"/>
  <c r="Y5456" i="1"/>
  <c r="Y5448" i="1"/>
  <c r="Y5440" i="1"/>
  <c r="Y5432" i="1"/>
  <c r="Y5424" i="1"/>
  <c r="Y5416" i="1"/>
  <c r="Y5409" i="1"/>
  <c r="Y5401" i="1"/>
  <c r="Y5393" i="1"/>
  <c r="Y5385" i="1"/>
  <c r="Y5377" i="1"/>
  <c r="Y5369" i="1"/>
  <c r="Y5361" i="1"/>
  <c r="Y5353" i="1"/>
  <c r="Y5345" i="1"/>
  <c r="Y5337" i="1"/>
  <c r="Y5329" i="1"/>
  <c r="Y5321" i="1"/>
  <c r="Y5313" i="1"/>
  <c r="Y5305" i="1"/>
  <c r="Y5297" i="1"/>
  <c r="Y5289" i="1"/>
  <c r="Y5281" i="1"/>
  <c r="Y5273" i="1"/>
  <c r="Y5265" i="1"/>
  <c r="Y5257" i="1"/>
  <c r="Y5249" i="1"/>
  <c r="Y5241" i="1"/>
  <c r="Y5233" i="1"/>
  <c r="Y5225" i="1"/>
  <c r="Y5217" i="1"/>
  <c r="Y5209" i="1"/>
  <c r="Y5200" i="1"/>
  <c r="Y5191" i="1"/>
  <c r="Y5180" i="1"/>
  <c r="Y5172" i="1"/>
  <c r="Y5159" i="1"/>
  <c r="Y5150" i="1"/>
  <c r="Y5142" i="1"/>
  <c r="Y5134" i="1"/>
  <c r="Y5126" i="1"/>
  <c r="Y5118" i="1"/>
  <c r="Y5108" i="1"/>
  <c r="Y5099" i="1"/>
  <c r="Y5090" i="1"/>
  <c r="Y5081" i="1"/>
  <c r="Y5073" i="1"/>
  <c r="Y5058" i="1"/>
  <c r="Y5049" i="1"/>
  <c r="Y5041" i="1"/>
  <c r="Y5031" i="1"/>
  <c r="Y4975" i="1"/>
  <c r="Y4825" i="1"/>
  <c r="Y4817" i="1"/>
  <c r="Y4809" i="1"/>
  <c r="Y4801" i="1"/>
  <c r="Y4793" i="1"/>
  <c r="Y4785" i="1"/>
  <c r="Y4777" i="1"/>
  <c r="Y4769" i="1"/>
  <c r="Y4761" i="1"/>
  <c r="Y4753" i="1"/>
  <c r="Y4745" i="1"/>
  <c r="Y4736" i="1"/>
  <c r="Y4728" i="1"/>
  <c r="Y4720" i="1"/>
  <c r="Y4712" i="1"/>
  <c r="Y4704" i="1"/>
  <c r="Y4696" i="1"/>
  <c r="Y4688" i="1"/>
  <c r="Y4680" i="1"/>
  <c r="Y4672" i="1"/>
  <c r="Y4664" i="1"/>
  <c r="Y4653" i="1"/>
  <c r="Y4644" i="1"/>
  <c r="Y4636" i="1"/>
  <c r="Y4628" i="1"/>
  <c r="Y4620" i="1"/>
  <c r="Y4612" i="1"/>
  <c r="Y4604" i="1"/>
  <c r="Y4596" i="1"/>
  <c r="Y4588" i="1"/>
  <c r="Y4580" i="1"/>
  <c r="Y4572" i="1"/>
  <c r="Y4564" i="1"/>
  <c r="Y4556" i="1"/>
  <c r="Y4548" i="1"/>
  <c r="Y4540" i="1"/>
  <c r="Y4532" i="1"/>
  <c r="Y4524" i="1"/>
  <c r="Y4516" i="1"/>
  <c r="Y3642" i="1"/>
  <c r="Y3634" i="1"/>
  <c r="Y3626" i="1"/>
  <c r="Y3618" i="1"/>
  <c r="Y3610" i="1"/>
  <c r="Y3602" i="1"/>
  <c r="Y3594" i="1"/>
  <c r="Y3586" i="1"/>
  <c r="Y3577" i="1"/>
  <c r="Y3569" i="1"/>
  <c r="Y3561" i="1"/>
  <c r="Y3553" i="1"/>
  <c r="Y3545" i="1"/>
  <c r="Y3537" i="1"/>
  <c r="Y3528" i="1"/>
  <c r="Y3520" i="1"/>
  <c r="Y3512" i="1"/>
  <c r="Y3504" i="1"/>
  <c r="Y3496" i="1"/>
  <c r="Y3488" i="1"/>
  <c r="Y3480" i="1"/>
  <c r="Y3472" i="1"/>
  <c r="Y3464" i="1"/>
  <c r="Y3456" i="1"/>
  <c r="Y3448" i="1"/>
  <c r="Y3440" i="1"/>
  <c r="Y3432" i="1"/>
  <c r="Y3424" i="1"/>
  <c r="Y3416" i="1"/>
  <c r="Y3408" i="1"/>
  <c r="Y3400" i="1"/>
  <c r="Y3392" i="1"/>
  <c r="Y3384" i="1"/>
  <c r="Y3376" i="1"/>
  <c r="Y3368" i="1"/>
  <c r="Y3360" i="1"/>
  <c r="Y3352" i="1"/>
  <c r="Y3344" i="1"/>
  <c r="Y3336" i="1"/>
  <c r="Y3328" i="1"/>
  <c r="Y3318" i="1"/>
  <c r="Y3310" i="1"/>
  <c r="Y3302" i="1"/>
  <c r="Y3294" i="1"/>
  <c r="Y3286" i="1"/>
  <c r="Y3278" i="1"/>
  <c r="Y3270" i="1"/>
  <c r="Y3262" i="1"/>
  <c r="Y3254" i="1"/>
  <c r="Y3246" i="1"/>
  <c r="Y3238" i="1"/>
  <c r="Y3230" i="1"/>
  <c r="Y3222" i="1"/>
  <c r="Y3214" i="1"/>
  <c r="Y3206" i="1"/>
  <c r="Y3198" i="1"/>
  <c r="Y3190" i="1"/>
  <c r="Y3182" i="1"/>
  <c r="Y3174" i="1"/>
  <c r="Y3166" i="1"/>
  <c r="Y3158" i="1"/>
  <c r="Y3150" i="1"/>
  <c r="Y3142" i="1"/>
  <c r="Y3134" i="1"/>
  <c r="Y3126" i="1"/>
  <c r="Y3118" i="1"/>
  <c r="Y3110" i="1"/>
  <c r="Y3102" i="1"/>
  <c r="Y3094" i="1"/>
  <c r="Y3086" i="1"/>
  <c r="Y3078" i="1"/>
  <c r="Y3070" i="1"/>
  <c r="Y3062" i="1"/>
  <c r="Y3054" i="1"/>
  <c r="Y3046" i="1"/>
  <c r="Y3038" i="1"/>
  <c r="Y3030" i="1"/>
  <c r="Y3022" i="1"/>
  <c r="Y3014" i="1"/>
  <c r="Y3006" i="1"/>
  <c r="Y2998" i="1"/>
  <c r="Y2990" i="1"/>
  <c r="Y2982" i="1"/>
  <c r="Y2974" i="1"/>
  <c r="Y2966" i="1"/>
  <c r="Y2958" i="1"/>
  <c r="Y2950" i="1"/>
  <c r="Y2942" i="1"/>
  <c r="Y2932" i="1"/>
  <c r="Y2921" i="1"/>
  <c r="Y2913" i="1"/>
  <c r="Y2905" i="1"/>
  <c r="Y2897" i="1"/>
  <c r="Y2887" i="1"/>
  <c r="Y2870" i="1"/>
  <c r="Y2859" i="1"/>
  <c r="Y2850" i="1"/>
  <c r="Y2835" i="1"/>
  <c r="Y2826" i="1"/>
  <c r="Y2812" i="1"/>
  <c r="Y2804" i="1"/>
  <c r="Y2795" i="1"/>
  <c r="Y2787" i="1"/>
  <c r="Y2716" i="1"/>
  <c r="Y2708" i="1"/>
  <c r="Y7317" i="1"/>
  <c r="Y7142" i="1"/>
  <c r="Y7134" i="1"/>
  <c r="Y7126" i="1"/>
  <c r="Y7118" i="1"/>
  <c r="Y7110" i="1"/>
  <c r="Y7102" i="1"/>
  <c r="Y7094" i="1"/>
  <c r="Y7086" i="1"/>
  <c r="Y7078" i="1"/>
  <c r="Y7070" i="1"/>
  <c r="Y7062" i="1"/>
  <c r="Y7054" i="1"/>
  <c r="Y7046" i="1"/>
  <c r="Y7038" i="1"/>
  <c r="Y7030" i="1"/>
  <c r="Y7022" i="1"/>
  <c r="Y7014" i="1"/>
  <c r="Y7006" i="1"/>
  <c r="Y6998" i="1"/>
  <c r="Y6990" i="1"/>
  <c r="Y6981" i="1"/>
  <c r="Y6973" i="1"/>
  <c r="Y6965" i="1"/>
  <c r="Y6957" i="1"/>
  <c r="Y6949" i="1"/>
  <c r="Y6941" i="1"/>
  <c r="Y6933" i="1"/>
  <c r="Y6922" i="1"/>
  <c r="Y6914" i="1"/>
  <c r="Y6906" i="1"/>
  <c r="Y6898" i="1"/>
  <c r="Y6890" i="1"/>
  <c r="Y6882" i="1"/>
  <c r="Y6874" i="1"/>
  <c r="Y6866" i="1"/>
  <c r="Y6858" i="1"/>
  <c r="Y6850" i="1"/>
  <c r="Y6842" i="1"/>
  <c r="Y6834" i="1"/>
  <c r="Y6826" i="1"/>
  <c r="Y6818" i="1"/>
  <c r="Y6810" i="1"/>
  <c r="Y6802" i="1"/>
  <c r="Y6793" i="1"/>
  <c r="Y6785" i="1"/>
  <c r="Y6776" i="1"/>
  <c r="Y6767" i="1"/>
  <c r="Y6757" i="1"/>
  <c r="Y6749" i="1"/>
  <c r="Y6741" i="1"/>
  <c r="Y6733" i="1"/>
  <c r="Y6725" i="1"/>
  <c r="Y6716" i="1"/>
  <c r="Y6708" i="1"/>
  <c r="Y6699" i="1"/>
  <c r="Y6691" i="1"/>
  <c r="Y6683" i="1"/>
  <c r="Y6675" i="1"/>
  <c r="Y6667" i="1"/>
  <c r="Y6659" i="1"/>
  <c r="Y6651" i="1"/>
  <c r="Y6643" i="1"/>
  <c r="Y6635" i="1"/>
  <c r="Y6627" i="1"/>
  <c r="Y6619" i="1"/>
  <c r="Y6611" i="1"/>
  <c r="Y6603" i="1"/>
  <c r="Y6595" i="1"/>
  <c r="Y6587" i="1"/>
  <c r="Y6579" i="1"/>
  <c r="Y6571" i="1"/>
  <c r="Y6563" i="1"/>
  <c r="Y6555" i="1"/>
  <c r="Y6547" i="1"/>
  <c r="Y6539" i="1"/>
  <c r="Y6515" i="1"/>
  <c r="Y6507" i="1"/>
  <c r="Y6499" i="1"/>
  <c r="Y6491" i="1"/>
  <c r="Y6483" i="1"/>
  <c r="Y6475" i="1"/>
  <c r="Y6467" i="1"/>
  <c r="Y6459" i="1"/>
  <c r="Y6451" i="1"/>
  <c r="Y6443" i="1"/>
  <c r="Y6435" i="1"/>
  <c r="Y6427" i="1"/>
  <c r="Y6419" i="1"/>
  <c r="Y6411" i="1"/>
  <c r="Y6403" i="1"/>
  <c r="Y6395" i="1"/>
  <c r="Y6387" i="1"/>
  <c r="Y6379" i="1"/>
  <c r="Y6371" i="1"/>
  <c r="Y6363" i="1"/>
  <c r="Y6355" i="1"/>
  <c r="Y6347" i="1"/>
  <c r="Y6339" i="1"/>
  <c r="Y6331" i="1"/>
  <c r="Y6323" i="1"/>
  <c r="Y6315" i="1"/>
  <c r="Y6307" i="1"/>
  <c r="Y6299" i="1"/>
  <c r="Y6291" i="1"/>
  <c r="Y6283" i="1"/>
  <c r="Y6275" i="1"/>
  <c r="Y6267" i="1"/>
  <c r="Y6259" i="1"/>
  <c r="Y6251" i="1"/>
  <c r="Y6243" i="1"/>
  <c r="Y6235" i="1"/>
  <c r="Y6227" i="1"/>
  <c r="Y6219" i="1"/>
  <c r="Y6211" i="1"/>
  <c r="Y6203" i="1"/>
  <c r="X6203" i="1"/>
  <c r="Y6195" i="1"/>
  <c r="Y6187" i="1"/>
  <c r="Y6179" i="1"/>
  <c r="Y6171" i="1"/>
  <c r="Y6163" i="1"/>
  <c r="X6163" i="1"/>
  <c r="Y6155" i="1"/>
  <c r="Y6144" i="1"/>
  <c r="Y6136" i="1"/>
  <c r="Y6128" i="1"/>
  <c r="Y6120" i="1"/>
  <c r="Y6112" i="1"/>
  <c r="Y6104" i="1"/>
  <c r="Y6096" i="1"/>
  <c r="X6096" i="1"/>
  <c r="Z6096" i="1" s="1"/>
  <c r="Y6088" i="1"/>
  <c r="Y6080" i="1"/>
  <c r="Y6072" i="1"/>
  <c r="Y6064" i="1"/>
  <c r="Y6056" i="1"/>
  <c r="Y6048" i="1"/>
  <c r="Y6040" i="1"/>
  <c r="Y6032" i="1"/>
  <c r="Y6024" i="1"/>
  <c r="Y6016" i="1"/>
  <c r="Y6007" i="1"/>
  <c r="Y5999" i="1"/>
  <c r="Y5991" i="1"/>
  <c r="Y5983" i="1"/>
  <c r="Y5975" i="1"/>
  <c r="Y5967" i="1"/>
  <c r="Y5958" i="1"/>
  <c r="Y5950" i="1"/>
  <c r="Y5941" i="1"/>
  <c r="Y5931" i="1"/>
  <c r="Y5923" i="1"/>
  <c r="Y5915" i="1"/>
  <c r="Y5907" i="1"/>
  <c r="Y5899" i="1"/>
  <c r="Y5890" i="1"/>
  <c r="Y5882" i="1"/>
  <c r="Y5873" i="1"/>
  <c r="Y5865" i="1"/>
  <c r="Y5857" i="1"/>
  <c r="Y5849" i="1"/>
  <c r="Y5841" i="1"/>
  <c r="Y5833" i="1"/>
  <c r="Y5825" i="1"/>
  <c r="Y5817" i="1"/>
  <c r="Y5809" i="1"/>
  <c r="Y5801" i="1"/>
  <c r="X5801" i="1"/>
  <c r="Y5793" i="1"/>
  <c r="Y5785" i="1"/>
  <c r="Y5777" i="1"/>
  <c r="Y5769" i="1"/>
  <c r="Y5761" i="1"/>
  <c r="Y5753" i="1"/>
  <c r="Y5745" i="1"/>
  <c r="Y5737" i="1"/>
  <c r="Y5729" i="1"/>
  <c r="Y5721" i="1"/>
  <c r="Y5713" i="1"/>
  <c r="Y5705" i="1"/>
  <c r="Y5697" i="1"/>
  <c r="Y5689" i="1"/>
  <c r="Y5681" i="1"/>
  <c r="Y5673" i="1"/>
  <c r="Y5665" i="1"/>
  <c r="Y5657" i="1"/>
  <c r="Y5649" i="1"/>
  <c r="Y5641" i="1"/>
  <c r="Y5633" i="1"/>
  <c r="Y5625" i="1"/>
  <c r="Y5617" i="1"/>
  <c r="Y5609" i="1"/>
  <c r="Y5599" i="1"/>
  <c r="Y5591" i="1"/>
  <c r="Y5583" i="1"/>
  <c r="Y5575" i="1"/>
  <c r="Y5567" i="1"/>
  <c r="Y5559" i="1"/>
  <c r="Y5551" i="1"/>
  <c r="Y5543" i="1"/>
  <c r="Y5535" i="1"/>
  <c r="Y5527" i="1"/>
  <c r="Y5519" i="1"/>
  <c r="Y5511" i="1"/>
  <c r="Y5503" i="1"/>
  <c r="Y5495" i="1"/>
  <c r="Y5487" i="1"/>
  <c r="Y5479" i="1"/>
  <c r="Y5471" i="1"/>
  <c r="Y5463" i="1"/>
  <c r="Y5455" i="1"/>
  <c r="Y5447" i="1"/>
  <c r="Y5439" i="1"/>
  <c r="Y5431" i="1"/>
  <c r="Y5423" i="1"/>
  <c r="Y5415" i="1"/>
  <c r="Y5408" i="1"/>
  <c r="Y5400" i="1"/>
  <c r="Y5392" i="1"/>
  <c r="Y5384" i="1"/>
  <c r="Y5376" i="1"/>
  <c r="Y5368" i="1"/>
  <c r="Y5360" i="1"/>
  <c r="Y5352" i="1"/>
  <c r="Y5344" i="1"/>
  <c r="Y5336" i="1"/>
  <c r="Y5328" i="1"/>
  <c r="Y5320" i="1"/>
  <c r="Y5312" i="1"/>
  <c r="Y5304" i="1"/>
  <c r="Y5296" i="1"/>
  <c r="Y5288" i="1"/>
  <c r="Y5280" i="1"/>
  <c r="Y5272" i="1"/>
  <c r="Y5264" i="1"/>
  <c r="O20" i="2"/>
  <c r="Q20" i="2" s="1"/>
  <c r="Y5256" i="1"/>
  <c r="Y5248" i="1"/>
  <c r="Y5240" i="1"/>
  <c r="Y5232" i="1"/>
  <c r="Y5224" i="1"/>
  <c r="Y5216" i="1"/>
  <c r="Y5208" i="1"/>
  <c r="Y5199" i="1"/>
  <c r="Y5190" i="1"/>
  <c r="Y5179" i="1"/>
  <c r="Y5171" i="1"/>
  <c r="Y5157" i="1"/>
  <c r="Y5149" i="1"/>
  <c r="Y5141" i="1"/>
  <c r="Y5133" i="1"/>
  <c r="Y5125" i="1"/>
  <c r="Y5117" i="1"/>
  <c r="Y5107" i="1"/>
  <c r="Y5098" i="1"/>
  <c r="Y5089" i="1"/>
  <c r="Y5080" i="1"/>
  <c r="Y5072" i="1"/>
  <c r="Y5057" i="1"/>
  <c r="Y5048" i="1"/>
  <c r="Y5040" i="1"/>
  <c r="Y5030" i="1"/>
  <c r="Y4974" i="1"/>
  <c r="Y4824" i="1"/>
  <c r="Y4816" i="1"/>
  <c r="Y4808" i="1"/>
  <c r="Y4800" i="1"/>
  <c r="Y4792" i="1"/>
  <c r="Y4784" i="1"/>
  <c r="Y4776" i="1"/>
  <c r="Y4768" i="1"/>
  <c r="Y4760" i="1"/>
  <c r="Y4752" i="1"/>
  <c r="Y4744" i="1"/>
  <c r="Y4735" i="1"/>
  <c r="Y4727" i="1"/>
  <c r="Y4719" i="1"/>
  <c r="Y4711" i="1"/>
  <c r="Y4703" i="1"/>
  <c r="Y4695" i="1"/>
  <c r="Y4687" i="1"/>
  <c r="Y4679" i="1"/>
  <c r="Y4671" i="1"/>
  <c r="Y4663" i="1"/>
  <c r="Y4652" i="1"/>
  <c r="Y4643" i="1"/>
  <c r="Y4635" i="1"/>
  <c r="Y4627" i="1"/>
  <c r="Y4619" i="1"/>
  <c r="Y4611" i="1"/>
  <c r="Y4603" i="1"/>
  <c r="Y4595" i="1"/>
  <c r="Y4587" i="1"/>
  <c r="Y4579" i="1"/>
  <c r="Y4571" i="1"/>
  <c r="Y4563" i="1"/>
  <c r="Y4555" i="1"/>
  <c r="Y4547" i="1"/>
  <c r="Y4539" i="1"/>
  <c r="Y4531" i="1"/>
  <c r="Y4523" i="1"/>
  <c r="Y4515" i="1"/>
  <c r="Y4507" i="1"/>
  <c r="Y4499" i="1"/>
  <c r="Y4491" i="1"/>
  <c r="Y4483" i="1"/>
  <c r="Y4475" i="1"/>
  <c r="Y4467" i="1"/>
  <c r="Y4459" i="1"/>
  <c r="Y4451" i="1"/>
  <c r="Y4443" i="1"/>
  <c r="Y4435" i="1"/>
  <c r="Y4427" i="1"/>
  <c r="Y4419" i="1"/>
  <c r="Y4411" i="1"/>
  <c r="Y4403" i="1"/>
  <c r="Y4395" i="1"/>
  <c r="Y4387" i="1"/>
  <c r="Y4379" i="1"/>
  <c r="Y4371" i="1"/>
  <c r="Y4363" i="1"/>
  <c r="Y4355" i="1"/>
  <c r="Y4347" i="1"/>
  <c r="Y4339" i="1"/>
  <c r="Y4331" i="1"/>
  <c r="Y4323" i="1"/>
  <c r="Y4315" i="1"/>
  <c r="Y4307" i="1"/>
  <c r="Y4299" i="1"/>
  <c r="Y4291" i="1"/>
  <c r="Y4283" i="1"/>
  <c r="Y4275" i="1"/>
  <c r="Y4267" i="1"/>
  <c r="Y4259" i="1"/>
  <c r="Y4251" i="1"/>
  <c r="Y4243" i="1"/>
  <c r="Y4235" i="1"/>
  <c r="Y4227" i="1"/>
  <c r="Y4211" i="1"/>
  <c r="Y4203" i="1"/>
  <c r="Y4195" i="1"/>
  <c r="Y4187" i="1"/>
  <c r="Y4180" i="1"/>
  <c r="Y4172" i="1"/>
  <c r="Y4164" i="1"/>
  <c r="Y4156" i="1"/>
  <c r="Y4148" i="1"/>
  <c r="Y4140" i="1"/>
  <c r="Y4132" i="1"/>
  <c r="Y4124" i="1"/>
  <c r="Y4116" i="1"/>
  <c r="Y4108" i="1"/>
  <c r="Y4100" i="1"/>
  <c r="Y4092" i="1"/>
  <c r="Y4084" i="1"/>
  <c r="Y4076" i="1"/>
  <c r="Y4068" i="1"/>
  <c r="Y4060" i="1"/>
  <c r="Y4052" i="1"/>
  <c r="Y4044" i="1"/>
  <c r="Y4036" i="1"/>
  <c r="Y4028" i="1"/>
  <c r="Y4020" i="1"/>
  <c r="Y4012" i="1"/>
  <c r="Y4004" i="1"/>
  <c r="Y3996" i="1"/>
  <c r="Y3988" i="1"/>
  <c r="Y3980" i="1"/>
  <c r="Y3972" i="1"/>
  <c r="Y3964" i="1"/>
  <c r="X3964" i="1"/>
  <c r="Z3964" i="1" s="1"/>
  <c r="Y3956" i="1"/>
  <c r="Y3948" i="1"/>
  <c r="Y3940" i="1"/>
  <c r="X3940" i="1"/>
  <c r="Z3940" i="1" s="1"/>
  <c r="Y3932" i="1"/>
  <c r="Y3924" i="1"/>
  <c r="Y3916" i="1"/>
  <c r="Y3908" i="1"/>
  <c r="Y3900" i="1"/>
  <c r="Y3892" i="1"/>
  <c r="Y3884" i="1"/>
  <c r="X3884" i="1"/>
  <c r="Z3884" i="1" s="1"/>
  <c r="Y3876" i="1"/>
  <c r="Y3868" i="1"/>
  <c r="X3868" i="1"/>
  <c r="Y3858" i="1"/>
  <c r="Y3850" i="1"/>
  <c r="Y3842" i="1"/>
  <c r="Y3834" i="1"/>
  <c r="Y3826" i="1"/>
  <c r="Y3817" i="1"/>
  <c r="Y3809" i="1"/>
  <c r="Y3801" i="1"/>
  <c r="Y3793" i="1"/>
  <c r="Y3785" i="1"/>
  <c r="Y3777" i="1"/>
  <c r="Y3769" i="1"/>
  <c r="Y3761" i="1"/>
  <c r="Y3753" i="1"/>
  <c r="Y3745" i="1"/>
  <c r="Y3737" i="1"/>
  <c r="Y3729" i="1"/>
  <c r="Y3721" i="1"/>
  <c r="Y3713" i="1"/>
  <c r="Y3705" i="1"/>
  <c r="Y3697" i="1"/>
  <c r="Y3689" i="1"/>
  <c r="Y3681" i="1"/>
  <c r="Y3673" i="1"/>
  <c r="Y3665" i="1"/>
  <c r="Y3657" i="1"/>
  <c r="Y3649" i="1"/>
  <c r="X3900" i="1"/>
  <c r="Y7315" i="1"/>
  <c r="Y7148" i="1"/>
  <c r="Y7140" i="1"/>
  <c r="Y7132" i="1"/>
  <c r="Y7124" i="1"/>
  <c r="Y7116" i="1"/>
  <c r="Y7108" i="1"/>
  <c r="Y7100" i="1"/>
  <c r="Y7092" i="1"/>
  <c r="Y7084" i="1"/>
  <c r="Y7076" i="1"/>
  <c r="Y7068" i="1"/>
  <c r="Y7060" i="1"/>
  <c r="Y7052" i="1"/>
  <c r="Y7044" i="1"/>
  <c r="Y7036" i="1"/>
  <c r="Y7028" i="1"/>
  <c r="Y7020" i="1"/>
  <c r="Y7012" i="1"/>
  <c r="Y7004" i="1"/>
  <c r="Y6996" i="1"/>
  <c r="Y6988" i="1"/>
  <c r="Y6979" i="1"/>
  <c r="Y6971" i="1"/>
  <c r="Y6963" i="1"/>
  <c r="Y6955" i="1"/>
  <c r="Y6947" i="1"/>
  <c r="Y6939" i="1"/>
  <c r="Y6931" i="1"/>
  <c r="Y6920" i="1"/>
  <c r="Y6912" i="1"/>
  <c r="Y6904" i="1"/>
  <c r="Y6896" i="1"/>
  <c r="Y6888" i="1"/>
  <c r="Y6880" i="1"/>
  <c r="Y6872" i="1"/>
  <c r="Y6864" i="1"/>
  <c r="Y6856" i="1"/>
  <c r="Y6848" i="1"/>
  <c r="Y6840" i="1"/>
  <c r="Y6832" i="1"/>
  <c r="Y6824" i="1"/>
  <c r="Y6816" i="1"/>
  <c r="Y6808" i="1"/>
  <c r="Y6800" i="1"/>
  <c r="Y6791" i="1"/>
  <c r="X6791" i="1"/>
  <c r="Y6783" i="1"/>
  <c r="Y6774" i="1"/>
  <c r="Y6765" i="1"/>
  <c r="Y6755" i="1"/>
  <c r="Y6747" i="1"/>
  <c r="Y6739" i="1"/>
  <c r="Y6731" i="1"/>
  <c r="Y6722" i="1"/>
  <c r="Y6714" i="1"/>
  <c r="Y6706" i="1"/>
  <c r="Y6697" i="1"/>
  <c r="Y6689" i="1"/>
  <c r="Y6681" i="1"/>
  <c r="Y6673" i="1"/>
  <c r="Y6665" i="1"/>
  <c r="Y6657" i="1"/>
  <c r="Y6649" i="1"/>
  <c r="Y6641" i="1"/>
  <c r="Y6633" i="1"/>
  <c r="Y6625" i="1"/>
  <c r="Y6617" i="1"/>
  <c r="Y6609" i="1"/>
  <c r="Y6601" i="1"/>
  <c r="Y6593" i="1"/>
  <c r="Y6585" i="1"/>
  <c r="Y6577" i="1"/>
  <c r="Y6569" i="1"/>
  <c r="Y6561" i="1"/>
  <c r="Y6553" i="1"/>
  <c r="Y6545" i="1"/>
  <c r="Y6537" i="1"/>
  <c r="Y6513" i="1"/>
  <c r="Y6505" i="1"/>
  <c r="Y6497" i="1"/>
  <c r="Y7316" i="1"/>
  <c r="Y7149" i="1"/>
  <c r="Y7141" i="1"/>
  <c r="Y7133" i="1"/>
  <c r="Y7125" i="1"/>
  <c r="Y7117" i="1"/>
  <c r="Y7109" i="1"/>
  <c r="Y7101" i="1"/>
  <c r="Y7093" i="1"/>
  <c r="Y7085" i="1"/>
  <c r="Y7077" i="1"/>
  <c r="Y7069" i="1"/>
  <c r="Y7061" i="1"/>
  <c r="Y7053" i="1"/>
  <c r="Y7045" i="1"/>
  <c r="Y7037" i="1"/>
  <c r="Y7029" i="1"/>
  <c r="Y7021" i="1"/>
  <c r="Y7013" i="1"/>
  <c r="Y7005" i="1"/>
  <c r="Y6997" i="1"/>
  <c r="Y6989" i="1"/>
  <c r="Y6980" i="1"/>
  <c r="Y6972" i="1"/>
  <c r="Y6964" i="1"/>
  <c r="Y6956" i="1"/>
  <c r="Y6948" i="1"/>
  <c r="Y6940" i="1"/>
  <c r="Y6932" i="1"/>
  <c r="Y6921" i="1"/>
  <c r="Y6913" i="1"/>
  <c r="Y6905" i="1"/>
  <c r="Y6897" i="1"/>
  <c r="Y6889" i="1"/>
  <c r="Y6881" i="1"/>
  <c r="Y6873" i="1"/>
  <c r="Y6865" i="1"/>
  <c r="Y6857" i="1"/>
  <c r="Y6849" i="1"/>
  <c r="Y6841" i="1"/>
  <c r="Y6833" i="1"/>
  <c r="Y6825" i="1"/>
  <c r="Y6817" i="1"/>
  <c r="Y6809" i="1"/>
  <c r="Y6801" i="1"/>
  <c r="Y6792" i="1"/>
  <c r="Y6784" i="1"/>
  <c r="Y6775" i="1"/>
  <c r="Y6766" i="1"/>
  <c r="Y6756" i="1"/>
  <c r="Y6748" i="1"/>
  <c r="Y6740" i="1"/>
  <c r="Y6732" i="1"/>
  <c r="Y6724" i="1"/>
  <c r="Y6715" i="1"/>
  <c r="Y6707" i="1"/>
  <c r="Y6698" i="1"/>
  <c r="Y6690" i="1"/>
  <c r="Y6682" i="1"/>
  <c r="Y6674" i="1"/>
  <c r="Y6666" i="1"/>
  <c r="Y6658" i="1"/>
  <c r="Y6650" i="1"/>
  <c r="Y6642" i="1"/>
  <c r="Y6634" i="1"/>
  <c r="Y6626" i="1"/>
  <c r="Y6618" i="1"/>
  <c r="Y6610" i="1"/>
  <c r="Y6602" i="1"/>
  <c r="Y6594" i="1"/>
  <c r="Y6586" i="1"/>
  <c r="Y6578" i="1"/>
  <c r="Y6570" i="1"/>
  <c r="Y6562" i="1"/>
  <c r="Y6554" i="1"/>
  <c r="Y6546" i="1"/>
  <c r="Y6538" i="1"/>
  <c r="Y6514" i="1"/>
  <c r="Y6506" i="1"/>
  <c r="Y6498" i="1"/>
  <c r="Y6490" i="1"/>
  <c r="Y6482" i="1"/>
  <c r="Y6474" i="1"/>
  <c r="Y6466" i="1"/>
  <c r="Y6458" i="1"/>
  <c r="Y6450" i="1"/>
  <c r="Y6442" i="1"/>
  <c r="Y6434" i="1"/>
  <c r="Y6426" i="1"/>
  <c r="Y6418" i="1"/>
  <c r="Y6410" i="1"/>
  <c r="Y6489" i="1"/>
  <c r="Y6481" i="1"/>
  <c r="Y6473" i="1"/>
  <c r="Y6465" i="1"/>
  <c r="Y6457" i="1"/>
  <c r="Y6449" i="1"/>
  <c r="Y6441" i="1"/>
  <c r="Y6433" i="1"/>
  <c r="Y6425" i="1"/>
  <c r="Y6417" i="1"/>
  <c r="Y6409" i="1"/>
  <c r="Y6401" i="1"/>
  <c r="Y6393" i="1"/>
  <c r="Y6385" i="1"/>
  <c r="Y6377" i="1"/>
  <c r="Y6369" i="1"/>
  <c r="Y6361" i="1"/>
  <c r="Y6353" i="1"/>
  <c r="Y6345" i="1"/>
  <c r="Y6337" i="1"/>
  <c r="Y6329" i="1"/>
  <c r="Y6321" i="1"/>
  <c r="Y6313" i="1"/>
  <c r="Y6305" i="1"/>
  <c r="Y6297" i="1"/>
  <c r="Y6289" i="1"/>
  <c r="Y6281" i="1"/>
  <c r="Y6273" i="1"/>
  <c r="Y6265" i="1"/>
  <c r="Y6257" i="1"/>
  <c r="Y6249" i="1"/>
  <c r="Y6241" i="1"/>
  <c r="Y6233" i="1"/>
  <c r="Y6225" i="1"/>
  <c r="Y6217" i="1"/>
  <c r="Y6209" i="1"/>
  <c r="Y6201" i="1"/>
  <c r="Y6193" i="1"/>
  <c r="Y6185" i="1"/>
  <c r="Y6177" i="1"/>
  <c r="Y6169" i="1"/>
  <c r="Y6161" i="1"/>
  <c r="Y6150" i="1"/>
  <c r="Y6142" i="1"/>
  <c r="Y6134" i="1"/>
  <c r="Y6126" i="1"/>
  <c r="Y6118" i="1"/>
  <c r="Y6110" i="1"/>
  <c r="Y6102" i="1"/>
  <c r="Y6094" i="1"/>
  <c r="Y6086" i="1"/>
  <c r="Y6078" i="1"/>
  <c r="Y6070" i="1"/>
  <c r="Y6062" i="1"/>
  <c r="Y6054" i="1"/>
  <c r="Y6046" i="1"/>
  <c r="Y6038" i="1"/>
  <c r="Y6030" i="1"/>
  <c r="Y6022" i="1"/>
  <c r="Y6013" i="1"/>
  <c r="Y6005" i="1"/>
  <c r="Y5997" i="1"/>
  <c r="Y5989" i="1"/>
  <c r="Y5981" i="1"/>
  <c r="Y5973" i="1"/>
  <c r="Y5965" i="1"/>
  <c r="Y5956" i="1"/>
  <c r="Y5947" i="1"/>
  <c r="Y5937" i="1"/>
  <c r="Y5929" i="1"/>
  <c r="Y5921" i="1"/>
  <c r="Y5913" i="1"/>
  <c r="Y5905" i="1"/>
  <c r="Y5897" i="1"/>
  <c r="Y5888" i="1"/>
  <c r="Y5879" i="1"/>
  <c r="Y5871" i="1"/>
  <c r="Y5863" i="1"/>
  <c r="Y5855" i="1"/>
  <c r="Y5847" i="1"/>
  <c r="Y5839" i="1"/>
  <c r="Y5831" i="1"/>
  <c r="Y5823" i="1"/>
  <c r="Y5815" i="1"/>
  <c r="Y5807" i="1"/>
  <c r="Y5799" i="1"/>
  <c r="Y5791" i="1"/>
  <c r="Y5783" i="1"/>
  <c r="Y5775" i="1"/>
  <c r="Y5767" i="1"/>
  <c r="Y5759" i="1"/>
  <c r="Y5751" i="1"/>
  <c r="Y5743" i="1"/>
  <c r="Y5735" i="1"/>
  <c r="Y5727" i="1"/>
  <c r="Y5719" i="1"/>
  <c r="Y5711" i="1"/>
  <c r="Y5703" i="1"/>
  <c r="Y5695" i="1"/>
  <c r="Y5687" i="1"/>
  <c r="Y5679" i="1"/>
  <c r="Y5671" i="1"/>
  <c r="Y5663" i="1"/>
  <c r="Y5655" i="1"/>
  <c r="Y5647" i="1"/>
  <c r="Y5639" i="1"/>
  <c r="Y5631" i="1"/>
  <c r="Y5623" i="1"/>
  <c r="Y5615" i="1"/>
  <c r="Y5607" i="1"/>
  <c r="Y5597" i="1"/>
  <c r="Y5589" i="1"/>
  <c r="Y5581" i="1"/>
  <c r="Y5573" i="1"/>
  <c r="Y5565" i="1"/>
  <c r="Y5557" i="1"/>
  <c r="Y5549" i="1"/>
  <c r="Y5541" i="1"/>
  <c r="Y5533" i="1"/>
  <c r="Y5525" i="1"/>
  <c r="Y5517" i="1"/>
  <c r="Y5509" i="1"/>
  <c r="Y5501" i="1"/>
  <c r="Y5493" i="1"/>
  <c r="Y5485" i="1"/>
  <c r="Y5477" i="1"/>
  <c r="Y5469" i="1"/>
  <c r="Y5461" i="1"/>
  <c r="Y5453" i="1"/>
  <c r="Y5445" i="1"/>
  <c r="Y5437" i="1"/>
  <c r="Y5429" i="1"/>
  <c r="Y5421" i="1"/>
  <c r="Y5413" i="1"/>
  <c r="Y5406" i="1"/>
  <c r="Y5398" i="1"/>
  <c r="Y5390" i="1"/>
  <c r="Y5382" i="1"/>
  <c r="Y5374" i="1"/>
  <c r="Y5366" i="1"/>
  <c r="Y5358" i="1"/>
  <c r="Y5350" i="1"/>
  <c r="Y5342" i="1"/>
  <c r="Y5334" i="1"/>
  <c r="Y5326" i="1"/>
  <c r="Y5318" i="1"/>
  <c r="Y5310" i="1"/>
  <c r="Y5302" i="1"/>
  <c r="Y5294" i="1"/>
  <c r="Y5286" i="1"/>
  <c r="Y5278" i="1"/>
  <c r="Y5270" i="1"/>
  <c r="Y5262" i="1"/>
  <c r="Y5254" i="1"/>
  <c r="Y5246" i="1"/>
  <c r="Y5238" i="1"/>
  <c r="Y5230" i="1"/>
  <c r="Y5222" i="1"/>
  <c r="Y5214" i="1"/>
  <c r="Y5206" i="1"/>
  <c r="Y5197" i="1"/>
  <c r="Y5186" i="1"/>
  <c r="Y5177" i="1"/>
  <c r="Y5167" i="1"/>
  <c r="Y5155" i="1"/>
  <c r="Y5147" i="1"/>
  <c r="Y5139" i="1"/>
  <c r="Y5131" i="1"/>
  <c r="Y5123" i="1"/>
  <c r="Y5115" i="1"/>
  <c r="Y5105" i="1"/>
  <c r="Y5096" i="1"/>
  <c r="Y5087" i="1"/>
  <c r="Y5078" i="1"/>
  <c r="Y5064" i="1"/>
  <c r="Y5055" i="1"/>
  <c r="Y5046" i="1"/>
  <c r="Y5038" i="1"/>
  <c r="Y5028" i="1"/>
  <c r="Y4972" i="1"/>
  <c r="Y4830" i="1"/>
  <c r="Y4822" i="1"/>
  <c r="Y4814" i="1"/>
  <c r="Y4806" i="1"/>
  <c r="Y4798" i="1"/>
  <c r="Y4790" i="1"/>
  <c r="Y4782" i="1"/>
  <c r="Y4774" i="1"/>
  <c r="Y4766" i="1"/>
  <c r="Y4758" i="1"/>
  <c r="Y4750" i="1"/>
  <c r="Y4742" i="1"/>
  <c r="Y4733" i="1"/>
  <c r="Y4725" i="1"/>
  <c r="Y4717" i="1"/>
  <c r="Y4709" i="1"/>
  <c r="Y4701" i="1"/>
  <c r="Y4693" i="1"/>
  <c r="Y4685" i="1"/>
  <c r="Y4677" i="1"/>
  <c r="Y4669" i="1"/>
  <c r="Y4658" i="1"/>
  <c r="Y4650" i="1"/>
  <c r="Y4641" i="1"/>
  <c r="Y4633" i="1"/>
  <c r="Y4625" i="1"/>
  <c r="Y4617" i="1"/>
  <c r="Y4609" i="1"/>
  <c r="Y4601" i="1"/>
  <c r="Y4593" i="1"/>
  <c r="Y4585" i="1"/>
  <c r="Y4577" i="1"/>
  <c r="Y4569" i="1"/>
  <c r="Y4561" i="1"/>
  <c r="Y4553" i="1"/>
  <c r="Y4545" i="1"/>
  <c r="Y4537" i="1"/>
  <c r="Y4529" i="1"/>
  <c r="Y4521" i="1"/>
  <c r="Y4513" i="1"/>
  <c r="Y4505" i="1"/>
  <c r="Y4497" i="1"/>
  <c r="Y4489" i="1"/>
  <c r="Y4481" i="1"/>
  <c r="Y4473" i="1"/>
  <c r="Y4465" i="1"/>
  <c r="Y4457" i="1"/>
  <c r="Y4449" i="1"/>
  <c r="Y4441" i="1"/>
  <c r="Y4433" i="1"/>
  <c r="Y4425" i="1"/>
  <c r="Y4417" i="1"/>
  <c r="Y4409" i="1"/>
  <c r="Y4401" i="1"/>
  <c r="Y4393" i="1"/>
  <c r="Y4385" i="1"/>
  <c r="Y4377" i="1"/>
  <c r="Y3639" i="1"/>
  <c r="Y3631" i="1"/>
  <c r="Y3623" i="1"/>
  <c r="Y3615" i="1"/>
  <c r="Y3607" i="1"/>
  <c r="Y3599" i="1"/>
  <c r="Y3591" i="1"/>
  <c r="Y3583" i="1"/>
  <c r="Y3574" i="1"/>
  <c r="Y3566" i="1"/>
  <c r="Y3558" i="1"/>
  <c r="Y3550" i="1"/>
  <c r="Y3542" i="1"/>
  <c r="Y3534" i="1"/>
  <c r="Y3525" i="1"/>
  <c r="Y3517" i="1"/>
  <c r="Y3509" i="1"/>
  <c r="Y3501" i="1"/>
  <c r="Y3493" i="1"/>
  <c r="Y3485" i="1"/>
  <c r="Y3477" i="1"/>
  <c r="Y3469" i="1"/>
  <c r="Y3461" i="1"/>
  <c r="Y3453" i="1"/>
  <c r="Y3445" i="1"/>
  <c r="Y3437" i="1"/>
  <c r="Y3429" i="1"/>
  <c r="Y3421" i="1"/>
  <c r="Y3413" i="1"/>
  <c r="Y3405" i="1"/>
  <c r="Y3397" i="1"/>
  <c r="Y3389" i="1"/>
  <c r="Y3381" i="1"/>
  <c r="Y3373" i="1"/>
  <c r="Y3365" i="1"/>
  <c r="Y3357" i="1"/>
  <c r="Y3349" i="1"/>
  <c r="Y3341" i="1"/>
  <c r="Y3333" i="1"/>
  <c r="Y3325" i="1"/>
  <c r="Y3315" i="1"/>
  <c r="Y3307" i="1"/>
  <c r="Y3299" i="1"/>
  <c r="Y3291" i="1"/>
  <c r="Y3283" i="1"/>
  <c r="Y3275" i="1"/>
  <c r="Y3267" i="1"/>
  <c r="Y3259" i="1"/>
  <c r="Y3251" i="1"/>
  <c r="Y3243" i="1"/>
  <c r="Y3235" i="1"/>
  <c r="Y3227" i="1"/>
  <c r="Y3219" i="1"/>
  <c r="Y3211" i="1"/>
  <c r="Y3203" i="1"/>
  <c r="Y3195" i="1"/>
  <c r="Y3187" i="1"/>
  <c r="Y3179" i="1"/>
  <c r="Y3171" i="1"/>
  <c r="Y3163" i="1"/>
  <c r="Y3155" i="1"/>
  <c r="Y3147" i="1"/>
  <c r="Y3139" i="1"/>
  <c r="Y3131" i="1"/>
  <c r="Y3123" i="1"/>
  <c r="Y3115" i="1"/>
  <c r="Y3107" i="1"/>
  <c r="Y3099" i="1"/>
  <c r="Y3091" i="1"/>
  <c r="Y3083" i="1"/>
  <c r="Y3075" i="1"/>
  <c r="Y3067" i="1"/>
  <c r="Y3059" i="1"/>
  <c r="Y3051" i="1"/>
  <c r="Y3043" i="1"/>
  <c r="Y3035" i="1"/>
  <c r="Y3027" i="1"/>
  <c r="Y3019" i="1"/>
  <c r="Y3011" i="1"/>
  <c r="Y3003" i="1"/>
  <c r="Y2995" i="1"/>
  <c r="Y2987" i="1"/>
  <c r="Y2979" i="1"/>
  <c r="Y2971" i="1"/>
  <c r="Y2963" i="1"/>
  <c r="Y2955" i="1"/>
  <c r="Y2947" i="1"/>
  <c r="Y2938" i="1"/>
  <c r="Y2929" i="1"/>
  <c r="Y2918" i="1"/>
  <c r="Y2910" i="1"/>
  <c r="Y2902" i="1"/>
  <c r="Y2893" i="1"/>
  <c r="Y2879" i="1"/>
  <c r="Y2867" i="1"/>
  <c r="Y2856" i="1"/>
  <c r="Y2846" i="1"/>
  <c r="Y2831" i="1"/>
  <c r="Y2820" i="1"/>
  <c r="Y2809" i="1"/>
  <c r="Y2800" i="1"/>
  <c r="Y2792" i="1"/>
  <c r="Y2784" i="1"/>
  <c r="Y2713" i="1"/>
  <c r="X5937" i="1"/>
  <c r="Y7314" i="1"/>
  <c r="Y7147" i="1"/>
  <c r="Y7139" i="1"/>
  <c r="Y7131" i="1"/>
  <c r="Y7123" i="1"/>
  <c r="Y7115" i="1"/>
  <c r="Y7107" i="1"/>
  <c r="Y7099" i="1"/>
  <c r="Y7091" i="1"/>
  <c r="Y7083" i="1"/>
  <c r="Y7075" i="1"/>
  <c r="Y7067" i="1"/>
  <c r="Y7059" i="1"/>
  <c r="Y7051" i="1"/>
  <c r="Y7043" i="1"/>
  <c r="Y7035" i="1"/>
  <c r="Y7027" i="1"/>
  <c r="Y7019" i="1"/>
  <c r="Y7011" i="1"/>
  <c r="Y7003" i="1"/>
  <c r="Y6995" i="1"/>
  <c r="Y6987" i="1"/>
  <c r="Y6978" i="1"/>
  <c r="Y6970" i="1"/>
  <c r="Y6962" i="1"/>
  <c r="Y6954" i="1"/>
  <c r="Y6946" i="1"/>
  <c r="Y6938" i="1"/>
  <c r="Y6930" i="1"/>
  <c r="Y6919" i="1"/>
  <c r="Y6911" i="1"/>
  <c r="Y6903" i="1"/>
  <c r="Y6895" i="1"/>
  <c r="Y6887" i="1"/>
  <c r="Y6879" i="1"/>
  <c r="Y6871" i="1"/>
  <c r="Y6863" i="1"/>
  <c r="Y6855" i="1"/>
  <c r="Y6847" i="1"/>
  <c r="Y6839" i="1"/>
  <c r="Y6831" i="1"/>
  <c r="Y6823" i="1"/>
  <c r="Y6815" i="1"/>
  <c r="Y6807" i="1"/>
  <c r="Y6799" i="1"/>
  <c r="Y6790" i="1"/>
  <c r="Y6781" i="1"/>
  <c r="Y6773" i="1"/>
  <c r="Y6764" i="1"/>
  <c r="Y6754" i="1"/>
  <c r="Y6746" i="1"/>
  <c r="Y6738" i="1"/>
  <c r="Y6730" i="1"/>
  <c r="Y6721" i="1"/>
  <c r="Y6713" i="1"/>
  <c r="Y6704" i="1"/>
  <c r="Y6696" i="1"/>
  <c r="Y6688" i="1"/>
  <c r="Y6680" i="1"/>
  <c r="Y6672" i="1"/>
  <c r="Y6664" i="1"/>
  <c r="Y6656" i="1"/>
  <c r="Y6648" i="1"/>
  <c r="Y6640" i="1"/>
  <c r="Y6632" i="1"/>
  <c r="Y6624" i="1"/>
  <c r="Y6616" i="1"/>
  <c r="Y6608" i="1"/>
  <c r="Y6600" i="1"/>
  <c r="Y6592" i="1"/>
  <c r="Y6584" i="1"/>
  <c r="Y6576" i="1"/>
  <c r="Y6568" i="1"/>
  <c r="Y6560" i="1"/>
  <c r="Y6552" i="1"/>
  <c r="Y6544" i="1"/>
  <c r="Y6536" i="1"/>
  <c r="Y6512" i="1"/>
  <c r="Y6504" i="1"/>
  <c r="Y6496" i="1"/>
  <c r="Y6488" i="1"/>
  <c r="Y6480" i="1"/>
  <c r="Y6472" i="1"/>
  <c r="Y6464" i="1"/>
  <c r="Y6456" i="1"/>
  <c r="Y6448" i="1"/>
  <c r="Y6440" i="1"/>
  <c r="Y6432" i="1"/>
  <c r="Y6424" i="1"/>
  <c r="Y6416" i="1"/>
  <c r="Y6408" i="1"/>
  <c r="Y6400" i="1"/>
  <c r="Y6392" i="1"/>
  <c r="Y6384" i="1"/>
  <c r="Y6376" i="1"/>
  <c r="Y6368" i="1"/>
  <c r="Y6360" i="1"/>
  <c r="Y6352" i="1"/>
  <c r="Y6344" i="1"/>
  <c r="Y6336" i="1"/>
  <c r="Y6328" i="1"/>
  <c r="Y6320" i="1"/>
  <c r="Y6312" i="1"/>
  <c r="Y6304" i="1"/>
  <c r="Y6296" i="1"/>
  <c r="Y6288" i="1"/>
  <c r="Y6280" i="1"/>
  <c r="Y6272" i="1"/>
  <c r="Y6264" i="1"/>
  <c r="Y6256" i="1"/>
  <c r="Y6248" i="1"/>
  <c r="Y6240" i="1"/>
  <c r="Y6232" i="1"/>
  <c r="Y6224" i="1"/>
  <c r="Y6216" i="1"/>
  <c r="Y6208" i="1"/>
  <c r="Y6200" i="1"/>
  <c r="Y6192" i="1"/>
  <c r="Y6184" i="1"/>
  <c r="Y6176" i="1"/>
  <c r="Y6168" i="1"/>
  <c r="Y6160" i="1"/>
  <c r="Y6149" i="1"/>
  <c r="Y6141" i="1"/>
  <c r="Y6133" i="1"/>
  <c r="Y6125" i="1"/>
  <c r="Y6117" i="1"/>
  <c r="Y6109" i="1"/>
  <c r="Y6101" i="1"/>
  <c r="Y6093" i="1"/>
  <c r="Y6085" i="1"/>
  <c r="Y6077" i="1"/>
  <c r="Y6069" i="1"/>
  <c r="Y6061" i="1"/>
  <c r="Y6053" i="1"/>
  <c r="Y6045" i="1"/>
  <c r="Y6037" i="1"/>
  <c r="Y6029" i="1"/>
  <c r="Y6021" i="1"/>
  <c r="Y6012" i="1"/>
  <c r="Y6004" i="1"/>
  <c r="Y5996" i="1"/>
  <c r="Y5988" i="1"/>
  <c r="Y5980" i="1"/>
  <c r="Y5972" i="1"/>
  <c r="Y5964" i="1"/>
  <c r="Y5955" i="1"/>
  <c r="Y5946" i="1"/>
  <c r="Y5936" i="1"/>
  <c r="Y5928" i="1"/>
  <c r="Y5920" i="1"/>
  <c r="Y5912" i="1"/>
  <c r="Y5904" i="1"/>
  <c r="Y5896" i="1"/>
  <c r="Y5887" i="1"/>
  <c r="Y5878" i="1"/>
  <c r="Y5870" i="1"/>
  <c r="Y5862" i="1"/>
  <c r="Y5854" i="1"/>
  <c r="Y5846" i="1"/>
  <c r="Y5838" i="1"/>
  <c r="Y5830" i="1"/>
  <c r="Y5822" i="1"/>
  <c r="Y5814" i="1"/>
  <c r="Y5806" i="1"/>
  <c r="Y5798" i="1"/>
  <c r="Y5790" i="1"/>
  <c r="Y5782" i="1"/>
  <c r="Y5774" i="1"/>
  <c r="Y5766" i="1"/>
  <c r="Y5758" i="1"/>
  <c r="Y5750" i="1"/>
  <c r="Y5742" i="1"/>
  <c r="Y5734" i="1"/>
  <c r="Y5726" i="1"/>
  <c r="Y5718" i="1"/>
  <c r="Y5710" i="1"/>
  <c r="Y5702" i="1"/>
  <c r="Y5694" i="1"/>
  <c r="Y5686" i="1"/>
  <c r="Y5678" i="1"/>
  <c r="Y5670" i="1"/>
  <c r="Y5662" i="1"/>
  <c r="Y5654" i="1"/>
  <c r="Y5646" i="1"/>
  <c r="Y5638" i="1"/>
  <c r="Y5630" i="1"/>
  <c r="Y5622" i="1"/>
  <c r="Y5614" i="1"/>
  <c r="Y5606" i="1"/>
  <c r="Y5596" i="1"/>
  <c r="Y5588" i="1"/>
  <c r="Y5580" i="1"/>
  <c r="Y5572" i="1"/>
  <c r="Y5564" i="1"/>
  <c r="Y5556" i="1"/>
  <c r="Y5548" i="1"/>
  <c r="Y5540" i="1"/>
  <c r="Y5532" i="1"/>
  <c r="Y5524" i="1"/>
  <c r="Y5516" i="1"/>
  <c r="Y5508" i="1"/>
  <c r="Y5500" i="1"/>
  <c r="Y5492" i="1"/>
  <c r="Y5484" i="1"/>
  <c r="Y5476" i="1"/>
  <c r="Y5468" i="1"/>
  <c r="Y5460" i="1"/>
  <c r="Y5452" i="1"/>
  <c r="Y5444" i="1"/>
  <c r="Y5436" i="1"/>
  <c r="Y7313" i="1"/>
  <c r="Y7146" i="1"/>
  <c r="Y7138" i="1"/>
  <c r="Y7130" i="1"/>
  <c r="Y7122" i="1"/>
  <c r="Y7114" i="1"/>
  <c r="Y7106" i="1"/>
  <c r="Y7098" i="1"/>
  <c r="Y7090" i="1"/>
  <c r="Y7082" i="1"/>
  <c r="Y7074" i="1"/>
  <c r="Y7066" i="1"/>
  <c r="Y7058" i="1"/>
  <c r="Y7050" i="1"/>
  <c r="Y7042" i="1"/>
  <c r="Y7034" i="1"/>
  <c r="Y7026" i="1"/>
  <c r="Y7018" i="1"/>
  <c r="Y7010" i="1"/>
  <c r="Y7002" i="1"/>
  <c r="Y6994" i="1"/>
  <c r="Y6986" i="1"/>
  <c r="Y6977" i="1"/>
  <c r="Y6969" i="1"/>
  <c r="Y6961" i="1"/>
  <c r="Y6953" i="1"/>
  <c r="Y6945" i="1"/>
  <c r="Y6937" i="1"/>
  <c r="Y6928" i="1"/>
  <c r="Y6918" i="1"/>
  <c r="Y6910" i="1"/>
  <c r="Y6902" i="1"/>
  <c r="Y6894" i="1"/>
  <c r="Y6886" i="1"/>
  <c r="Y6878" i="1"/>
  <c r="Y6870" i="1"/>
  <c r="Y6862" i="1"/>
  <c r="Y6854" i="1"/>
  <c r="Y6846" i="1"/>
  <c r="Y6838" i="1"/>
  <c r="Y6830" i="1"/>
  <c r="Y6822" i="1"/>
  <c r="Y6814" i="1"/>
  <c r="Y6806" i="1"/>
  <c r="Y6798" i="1"/>
  <c r="Y6789" i="1"/>
  <c r="Y6780" i="1"/>
  <c r="Y6772" i="1"/>
  <c r="Y6761" i="1"/>
  <c r="Y6753" i="1"/>
  <c r="Y6745" i="1"/>
  <c r="Y6737" i="1"/>
  <c r="Y6729" i="1"/>
  <c r="Y6720" i="1"/>
  <c r="Y6712" i="1"/>
  <c r="Y6703" i="1"/>
  <c r="Y6695" i="1"/>
  <c r="Y6687" i="1"/>
  <c r="Y6679" i="1"/>
  <c r="Y6671" i="1"/>
  <c r="Y6663" i="1"/>
  <c r="Y6655" i="1"/>
  <c r="Y6647" i="1"/>
  <c r="Y6639" i="1"/>
  <c r="X6264" i="1"/>
  <c r="Z6264" i="1" s="1"/>
  <c r="X6184" i="1"/>
  <c r="Z6184" i="1" s="1"/>
  <c r="Y7340" i="1"/>
  <c r="Y7145" i="1"/>
  <c r="Y7137" i="1"/>
  <c r="Y7129" i="1"/>
  <c r="Y7121" i="1"/>
  <c r="Y7113" i="1"/>
  <c r="Y7105" i="1"/>
  <c r="Y7097" i="1"/>
  <c r="Y7089" i="1"/>
  <c r="Y7081" i="1"/>
  <c r="Y7073" i="1"/>
  <c r="Y7065" i="1"/>
  <c r="Y7057" i="1"/>
  <c r="Y7049" i="1"/>
  <c r="Y7041" i="1"/>
  <c r="Y7033" i="1"/>
  <c r="Y7339" i="1"/>
  <c r="Y7144" i="1"/>
  <c r="Y7136" i="1"/>
  <c r="Y7128" i="1"/>
  <c r="Y7120" i="1"/>
  <c r="Y7112" i="1"/>
  <c r="Y7104" i="1"/>
  <c r="Y7096" i="1"/>
  <c r="Y7088" i="1"/>
  <c r="Y7080" i="1"/>
  <c r="Y7072" i="1"/>
  <c r="Y7064" i="1"/>
  <c r="Y7056" i="1"/>
  <c r="Y7048" i="1"/>
  <c r="Y7040" i="1"/>
  <c r="Y7032" i="1"/>
  <c r="Y7024" i="1"/>
  <c r="Y7016" i="1"/>
  <c r="Y7008" i="1"/>
  <c r="Y7000" i="1"/>
  <c r="Y6992" i="1"/>
  <c r="Y6983" i="1"/>
  <c r="Y6975" i="1"/>
  <c r="Y6967" i="1"/>
  <c r="Y6959" i="1"/>
  <c r="Y6951" i="1"/>
  <c r="Y6943" i="1"/>
  <c r="Y6935" i="1"/>
  <c r="Y6924" i="1"/>
  <c r="Y6916" i="1"/>
  <c r="Y6908" i="1"/>
  <c r="Y6900" i="1"/>
  <c r="Y6892" i="1"/>
  <c r="Y6884" i="1"/>
  <c r="Y6876" i="1"/>
  <c r="Y6868" i="1"/>
  <c r="Y6860" i="1"/>
  <c r="Y6852" i="1"/>
  <c r="Y6844" i="1"/>
  <c r="Y6836" i="1"/>
  <c r="Y6828" i="1"/>
  <c r="Y6820" i="1"/>
  <c r="Y6812" i="1"/>
  <c r="Y6804" i="1"/>
  <c r="Y6796" i="1"/>
  <c r="Y6787" i="1"/>
  <c r="Y6778" i="1"/>
  <c r="Y6770" i="1"/>
  <c r="Y6759" i="1"/>
  <c r="Y6751" i="1"/>
  <c r="Y6743" i="1"/>
  <c r="Y6735" i="1"/>
  <c r="Y6727" i="1"/>
  <c r="Y6718" i="1"/>
  <c r="Y6710" i="1"/>
  <c r="Y6701" i="1"/>
  <c r="Y6693" i="1"/>
  <c r="Y6685" i="1"/>
  <c r="Y6677" i="1"/>
  <c r="Y6669" i="1"/>
  <c r="Y6661" i="1"/>
  <c r="Y6653" i="1"/>
  <c r="Y6645" i="1"/>
  <c r="Y6637" i="1"/>
  <c r="Y6629" i="1"/>
  <c r="Y6621" i="1"/>
  <c r="Y6613" i="1"/>
  <c r="Y6605" i="1"/>
  <c r="Y6597" i="1"/>
  <c r="Y6589" i="1"/>
  <c r="Y6581" i="1"/>
  <c r="Y6573" i="1"/>
  <c r="Y6565" i="1"/>
  <c r="Y6557" i="1"/>
  <c r="Y6549" i="1"/>
  <c r="Y6541" i="1"/>
  <c r="Y6533" i="1"/>
  <c r="Y6509" i="1"/>
  <c r="Y6501" i="1"/>
  <c r="Y6493" i="1"/>
  <c r="Y6485" i="1"/>
  <c r="Y6477" i="1"/>
  <c r="Y6469" i="1"/>
  <c r="Y6461" i="1"/>
  <c r="Y6453" i="1"/>
  <c r="Y6445" i="1"/>
  <c r="Y6437" i="1"/>
  <c r="Y6429" i="1"/>
  <c r="Y6421" i="1"/>
  <c r="Y6413" i="1"/>
  <c r="Y6405" i="1"/>
  <c r="Y6397" i="1"/>
  <c r="Y6389" i="1"/>
  <c r="Y6381" i="1"/>
  <c r="Y6373" i="1"/>
  <c r="Y6365" i="1"/>
  <c r="Y6357" i="1"/>
  <c r="Y6349" i="1"/>
  <c r="Y6341" i="1"/>
  <c r="Y6333" i="1"/>
  <c r="Y6325" i="1"/>
  <c r="Y6317" i="1"/>
  <c r="Y6309" i="1"/>
  <c r="Y6301" i="1"/>
  <c r="Y6293" i="1"/>
  <c r="Y6285" i="1"/>
  <c r="Y6277" i="1"/>
  <c r="Y6269" i="1"/>
  <c r="Y6261" i="1"/>
  <c r="Y6253" i="1"/>
  <c r="Y6245" i="1"/>
  <c r="Y6237" i="1"/>
  <c r="Y6229" i="1"/>
  <c r="Y6221" i="1"/>
  <c r="Y6213" i="1"/>
  <c r="Y6205" i="1"/>
  <c r="Y6197" i="1"/>
  <c r="Y6189" i="1"/>
  <c r="Y6181" i="1"/>
  <c r="Y6173" i="1"/>
  <c r="Y6165" i="1"/>
  <c r="Y6157" i="1"/>
  <c r="Y6146" i="1"/>
  <c r="Y6138" i="1"/>
  <c r="Y6130" i="1"/>
  <c r="Y6122" i="1"/>
  <c r="Y6114" i="1"/>
  <c r="Y6106" i="1"/>
  <c r="Y6098" i="1"/>
  <c r="Y6090" i="1"/>
  <c r="Y6082" i="1"/>
  <c r="Y6074" i="1"/>
  <c r="Y6402" i="1"/>
  <c r="Y6394" i="1"/>
  <c r="Y6386" i="1"/>
  <c r="Y6378" i="1"/>
  <c r="Y6370" i="1"/>
  <c r="Y6362" i="1"/>
  <c r="Y6354" i="1"/>
  <c r="Y6346" i="1"/>
  <c r="Y6338" i="1"/>
  <c r="Y6330" i="1"/>
  <c r="Y6322" i="1"/>
  <c r="Y6314" i="1"/>
  <c r="Y6306" i="1"/>
  <c r="Y6298" i="1"/>
  <c r="Y6290" i="1"/>
  <c r="Y6282" i="1"/>
  <c r="Y6274" i="1"/>
  <c r="Y6266" i="1"/>
  <c r="Y6258" i="1"/>
  <c r="Y6250" i="1"/>
  <c r="Y6242" i="1"/>
  <c r="Y6234" i="1"/>
  <c r="Y6226" i="1"/>
  <c r="Y6218" i="1"/>
  <c r="Y6210" i="1"/>
  <c r="Y6202" i="1"/>
  <c r="Y6194" i="1"/>
  <c r="Y6186" i="1"/>
  <c r="Y6170" i="1"/>
  <c r="Y6162" i="1"/>
  <c r="Y6143" i="1"/>
  <c r="Y6135" i="1"/>
  <c r="Y6127" i="1"/>
  <c r="Y6119" i="1"/>
  <c r="Y6111" i="1"/>
  <c r="Y6103" i="1"/>
  <c r="Y6095" i="1"/>
  <c r="Y6087" i="1"/>
  <c r="Y6079" i="1"/>
  <c r="Y6071" i="1"/>
  <c r="Y6063" i="1"/>
  <c r="Y6055" i="1"/>
  <c r="Y6047" i="1"/>
  <c r="Y6039" i="1"/>
  <c r="Y6031" i="1"/>
  <c r="Y6023" i="1"/>
  <c r="Y6014" i="1"/>
  <c r="Y6006" i="1"/>
  <c r="Y5998" i="1"/>
  <c r="Y5990" i="1"/>
  <c r="Y5982" i="1"/>
  <c r="Y5974" i="1"/>
  <c r="Y5966" i="1"/>
  <c r="Y5957" i="1"/>
  <c r="Y5948" i="1"/>
  <c r="Y5939" i="1"/>
  <c r="Y5930" i="1"/>
  <c r="Y5922" i="1"/>
  <c r="Y5914" i="1"/>
  <c r="Y5906" i="1"/>
  <c r="Y5898" i="1"/>
  <c r="Y5889" i="1"/>
  <c r="Y5881" i="1"/>
  <c r="Y5872" i="1"/>
  <c r="Y5864" i="1"/>
  <c r="Y5856" i="1"/>
  <c r="Y5848" i="1"/>
  <c r="Y5840" i="1"/>
  <c r="Y5832" i="1"/>
  <c r="Y5824" i="1"/>
  <c r="Y5816" i="1"/>
  <c r="Y5808" i="1"/>
  <c r="Y5800" i="1"/>
  <c r="Y5792" i="1"/>
  <c r="Y5784" i="1"/>
  <c r="Y5776" i="1"/>
  <c r="Y5768" i="1"/>
  <c r="Y5760" i="1"/>
  <c r="Y5752" i="1"/>
  <c r="Y5744" i="1"/>
  <c r="Y5736" i="1"/>
  <c r="Y5728" i="1"/>
  <c r="Y5720" i="1"/>
  <c r="Y5712" i="1"/>
  <c r="Y5704" i="1"/>
  <c r="Y5696" i="1"/>
  <c r="Y5688" i="1"/>
  <c r="Y5680" i="1"/>
  <c r="Y5672" i="1"/>
  <c r="Y5664" i="1"/>
  <c r="Y5656" i="1"/>
  <c r="Y5648" i="1"/>
  <c r="Y5640" i="1"/>
  <c r="Y5632" i="1"/>
  <c r="Y5624" i="1"/>
  <c r="Y5616" i="1"/>
  <c r="Y5608" i="1"/>
  <c r="Y5598" i="1"/>
  <c r="Y5590" i="1"/>
  <c r="Y5582" i="1"/>
  <c r="Y5574" i="1"/>
  <c r="Y5566" i="1"/>
  <c r="Y5558" i="1"/>
  <c r="Y5550" i="1"/>
  <c r="Y5542" i="1"/>
  <c r="Y5534" i="1"/>
  <c r="Y5526" i="1"/>
  <c r="Y5518" i="1"/>
  <c r="Y5510" i="1"/>
  <c r="Y5502" i="1"/>
  <c r="Y5494" i="1"/>
  <c r="Y5486" i="1"/>
  <c r="Y5478" i="1"/>
  <c r="Y5470" i="1"/>
  <c r="Y5462" i="1"/>
  <c r="Y5454" i="1"/>
  <c r="Y5446" i="1"/>
  <c r="Y5438" i="1"/>
  <c r="Y5430" i="1"/>
  <c r="Y5422" i="1"/>
  <c r="Y5414" i="1"/>
  <c r="Y5407" i="1"/>
  <c r="Y5399" i="1"/>
  <c r="Y5391" i="1"/>
  <c r="Y5383" i="1"/>
  <c r="Y5375" i="1"/>
  <c r="Y5367" i="1"/>
  <c r="Y5359" i="1"/>
  <c r="Y5351" i="1"/>
  <c r="Y5343" i="1"/>
  <c r="Y5335" i="1"/>
  <c r="Y5327" i="1"/>
  <c r="Y5319" i="1"/>
  <c r="Y5311" i="1"/>
  <c r="Y5303" i="1"/>
  <c r="Y5295" i="1"/>
  <c r="Y5287" i="1"/>
  <c r="Y5279" i="1"/>
  <c r="Y5271" i="1"/>
  <c r="Y5263" i="1"/>
  <c r="Y5255" i="1"/>
  <c r="Y5247" i="1"/>
  <c r="Y5239" i="1"/>
  <c r="Y5231" i="1"/>
  <c r="Y5223" i="1"/>
  <c r="Y5215" i="1"/>
  <c r="Y5207" i="1"/>
  <c r="Y5198" i="1"/>
  <c r="Y5188" i="1"/>
  <c r="Y5178" i="1"/>
  <c r="Y5168" i="1"/>
  <c r="Y5156" i="1"/>
  <c r="Y5148" i="1"/>
  <c r="Y5140" i="1"/>
  <c r="Y5132" i="1"/>
  <c r="Y5124" i="1"/>
  <c r="Y5116" i="1"/>
  <c r="Y5106" i="1"/>
  <c r="Y5097" i="1"/>
  <c r="Y5088" i="1"/>
  <c r="Y5079" i="1"/>
  <c r="Y5071" i="1"/>
  <c r="Y5056" i="1"/>
  <c r="Y5047" i="1"/>
  <c r="Y5039" i="1"/>
  <c r="Y4973" i="1"/>
  <c r="Y4823" i="1"/>
  <c r="Y4815" i="1"/>
  <c r="Y4807" i="1"/>
  <c r="Y4799" i="1"/>
  <c r="Y4791" i="1"/>
  <c r="Y4783" i="1"/>
  <c r="Y4775" i="1"/>
  <c r="Y4767" i="1"/>
  <c r="Y4759" i="1"/>
  <c r="Y4751" i="1"/>
  <c r="Y4743" i="1"/>
  <c r="Y4734" i="1"/>
  <c r="Y4726" i="1"/>
  <c r="Y4718" i="1"/>
  <c r="Y4710" i="1"/>
  <c r="Y4702" i="1"/>
  <c r="Y4694" i="1"/>
  <c r="Y4686" i="1"/>
  <c r="Y4678" i="1"/>
  <c r="Y4670" i="1"/>
  <c r="Y4659" i="1"/>
  <c r="Y4651" i="1"/>
  <c r="Y4642" i="1"/>
  <c r="Y4634" i="1"/>
  <c r="Y4626" i="1"/>
  <c r="Y4618" i="1"/>
  <c r="Y4610" i="1"/>
  <c r="Y4602" i="1"/>
  <c r="Y4594" i="1"/>
  <c r="Y4586" i="1"/>
  <c r="Y4578" i="1"/>
  <c r="Y4570" i="1"/>
  <c r="Y4562" i="1"/>
  <c r="Y4554" i="1"/>
  <c r="Y4546" i="1"/>
  <c r="Y4538" i="1"/>
  <c r="Y4530" i="1"/>
  <c r="Y4522" i="1"/>
  <c r="Y4514" i="1"/>
  <c r="Y4506" i="1"/>
  <c r="Y4498" i="1"/>
  <c r="Y4490" i="1"/>
  <c r="Y4482" i="1"/>
  <c r="Y4474" i="1"/>
  <c r="Y4466" i="1"/>
  <c r="Y4458" i="1"/>
  <c r="Y4450" i="1"/>
  <c r="Y4442" i="1"/>
  <c r="Y4434" i="1"/>
  <c r="Y4426" i="1"/>
  <c r="Y4418" i="1"/>
  <c r="Y4410" i="1"/>
  <c r="Y4402" i="1"/>
  <c r="Y4394" i="1"/>
  <c r="Y4386" i="1"/>
  <c r="Y4378" i="1"/>
  <c r="Y4370" i="1"/>
  <c r="Y4362" i="1"/>
  <c r="Y4354" i="1"/>
  <c r="Y4346" i="1"/>
  <c r="Y4338" i="1"/>
  <c r="Y4330" i="1"/>
  <c r="Y4322" i="1"/>
  <c r="Y4314" i="1"/>
  <c r="Y4306" i="1"/>
  <c r="Y4298" i="1"/>
  <c r="Y4290" i="1"/>
  <c r="Y4282" i="1"/>
  <c r="Y4274" i="1"/>
  <c r="Y4266" i="1"/>
  <c r="Y4258" i="1"/>
  <c r="Y4250" i="1"/>
  <c r="Y4242" i="1"/>
  <c r="Y4234" i="1"/>
  <c r="Y4210" i="1"/>
  <c r="Y4202" i="1"/>
  <c r="Y4194" i="1"/>
  <c r="Y4179" i="1"/>
  <c r="Y4171" i="1"/>
  <c r="Y4163" i="1"/>
  <c r="Y4155" i="1"/>
  <c r="Y4147" i="1"/>
  <c r="Y4139" i="1"/>
  <c r="Y4131" i="1"/>
  <c r="Y4123" i="1"/>
  <c r="Y4115" i="1"/>
  <c r="Y4107" i="1"/>
  <c r="Y4099" i="1"/>
  <c r="Y4091" i="1"/>
  <c r="Y4083" i="1"/>
  <c r="Y4075" i="1"/>
  <c r="Y4067" i="1"/>
  <c r="Y4059" i="1"/>
  <c r="Y4051" i="1"/>
  <c r="Y4043" i="1"/>
  <c r="Y4035" i="1"/>
  <c r="Y4027" i="1"/>
  <c r="Y4019" i="1"/>
  <c r="Y4011" i="1"/>
  <c r="Y4003" i="1"/>
  <c r="Y3995" i="1"/>
  <c r="Y3987" i="1"/>
  <c r="Y3979" i="1"/>
  <c r="Y3971" i="1"/>
  <c r="Y3963" i="1"/>
  <c r="Y3955" i="1"/>
  <c r="Y3947" i="1"/>
  <c r="Y3939" i="1"/>
  <c r="Y3931" i="1"/>
  <c r="Y3923" i="1"/>
  <c r="Y3907" i="1"/>
  <c r="Y3899" i="1"/>
  <c r="Y3891" i="1"/>
  <c r="Y3875" i="1"/>
  <c r="Y3867" i="1"/>
  <c r="Y3857" i="1"/>
  <c r="Y3849" i="1"/>
  <c r="Y3841" i="1"/>
  <c r="Y3833" i="1"/>
  <c r="Y3825" i="1"/>
  <c r="Y3816" i="1"/>
  <c r="Y3808" i="1"/>
  <c r="Y3800" i="1"/>
  <c r="Y3792" i="1"/>
  <c r="Y3784" i="1"/>
  <c r="Y3776" i="1"/>
  <c r="Y3768" i="1"/>
  <c r="Y3760" i="1"/>
  <c r="Y3752" i="1"/>
  <c r="Y3744" i="1"/>
  <c r="Y3736" i="1"/>
  <c r="Y3728" i="1"/>
  <c r="Y3720" i="1"/>
  <c r="Y3712" i="1"/>
  <c r="Y3704" i="1"/>
  <c r="Y2398" i="1"/>
  <c r="Y2390" i="1"/>
  <c r="Y2382" i="1"/>
  <c r="Y2374" i="1"/>
  <c r="Y2366" i="1"/>
  <c r="Y2358" i="1"/>
  <c r="Y2350" i="1"/>
  <c r="Y2342" i="1"/>
  <c r="Y2334" i="1"/>
  <c r="Y2326" i="1"/>
  <c r="Y2318" i="1"/>
  <c r="Y2310" i="1"/>
  <c r="Y2302" i="1"/>
  <c r="Y2294" i="1"/>
  <c r="Y2286" i="1"/>
  <c r="Y2278" i="1"/>
  <c r="Y2270" i="1"/>
  <c r="Y2262" i="1"/>
  <c r="Y2254" i="1"/>
  <c r="Y2246" i="1"/>
  <c r="Y2238" i="1"/>
  <c r="Y2230" i="1"/>
  <c r="Y2222" i="1"/>
  <c r="Y2214" i="1"/>
  <c r="Y2206" i="1"/>
  <c r="Y2198" i="1"/>
  <c r="Y5428" i="1"/>
  <c r="Y5420" i="1"/>
  <c r="Y5412" i="1"/>
  <c r="Y5405" i="1"/>
  <c r="Y5397" i="1"/>
  <c r="Y5389" i="1"/>
  <c r="Y5381" i="1"/>
  <c r="Y5373" i="1"/>
  <c r="Y5365" i="1"/>
  <c r="Y5357" i="1"/>
  <c r="Y5349" i="1"/>
  <c r="Y5341" i="1"/>
  <c r="Y5333" i="1"/>
  <c r="Y5325" i="1"/>
  <c r="Y5317" i="1"/>
  <c r="Y5309" i="1"/>
  <c r="Y5301" i="1"/>
  <c r="Y5293" i="1"/>
  <c r="Y5285" i="1"/>
  <c r="Y5277" i="1"/>
  <c r="Y5269" i="1"/>
  <c r="Y5261" i="1"/>
  <c r="Y5253" i="1"/>
  <c r="Y5245" i="1"/>
  <c r="Y5237" i="1"/>
  <c r="Y5229" i="1"/>
  <c r="Y5221" i="1"/>
  <c r="Y5213" i="1"/>
  <c r="Y5205" i="1"/>
  <c r="Y5196" i="1"/>
  <c r="Y5185" i="1"/>
  <c r="Y5176" i="1"/>
  <c r="Y5165" i="1"/>
  <c r="Y5154" i="1"/>
  <c r="Y5146" i="1"/>
  <c r="Y5138" i="1"/>
  <c r="Y5130" i="1"/>
  <c r="Y5122" i="1"/>
  <c r="Y5114" i="1"/>
  <c r="Y5104" i="1"/>
  <c r="Y5095" i="1"/>
  <c r="Y5086" i="1"/>
  <c r="Y5077" i="1"/>
  <c r="Y5063" i="1"/>
  <c r="Y5054" i="1"/>
  <c r="Y5045" i="1"/>
  <c r="Y5037" i="1"/>
  <c r="Y5027" i="1"/>
  <c r="Y4829" i="1"/>
  <c r="Y4821" i="1"/>
  <c r="Y4813" i="1"/>
  <c r="Y4805" i="1"/>
  <c r="Y4797" i="1"/>
  <c r="Y4789" i="1"/>
  <c r="Y4781" i="1"/>
  <c r="Y4773" i="1"/>
  <c r="Y4765" i="1"/>
  <c r="Y4757" i="1"/>
  <c r="Y4749" i="1"/>
  <c r="Y4741" i="1"/>
  <c r="Y4732" i="1"/>
  <c r="Y4724" i="1"/>
  <c r="Y4716" i="1"/>
  <c r="Y4708" i="1"/>
  <c r="Y4700" i="1"/>
  <c r="Y4692" i="1"/>
  <c r="Y4684" i="1"/>
  <c r="Y4676" i="1"/>
  <c r="Y4668" i="1"/>
  <c r="Y4657" i="1"/>
  <c r="Y4649" i="1"/>
  <c r="Y4640" i="1"/>
  <c r="Y4632" i="1"/>
  <c r="Y4624" i="1"/>
  <c r="Y4616" i="1"/>
  <c r="Y4608" i="1"/>
  <c r="Y4600" i="1"/>
  <c r="Y4592" i="1"/>
  <c r="Y4584" i="1"/>
  <c r="Y4576" i="1"/>
  <c r="Y4568" i="1"/>
  <c r="Y4560" i="1"/>
  <c r="Y4552" i="1"/>
  <c r="Y4544" i="1"/>
  <c r="Y4536" i="1"/>
  <c r="Y4528" i="1"/>
  <c r="Y4520" i="1"/>
  <c r="Y4512" i="1"/>
  <c r="Y4504" i="1"/>
  <c r="Y4496" i="1"/>
  <c r="Y4488" i="1"/>
  <c r="Y4480" i="1"/>
  <c r="Y4472" i="1"/>
  <c r="Y4464" i="1"/>
  <c r="Y4456" i="1"/>
  <c r="Y4448" i="1"/>
  <c r="Y4440" i="1"/>
  <c r="Y4432" i="1"/>
  <c r="Y4424" i="1"/>
  <c r="Y4416" i="1"/>
  <c r="Y4408" i="1"/>
  <c r="Y4400" i="1"/>
  <c r="Y4392" i="1"/>
  <c r="Y4384" i="1"/>
  <c r="Y4376" i="1"/>
  <c r="Y4368" i="1"/>
  <c r="Y4360" i="1"/>
  <c r="Y4352" i="1"/>
  <c r="Y4344" i="1"/>
  <c r="Y4336" i="1"/>
  <c r="Y4328" i="1"/>
  <c r="Y4320" i="1"/>
  <c r="Y4312" i="1"/>
  <c r="Y4304" i="1"/>
  <c r="Y4296" i="1"/>
  <c r="Y4288" i="1"/>
  <c r="Y4280" i="1"/>
  <c r="Y4272" i="1"/>
  <c r="Y4264" i="1"/>
  <c r="Y4256" i="1"/>
  <c r="Y4248" i="1"/>
  <c r="Y4240" i="1"/>
  <c r="Y4232" i="1"/>
  <c r="Y4208" i="1"/>
  <c r="Y4200" i="1"/>
  <c r="Y4192" i="1"/>
  <c r="Y4185" i="1"/>
  <c r="Y4177" i="1"/>
  <c r="Y4169" i="1"/>
  <c r="Y4161" i="1"/>
  <c r="Y4153" i="1"/>
  <c r="Y4145" i="1"/>
  <c r="Y4137" i="1"/>
  <c r="Y4129" i="1"/>
  <c r="Y4121" i="1"/>
  <c r="Y4113" i="1"/>
  <c r="Y4105" i="1"/>
  <c r="Y4097" i="1"/>
  <c r="Y4089" i="1"/>
  <c r="Y4081" i="1"/>
  <c r="Y4073" i="1"/>
  <c r="Y4065" i="1"/>
  <c r="Y4057" i="1"/>
  <c r="Y4049" i="1"/>
  <c r="Y4041" i="1"/>
  <c r="Y4033" i="1"/>
  <c r="Y4025" i="1"/>
  <c r="Y4017" i="1"/>
  <c r="Y4009" i="1"/>
  <c r="Y4001" i="1"/>
  <c r="Y3993" i="1"/>
  <c r="Y3985" i="1"/>
  <c r="Y3977" i="1"/>
  <c r="Y3969" i="1"/>
  <c r="Y3961" i="1"/>
  <c r="Y3953" i="1"/>
  <c r="Y3945" i="1"/>
  <c r="Y3937" i="1"/>
  <c r="Y3929" i="1"/>
  <c r="Y3921" i="1"/>
  <c r="Y3913" i="1"/>
  <c r="Y3905" i="1"/>
  <c r="Y3897" i="1"/>
  <c r="Y3889" i="1"/>
  <c r="Y3881" i="1"/>
  <c r="Y3873" i="1"/>
  <c r="Y3865" i="1"/>
  <c r="Y3855" i="1"/>
  <c r="Y3847" i="1"/>
  <c r="Y3839" i="1"/>
  <c r="Y3831" i="1"/>
  <c r="Y3823" i="1"/>
  <c r="Y3814" i="1"/>
  <c r="Y3806" i="1"/>
  <c r="Y3798" i="1"/>
  <c r="Y3790" i="1"/>
  <c r="Y3782" i="1"/>
  <c r="Y3774" i="1"/>
  <c r="Y3766" i="1"/>
  <c r="Y3758" i="1"/>
  <c r="Y3750" i="1"/>
  <c r="Y3742" i="1"/>
  <c r="Y3734" i="1"/>
  <c r="Y3726" i="1"/>
  <c r="Y3718" i="1"/>
  <c r="Y3710" i="1"/>
  <c r="Y3702" i="1"/>
  <c r="Y3694" i="1"/>
  <c r="Y3686" i="1"/>
  <c r="Y3678" i="1"/>
  <c r="Y3670" i="1"/>
  <c r="Y3662" i="1"/>
  <c r="Y3654" i="1"/>
  <c r="Y3646" i="1"/>
  <c r="Y3638" i="1"/>
  <c r="Y3630" i="1"/>
  <c r="Y3622" i="1"/>
  <c r="Y3614" i="1"/>
  <c r="Y3606" i="1"/>
  <c r="Y3598" i="1"/>
  <c r="Y3590" i="1"/>
  <c r="Y3582" i="1"/>
  <c r="Y3573" i="1"/>
  <c r="Y3565" i="1"/>
  <c r="Y3557" i="1"/>
  <c r="Y3549" i="1"/>
  <c r="Y3541" i="1"/>
  <c r="Y3533" i="1"/>
  <c r="Y3524" i="1"/>
  <c r="Y3516" i="1"/>
  <c r="Y3508" i="1"/>
  <c r="Y3500" i="1"/>
  <c r="Y3492" i="1"/>
  <c r="Y3484" i="1"/>
  <c r="Y3476" i="1"/>
  <c r="Y3468" i="1"/>
  <c r="Y3460" i="1"/>
  <c r="Y3452" i="1"/>
  <c r="Y3444" i="1"/>
  <c r="Y3436" i="1"/>
  <c r="Y3428" i="1"/>
  <c r="Y3420" i="1"/>
  <c r="Y3412" i="1"/>
  <c r="Y3404" i="1"/>
  <c r="Y3396" i="1"/>
  <c r="Y3388" i="1"/>
  <c r="Y3380" i="1"/>
  <c r="Y3372" i="1"/>
  <c r="Y3364" i="1"/>
  <c r="Y3356" i="1"/>
  <c r="Y3348" i="1"/>
  <c r="Y3340" i="1"/>
  <c r="Y3332" i="1"/>
  <c r="Y3324" i="1"/>
  <c r="Y3314" i="1"/>
  <c r="Y3306" i="1"/>
  <c r="Y3298" i="1"/>
  <c r="Y3290" i="1"/>
  <c r="Y3282" i="1"/>
  <c r="Y3274" i="1"/>
  <c r="Y3266" i="1"/>
  <c r="Y3258" i="1"/>
  <c r="Y3250" i="1"/>
  <c r="Y3242" i="1"/>
  <c r="Y3234" i="1"/>
  <c r="Y3226" i="1"/>
  <c r="Y3218" i="1"/>
  <c r="Y3210" i="1"/>
  <c r="Y3202" i="1"/>
  <c r="Y3194" i="1"/>
  <c r="Y3186" i="1"/>
  <c r="Y3178" i="1"/>
  <c r="Y3170" i="1"/>
  <c r="Y3162" i="1"/>
  <c r="Y3154" i="1"/>
  <c r="Y3146" i="1"/>
  <c r="Y3138" i="1"/>
  <c r="Y3130" i="1"/>
  <c r="Y3122" i="1"/>
  <c r="Y3114" i="1"/>
  <c r="Y3106" i="1"/>
  <c r="Y3098" i="1"/>
  <c r="Y3090" i="1"/>
  <c r="Y3082" i="1"/>
  <c r="Y3074" i="1"/>
  <c r="Y3066" i="1"/>
  <c r="Y3058" i="1"/>
  <c r="Y3050" i="1"/>
  <c r="Y3042" i="1"/>
  <c r="Y3034" i="1"/>
  <c r="Y3026" i="1"/>
  <c r="Y3018" i="1"/>
  <c r="Y3010" i="1"/>
  <c r="Y3002" i="1"/>
  <c r="Y2994" i="1"/>
  <c r="Y2986" i="1"/>
  <c r="Y2978" i="1"/>
  <c r="Y2970" i="1"/>
  <c r="Y2962" i="1"/>
  <c r="Y2954" i="1"/>
  <c r="Y2946" i="1"/>
  <c r="Y2937" i="1"/>
  <c r="Y2926" i="1"/>
  <c r="Y2917" i="1"/>
  <c r="Y2909" i="1"/>
  <c r="Y2901" i="1"/>
  <c r="Y2892" i="1"/>
  <c r="Y2878" i="1"/>
  <c r="Y2866" i="1"/>
  <c r="Y2855" i="1"/>
  <c r="Y2845" i="1"/>
  <c r="Y2830" i="1"/>
  <c r="Y2819" i="1"/>
  <c r="Y2808" i="1"/>
  <c r="Y2799" i="1"/>
  <c r="Y2791" i="1"/>
  <c r="Y2783" i="1"/>
  <c r="Y2712" i="1"/>
  <c r="Y2397" i="1"/>
  <c r="Y2389" i="1"/>
  <c r="Y2381" i="1"/>
  <c r="Y2373" i="1"/>
  <c r="Y2365" i="1"/>
  <c r="Y2357" i="1"/>
  <c r="Y2349" i="1"/>
  <c r="Y2341" i="1"/>
  <c r="Y2333" i="1"/>
  <c r="Y2325" i="1"/>
  <c r="Y2317" i="1"/>
  <c r="Y2309" i="1"/>
  <c r="Y2301" i="1"/>
  <c r="Y2293" i="1"/>
  <c r="Y2285" i="1"/>
  <c r="Y2277" i="1"/>
  <c r="Y2269" i="1"/>
  <c r="Y2261" i="1"/>
  <c r="Y2253" i="1"/>
  <c r="Y2245" i="1"/>
  <c r="Y2237" i="1"/>
  <c r="Y2229" i="1"/>
  <c r="Y2221" i="1"/>
  <c r="Y2213" i="1"/>
  <c r="Y2205" i="1"/>
  <c r="Y6631" i="1"/>
  <c r="Y6623" i="1"/>
  <c r="Y6615" i="1"/>
  <c r="Y6607" i="1"/>
  <c r="Y6599" i="1"/>
  <c r="Y6591" i="1"/>
  <c r="Y6583" i="1"/>
  <c r="Y6575" i="1"/>
  <c r="Y6567" i="1"/>
  <c r="Y6559" i="1"/>
  <c r="Y6551" i="1"/>
  <c r="Y6543" i="1"/>
  <c r="Y6535" i="1"/>
  <c r="Y6511" i="1"/>
  <c r="Y6503" i="1"/>
  <c r="Y6495" i="1"/>
  <c r="Y6487" i="1"/>
  <c r="Y6479" i="1"/>
  <c r="Y6471" i="1"/>
  <c r="Y6463" i="1"/>
  <c r="Y6455" i="1"/>
  <c r="Y6447" i="1"/>
  <c r="Y6439" i="1"/>
  <c r="Y6431" i="1"/>
  <c r="Y6423" i="1"/>
  <c r="Y6415" i="1"/>
  <c r="Y6407" i="1"/>
  <c r="Y6399" i="1"/>
  <c r="Y6391" i="1"/>
  <c r="Y6383" i="1"/>
  <c r="Y6375" i="1"/>
  <c r="Y6367" i="1"/>
  <c r="Y6359" i="1"/>
  <c r="Y6351" i="1"/>
  <c r="Y6343" i="1"/>
  <c r="Y6335" i="1"/>
  <c r="Y6327" i="1"/>
  <c r="Y6319" i="1"/>
  <c r="Y6311" i="1"/>
  <c r="Y6303" i="1"/>
  <c r="Y6295" i="1"/>
  <c r="Y6287" i="1"/>
  <c r="Y6279" i="1"/>
  <c r="Y6271" i="1"/>
  <c r="Y6263" i="1"/>
  <c r="Y6255" i="1"/>
  <c r="Y6247" i="1"/>
  <c r="Y6239" i="1"/>
  <c r="Y6231" i="1"/>
  <c r="Y6223" i="1"/>
  <c r="Y6215" i="1"/>
  <c r="Y6207" i="1"/>
  <c r="Y6199" i="1"/>
  <c r="Y6191" i="1"/>
  <c r="Y6183" i="1"/>
  <c r="Y6175" i="1"/>
  <c r="Y6167" i="1"/>
  <c r="Y6159" i="1"/>
  <c r="Y6148" i="1"/>
  <c r="Y6140" i="1"/>
  <c r="Y6132" i="1"/>
  <c r="Y6124" i="1"/>
  <c r="Y6116" i="1"/>
  <c r="Y6108" i="1"/>
  <c r="Y6100" i="1"/>
  <c r="Y6092" i="1"/>
  <c r="Y6084" i="1"/>
  <c r="Y6076" i="1"/>
  <c r="Y6068" i="1"/>
  <c r="Y6060" i="1"/>
  <c r="Y6052" i="1"/>
  <c r="Y6044" i="1"/>
  <c r="Y6036" i="1"/>
  <c r="Y6028" i="1"/>
  <c r="Y6020" i="1"/>
  <c r="Y6011" i="1"/>
  <c r="Y6003" i="1"/>
  <c r="Y5995" i="1"/>
  <c r="Y5987" i="1"/>
  <c r="Y5979" i="1"/>
  <c r="Y5971" i="1"/>
  <c r="Y5963" i="1"/>
  <c r="Y5954" i="1"/>
  <c r="Y5945" i="1"/>
  <c r="Y5935" i="1"/>
  <c r="Y5927" i="1"/>
  <c r="Y5919" i="1"/>
  <c r="Y5911" i="1"/>
  <c r="Y5903" i="1"/>
  <c r="Y5895" i="1"/>
  <c r="Y5886" i="1"/>
  <c r="Y5877" i="1"/>
  <c r="Y5869" i="1"/>
  <c r="Y5861" i="1"/>
  <c r="Y5853" i="1"/>
  <c r="Y5845" i="1"/>
  <c r="Y5837" i="1"/>
  <c r="Y5829" i="1"/>
  <c r="Y5821" i="1"/>
  <c r="Y5813" i="1"/>
  <c r="Y5805" i="1"/>
  <c r="Y5797" i="1"/>
  <c r="Y5789" i="1"/>
  <c r="Y5781" i="1"/>
  <c r="Y5773" i="1"/>
  <c r="Y5765" i="1"/>
  <c r="Y5757" i="1"/>
  <c r="Y5749" i="1"/>
  <c r="Y5741" i="1"/>
  <c r="Y5733" i="1"/>
  <c r="Y5725" i="1"/>
  <c r="Y5717" i="1"/>
  <c r="Y5709" i="1"/>
  <c r="Y5701" i="1"/>
  <c r="Y5693" i="1"/>
  <c r="Y5685" i="1"/>
  <c r="Y5677" i="1"/>
  <c r="Y5669" i="1"/>
  <c r="Y5661" i="1"/>
  <c r="Y5653" i="1"/>
  <c r="Y5645" i="1"/>
  <c r="Y5637" i="1"/>
  <c r="Y5629" i="1"/>
  <c r="Y5621" i="1"/>
  <c r="Y5613" i="1"/>
  <c r="Y5605" i="1"/>
  <c r="Y5595" i="1"/>
  <c r="Y5587" i="1"/>
  <c r="Y5579" i="1"/>
  <c r="Y5571" i="1"/>
  <c r="Y5563" i="1"/>
  <c r="Y5555" i="1"/>
  <c r="Y5547" i="1"/>
  <c r="Y5539" i="1"/>
  <c r="Y5531" i="1"/>
  <c r="Y5523" i="1"/>
  <c r="Y5515" i="1"/>
  <c r="Y5507" i="1"/>
  <c r="Y5499" i="1"/>
  <c r="Y5491" i="1"/>
  <c r="Y5483" i="1"/>
  <c r="Y5475" i="1"/>
  <c r="Y5467" i="1"/>
  <c r="Y5459" i="1"/>
  <c r="Y5451" i="1"/>
  <c r="Y5443" i="1"/>
  <c r="Y5435" i="1"/>
  <c r="Y5427" i="1"/>
  <c r="Y5419" i="1"/>
  <c r="Y5411" i="1"/>
  <c r="Y5404" i="1"/>
  <c r="Y5396" i="1"/>
  <c r="Y5388" i="1"/>
  <c r="Y5380" i="1"/>
  <c r="Y5372" i="1"/>
  <c r="Y5364" i="1"/>
  <c r="Y5356" i="1"/>
  <c r="Y5348" i="1"/>
  <c r="Y5340" i="1"/>
  <c r="Y5332" i="1"/>
  <c r="Y5324" i="1"/>
  <c r="Y5316" i="1"/>
  <c r="Y5308" i="1"/>
  <c r="Y5300" i="1"/>
  <c r="Y5292" i="1"/>
  <c r="Y5284" i="1"/>
  <c r="Y5276" i="1"/>
  <c r="Y5268" i="1"/>
  <c r="Y5260" i="1"/>
  <c r="Y5252" i="1"/>
  <c r="Y5244" i="1"/>
  <c r="Y5236" i="1"/>
  <c r="Y5228" i="1"/>
  <c r="Y5220" i="1"/>
  <c r="Y5212" i="1"/>
  <c r="Y5204" i="1"/>
  <c r="Y5195" i="1"/>
  <c r="Y5184" i="1"/>
  <c r="Y5175" i="1"/>
  <c r="Y5164" i="1"/>
  <c r="Y5153" i="1"/>
  <c r="Y5145" i="1"/>
  <c r="Y5137" i="1"/>
  <c r="Y5129" i="1"/>
  <c r="Y5121" i="1"/>
  <c r="Y5113" i="1"/>
  <c r="Y5102" i="1"/>
  <c r="Y5094" i="1"/>
  <c r="Y5085" i="1"/>
  <c r="Y5076" i="1"/>
  <c r="Y5062" i="1"/>
  <c r="Y5052" i="1"/>
  <c r="Y5044" i="1"/>
  <c r="Y5036" i="1"/>
  <c r="Y4970" i="1"/>
  <c r="Y4828" i="1"/>
  <c r="Y4820" i="1"/>
  <c r="Y4812" i="1"/>
  <c r="Y4804" i="1"/>
  <c r="Y4796" i="1"/>
  <c r="Y4788" i="1"/>
  <c r="Y4780" i="1"/>
  <c r="Y4772" i="1"/>
  <c r="Y4764" i="1"/>
  <c r="Y4756" i="1"/>
  <c r="Y4748" i="1"/>
  <c r="Y4740" i="1"/>
  <c r="Y4731" i="1"/>
  <c r="Y4723" i="1"/>
  <c r="Y4715" i="1"/>
  <c r="Y4707" i="1"/>
  <c r="Y4699" i="1"/>
  <c r="Y4691" i="1"/>
  <c r="Y4683" i="1"/>
  <c r="Y4675" i="1"/>
  <c r="Y4667" i="1"/>
  <c r="Y4656" i="1"/>
  <c r="Y4648" i="1"/>
  <c r="Y4639" i="1"/>
  <c r="Y4631" i="1"/>
  <c r="Y4623" i="1"/>
  <c r="Y4615" i="1"/>
  <c r="Y4607" i="1"/>
  <c r="Y4599" i="1"/>
  <c r="Y4591" i="1"/>
  <c r="Y4583" i="1"/>
  <c r="Y4575" i="1"/>
  <c r="Y4567" i="1"/>
  <c r="Y4559" i="1"/>
  <c r="Y4551" i="1"/>
  <c r="Y4543" i="1"/>
  <c r="Y4535" i="1"/>
  <c r="Y4527" i="1"/>
  <c r="Y4519" i="1"/>
  <c r="Y4511" i="1"/>
  <c r="Y4503" i="1"/>
  <c r="Y4495" i="1"/>
  <c r="Y4487" i="1"/>
  <c r="Y4479" i="1"/>
  <c r="Y4471" i="1"/>
  <c r="Y4463" i="1"/>
  <c r="Y4455" i="1"/>
  <c r="Y4447" i="1"/>
  <c r="Y4439" i="1"/>
  <c r="Y4431" i="1"/>
  <c r="Y4423" i="1"/>
  <c r="Y4415" i="1"/>
  <c r="Y4407" i="1"/>
  <c r="Y4399" i="1"/>
  <c r="Y4391" i="1"/>
  <c r="Y4383" i="1"/>
  <c r="Y4375" i="1"/>
  <c r="Y4367" i="1"/>
  <c r="Y4359" i="1"/>
  <c r="Y4351" i="1"/>
  <c r="Y4343" i="1"/>
  <c r="Y4335" i="1"/>
  <c r="Y4327" i="1"/>
  <c r="Y4319" i="1"/>
  <c r="Y4311" i="1"/>
  <c r="Y4303" i="1"/>
  <c r="Y4295" i="1"/>
  <c r="Y4287" i="1"/>
  <c r="Y4279" i="1"/>
  <c r="Y4271" i="1"/>
  <c r="Y4263" i="1"/>
  <c r="Y4255" i="1"/>
  <c r="Y4247" i="1"/>
  <c r="Y4239" i="1"/>
  <c r="Y4231" i="1"/>
  <c r="Y4207" i="1"/>
  <c r="Y4199" i="1"/>
  <c r="Y4191" i="1"/>
  <c r="Y4184" i="1"/>
  <c r="Y4176" i="1"/>
  <c r="Y4168" i="1"/>
  <c r="Y4160" i="1"/>
  <c r="Y4152" i="1"/>
  <c r="Y4144" i="1"/>
  <c r="Y4136" i="1"/>
  <c r="Y4128" i="1"/>
  <c r="Y4120" i="1"/>
  <c r="Y4112" i="1"/>
  <c r="Y4104" i="1"/>
  <c r="Y4096" i="1"/>
  <c r="Y4088" i="1"/>
  <c r="Y4080" i="1"/>
  <c r="Y4072" i="1"/>
  <c r="Y4064" i="1"/>
  <c r="Y4056" i="1"/>
  <c r="Y4048" i="1"/>
  <c r="Y4040" i="1"/>
  <c r="Y4032" i="1"/>
  <c r="Y4024" i="1"/>
  <c r="Y4016" i="1"/>
  <c r="Y4008" i="1"/>
  <c r="Y4000" i="1"/>
  <c r="Y3992" i="1"/>
  <c r="Y3984" i="1"/>
  <c r="Y3976" i="1"/>
  <c r="Y3968" i="1"/>
  <c r="Y3960" i="1"/>
  <c r="Y3952" i="1"/>
  <c r="Y3944" i="1"/>
  <c r="Y3936" i="1"/>
  <c r="Y3928" i="1"/>
  <c r="Y3920" i="1"/>
  <c r="Y3912" i="1"/>
  <c r="Y3904" i="1"/>
  <c r="Y3896" i="1"/>
  <c r="Y3888" i="1"/>
  <c r="Y3880" i="1"/>
  <c r="Y3872" i="1"/>
  <c r="Y3864" i="1"/>
  <c r="Y3854" i="1"/>
  <c r="Y3846" i="1"/>
  <c r="Y3838" i="1"/>
  <c r="Y3830" i="1"/>
  <c r="Y3822" i="1"/>
  <c r="Y3813" i="1"/>
  <c r="Y3805" i="1"/>
  <c r="Y3797" i="1"/>
  <c r="Y3789" i="1"/>
  <c r="Y3781" i="1"/>
  <c r="Y3773" i="1"/>
  <c r="Y3765" i="1"/>
  <c r="Y3757" i="1"/>
  <c r="Y3749" i="1"/>
  <c r="Y3741" i="1"/>
  <c r="Y3733" i="1"/>
  <c r="Y3725" i="1"/>
  <c r="Y3717" i="1"/>
  <c r="Y3709" i="1"/>
  <c r="Y3701" i="1"/>
  <c r="Y3693" i="1"/>
  <c r="Y3685" i="1"/>
  <c r="Y3677" i="1"/>
  <c r="Y3669" i="1"/>
  <c r="Y3661" i="1"/>
  <c r="Y3653" i="1"/>
  <c r="Y3645" i="1"/>
  <c r="Y7025" i="1"/>
  <c r="Y7017" i="1"/>
  <c r="Y7009" i="1"/>
  <c r="Y7001" i="1"/>
  <c r="Y6993" i="1"/>
  <c r="Y6985" i="1"/>
  <c r="Y6976" i="1"/>
  <c r="Y6968" i="1"/>
  <c r="Y6960" i="1"/>
  <c r="Y6952" i="1"/>
  <c r="Y6944" i="1"/>
  <c r="Y6936" i="1"/>
  <c r="Y6927" i="1"/>
  <c r="Y6917" i="1"/>
  <c r="Y6909" i="1"/>
  <c r="Y6901" i="1"/>
  <c r="Y6893" i="1"/>
  <c r="Y6885" i="1"/>
  <c r="Y6877" i="1"/>
  <c r="Y6869" i="1"/>
  <c r="Y6861" i="1"/>
  <c r="Y6853" i="1"/>
  <c r="Y6845" i="1"/>
  <c r="Y6837" i="1"/>
  <c r="Y6829" i="1"/>
  <c r="Y6821" i="1"/>
  <c r="Y6813" i="1"/>
  <c r="Y6805" i="1"/>
  <c r="Y6797" i="1"/>
  <c r="Y6788" i="1"/>
  <c r="Y6779" i="1"/>
  <c r="Y6771" i="1"/>
  <c r="Y6760" i="1"/>
  <c r="Y6752" i="1"/>
  <c r="Y6744" i="1"/>
  <c r="Y6736" i="1"/>
  <c r="Y6728" i="1"/>
  <c r="Y6719" i="1"/>
  <c r="Y6711" i="1"/>
  <c r="Y6702" i="1"/>
  <c r="Y6694" i="1"/>
  <c r="Y6686" i="1"/>
  <c r="Y6678" i="1"/>
  <c r="Y6670" i="1"/>
  <c r="Y6662" i="1"/>
  <c r="Y6654" i="1"/>
  <c r="Y6646" i="1"/>
  <c r="Y6638" i="1"/>
  <c r="Y6630" i="1"/>
  <c r="Y6622" i="1"/>
  <c r="Y6614" i="1"/>
  <c r="Y6606" i="1"/>
  <c r="Y6598" i="1"/>
  <c r="Y6590" i="1"/>
  <c r="Y6582" i="1"/>
  <c r="Y6574" i="1"/>
  <c r="Y6566" i="1"/>
  <c r="Y6558" i="1"/>
  <c r="Y6550" i="1"/>
  <c r="Y6542" i="1"/>
  <c r="Y6534" i="1"/>
  <c r="Y6510" i="1"/>
  <c r="Y6502" i="1"/>
  <c r="Y6494" i="1"/>
  <c r="Y6486" i="1"/>
  <c r="Y6478" i="1"/>
  <c r="Y6470" i="1"/>
  <c r="Y6462" i="1"/>
  <c r="Y6454" i="1"/>
  <c r="Y6446" i="1"/>
  <c r="Y6438" i="1"/>
  <c r="Y6430" i="1"/>
  <c r="Y6422" i="1"/>
  <c r="Y6414" i="1"/>
  <c r="Y6406" i="1"/>
  <c r="Y6398" i="1"/>
  <c r="Y6390" i="1"/>
  <c r="Y6382" i="1"/>
  <c r="Y6374" i="1"/>
  <c r="Y6366" i="1"/>
  <c r="Y6358" i="1"/>
  <c r="Y6350" i="1"/>
  <c r="Y6342" i="1"/>
  <c r="Y6334" i="1"/>
  <c r="Y6326" i="1"/>
  <c r="Y6318" i="1"/>
  <c r="Y6310" i="1"/>
  <c r="Y6302" i="1"/>
  <c r="Y6294" i="1"/>
  <c r="Y6286" i="1"/>
  <c r="Y6278" i="1"/>
  <c r="Y6270" i="1"/>
  <c r="Y6262" i="1"/>
  <c r="Y6254" i="1"/>
  <c r="Y6246" i="1"/>
  <c r="Y6238" i="1"/>
  <c r="Y6230" i="1"/>
  <c r="Y6222" i="1"/>
  <c r="Y6214" i="1"/>
  <c r="Y6206" i="1"/>
  <c r="Y6198" i="1"/>
  <c r="Y6190" i="1"/>
  <c r="Y6182" i="1"/>
  <c r="Y6174" i="1"/>
  <c r="Y6166" i="1"/>
  <c r="Y6158" i="1"/>
  <c r="Y6147" i="1"/>
  <c r="Y6139" i="1"/>
  <c r="Y6123" i="1"/>
  <c r="Y6115" i="1"/>
  <c r="Y6107" i="1"/>
  <c r="Y6099" i="1"/>
  <c r="Y6091" i="1"/>
  <c r="Y6083" i="1"/>
  <c r="Y6075" i="1"/>
  <c r="Y6067" i="1"/>
  <c r="Y6059" i="1"/>
  <c r="Y6051" i="1"/>
  <c r="Y6043" i="1"/>
  <c r="Y6035" i="1"/>
  <c r="Y6027" i="1"/>
  <c r="Y6019" i="1"/>
  <c r="Y6010" i="1"/>
  <c r="Y6002" i="1"/>
  <c r="Y5994" i="1"/>
  <c r="Y5986" i="1"/>
  <c r="Y5978" i="1"/>
  <c r="Y5970" i="1"/>
  <c r="Y5961" i="1"/>
  <c r="Y5953" i="1"/>
  <c r="Y5944" i="1"/>
  <c r="Y5934" i="1"/>
  <c r="Y5926" i="1"/>
  <c r="Y5918" i="1"/>
  <c r="Y5910" i="1"/>
  <c r="Y5902" i="1"/>
  <c r="Y5894" i="1"/>
  <c r="Y5885" i="1"/>
  <c r="Y5876" i="1"/>
  <c r="Y5868" i="1"/>
  <c r="Y5860" i="1"/>
  <c r="Y5852" i="1"/>
  <c r="Y5844" i="1"/>
  <c r="Y5836" i="1"/>
  <c r="Y5828" i="1"/>
  <c r="Y5820" i="1"/>
  <c r="Y5812" i="1"/>
  <c r="Y5804" i="1"/>
  <c r="Y5796" i="1"/>
  <c r="Y5788" i="1"/>
  <c r="Y5780" i="1"/>
  <c r="Y5772" i="1"/>
  <c r="Y5764" i="1"/>
  <c r="Y5756" i="1"/>
  <c r="Y5748" i="1"/>
  <c r="Y5740" i="1"/>
  <c r="Y5732" i="1"/>
  <c r="Y5724" i="1"/>
  <c r="Y5716" i="1"/>
  <c r="Y5708" i="1"/>
  <c r="Y5700" i="1"/>
  <c r="Y5692" i="1"/>
  <c r="Y5684" i="1"/>
  <c r="Y5676" i="1"/>
  <c r="Y5668" i="1"/>
  <c r="Y5660" i="1"/>
  <c r="Y5652" i="1"/>
  <c r="Y5644" i="1"/>
  <c r="Y5636" i="1"/>
  <c r="Y5628" i="1"/>
  <c r="Y5620" i="1"/>
  <c r="Y5612" i="1"/>
  <c r="Y5604" i="1"/>
  <c r="Y5594" i="1"/>
  <c r="Y5586" i="1"/>
  <c r="Y5578" i="1"/>
  <c r="Y5570" i="1"/>
  <c r="Y5562" i="1"/>
  <c r="Y5554" i="1"/>
  <c r="Y5546" i="1"/>
  <c r="Y5538" i="1"/>
  <c r="Y5530" i="1"/>
  <c r="Y5522" i="1"/>
  <c r="Y5514" i="1"/>
  <c r="Y5506" i="1"/>
  <c r="Y5498" i="1"/>
  <c r="Y5490" i="1"/>
  <c r="Y5482" i="1"/>
  <c r="Y5474" i="1"/>
  <c r="Y5466" i="1"/>
  <c r="Y5458" i="1"/>
  <c r="Y5450" i="1"/>
  <c r="Y5442" i="1"/>
  <c r="Y5434" i="1"/>
  <c r="Y5426" i="1"/>
  <c r="Y5418" i="1"/>
  <c r="Y5403" i="1"/>
  <c r="Y5395" i="1"/>
  <c r="Y5387" i="1"/>
  <c r="Y5379" i="1"/>
  <c r="Y5371" i="1"/>
  <c r="Y5363" i="1"/>
  <c r="Y5355" i="1"/>
  <c r="Y5347" i="1"/>
  <c r="Y5339" i="1"/>
  <c r="Y5331" i="1"/>
  <c r="Y5323" i="1"/>
  <c r="Y5315" i="1"/>
  <c r="Y5307" i="1"/>
  <c r="Y5299" i="1"/>
  <c r="Y5291" i="1"/>
  <c r="Y5283" i="1"/>
  <c r="Y5275" i="1"/>
  <c r="Y5267" i="1"/>
  <c r="Y5259" i="1"/>
  <c r="Y5251" i="1"/>
  <c r="Y5243" i="1"/>
  <c r="Y5235" i="1"/>
  <c r="Y5227" i="1"/>
  <c r="Y5219" i="1"/>
  <c r="Y5211" i="1"/>
  <c r="Y5203" i="1"/>
  <c r="Y5194" i="1"/>
  <c r="Y5183" i="1"/>
  <c r="Y5174" i="1"/>
  <c r="Y5163" i="1"/>
  <c r="Y5152" i="1"/>
  <c r="Y5144" i="1"/>
  <c r="Y5136" i="1"/>
  <c r="Y5128" i="1"/>
  <c r="Y5120" i="1"/>
  <c r="Y5112" i="1"/>
  <c r="Y5101" i="1"/>
  <c r="Y5093" i="1"/>
  <c r="Y5083" i="1"/>
  <c r="Y5075" i="1"/>
  <c r="Y5061" i="1"/>
  <c r="Y5051" i="1"/>
  <c r="Y5043" i="1"/>
  <c r="Y5035" i="1"/>
  <c r="Y4977" i="1"/>
  <c r="Y4827" i="1"/>
  <c r="Y4819" i="1"/>
  <c r="Y3644" i="1"/>
  <c r="Y6066" i="1"/>
  <c r="Y6058" i="1"/>
  <c r="Y6050" i="1"/>
  <c r="Y6042" i="1"/>
  <c r="Y6034" i="1"/>
  <c r="Y6026" i="1"/>
  <c r="Y6018" i="1"/>
  <c r="Y6009" i="1"/>
  <c r="Y6001" i="1"/>
  <c r="Y5993" i="1"/>
  <c r="Y5985" i="1"/>
  <c r="Y5977" i="1"/>
  <c r="Y5969" i="1"/>
  <c r="Y5960" i="1"/>
  <c r="Y5952" i="1"/>
  <c r="Y5943" i="1"/>
  <c r="Y5933" i="1"/>
  <c r="Y5925" i="1"/>
  <c r="Y5917" i="1"/>
  <c r="Y5909" i="1"/>
  <c r="Y5901" i="1"/>
  <c r="Y5893" i="1"/>
  <c r="Y5884" i="1"/>
  <c r="Y5875" i="1"/>
  <c r="Y5867" i="1"/>
  <c r="Y5859" i="1"/>
  <c r="Y5851" i="1"/>
  <c r="Y5843" i="1"/>
  <c r="Y5835" i="1"/>
  <c r="Y5827" i="1"/>
  <c r="Y5819" i="1"/>
  <c r="Y5811" i="1"/>
  <c r="Y5803" i="1"/>
  <c r="Y5795" i="1"/>
  <c r="Y5787" i="1"/>
  <c r="Y5779" i="1"/>
  <c r="Y5771" i="1"/>
  <c r="Y5763" i="1"/>
  <c r="Y5755" i="1"/>
  <c r="Y5747" i="1"/>
  <c r="Y5739" i="1"/>
  <c r="Y5731" i="1"/>
  <c r="Y5723" i="1"/>
  <c r="Y5715" i="1"/>
  <c r="Y5707" i="1"/>
  <c r="Y5699" i="1"/>
  <c r="Y5691" i="1"/>
  <c r="Y5683" i="1"/>
  <c r="Y5675" i="1"/>
  <c r="Y5667" i="1"/>
  <c r="Y5659" i="1"/>
  <c r="Y5651" i="1"/>
  <c r="Y5643" i="1"/>
  <c r="Y5635" i="1"/>
  <c r="Y5627" i="1"/>
  <c r="Y5619" i="1"/>
  <c r="Y5611" i="1"/>
  <c r="Y5601" i="1"/>
  <c r="Y5593" i="1"/>
  <c r="Y5585" i="1"/>
  <c r="Y5577" i="1"/>
  <c r="Y5569" i="1"/>
  <c r="Y5561" i="1"/>
  <c r="Y5553" i="1"/>
  <c r="Y5545" i="1"/>
  <c r="Y5537" i="1"/>
  <c r="Y5529" i="1"/>
  <c r="Y5521" i="1"/>
  <c r="Y5513" i="1"/>
  <c r="Y5505" i="1"/>
  <c r="Y5497" i="1"/>
  <c r="Y5489" i="1"/>
  <c r="Y5481" i="1"/>
  <c r="Y5473" i="1"/>
  <c r="Y5465" i="1"/>
  <c r="Y5457" i="1"/>
  <c r="Y5449" i="1"/>
  <c r="Y5441" i="1"/>
  <c r="Y5433" i="1"/>
  <c r="Y5425" i="1"/>
  <c r="Y5417" i="1"/>
  <c r="Y5410" i="1"/>
  <c r="Y5402" i="1"/>
  <c r="Y5394" i="1"/>
  <c r="Y5386" i="1"/>
  <c r="Y5378" i="1"/>
  <c r="Y5370" i="1"/>
  <c r="Y5362" i="1"/>
  <c r="Y5354" i="1"/>
  <c r="Y5346" i="1"/>
  <c r="Y5338" i="1"/>
  <c r="Y5330" i="1"/>
  <c r="Y5322" i="1"/>
  <c r="Y5314" i="1"/>
  <c r="Y5306" i="1"/>
  <c r="Y5298" i="1"/>
  <c r="Y5290" i="1"/>
  <c r="Y5282" i="1"/>
  <c r="Y5274" i="1"/>
  <c r="Y5266" i="1"/>
  <c r="Y5258" i="1"/>
  <c r="Y5250" i="1"/>
  <c r="Y5242" i="1"/>
  <c r="Y5234" i="1"/>
  <c r="Y5226" i="1"/>
  <c r="Y5218" i="1"/>
  <c r="Y5210" i="1"/>
  <c r="Y5202" i="1"/>
  <c r="Y5193" i="1"/>
  <c r="Y5181" i="1"/>
  <c r="Y5173" i="1"/>
  <c r="Y5162" i="1"/>
  <c r="Y5151" i="1"/>
  <c r="Y5143" i="1"/>
  <c r="Y5135" i="1"/>
  <c r="Y5127" i="1"/>
  <c r="Y5119" i="1"/>
  <c r="Y5109" i="1"/>
  <c r="Y5100" i="1"/>
  <c r="Y5091" i="1"/>
  <c r="Y5082" i="1"/>
  <c r="Y5074" i="1"/>
  <c r="Y5060" i="1"/>
  <c r="Y5050" i="1"/>
  <c r="Y5042" i="1"/>
  <c r="Y5032" i="1"/>
  <c r="Y4976" i="1"/>
  <c r="Y4826" i="1"/>
  <c r="Y4818" i="1"/>
  <c r="Y4810" i="1"/>
  <c r="Y4802" i="1"/>
  <c r="Y4794" i="1"/>
  <c r="Y4786" i="1"/>
  <c r="Y4778" i="1"/>
  <c r="Y4770" i="1"/>
  <c r="Y4762" i="1"/>
  <c r="Y4754" i="1"/>
  <c r="Y4746" i="1"/>
  <c r="Y4737" i="1"/>
  <c r="Y4729" i="1"/>
  <c r="Y4721" i="1"/>
  <c r="Y4713" i="1"/>
  <c r="Y4705" i="1"/>
  <c r="Y4697" i="1"/>
  <c r="Y4689" i="1"/>
  <c r="Y4681" i="1"/>
  <c r="Y4673" i="1"/>
  <c r="Y4665" i="1"/>
  <c r="Y4654" i="1"/>
  <c r="Y4645" i="1"/>
  <c r="Y4637" i="1"/>
  <c r="Y4629" i="1"/>
  <c r="Y4621" i="1"/>
  <c r="Y4613" i="1"/>
  <c r="Y4605" i="1"/>
  <c r="Y4597" i="1"/>
  <c r="Y4589" i="1"/>
  <c r="Y4581" i="1"/>
  <c r="Y4573" i="1"/>
  <c r="Y4565" i="1"/>
  <c r="Y4557" i="1"/>
  <c r="Y4549" i="1"/>
  <c r="Y4541" i="1"/>
  <c r="Y4533" i="1"/>
  <c r="Y4525" i="1"/>
  <c r="Y4517" i="1"/>
  <c r="Y4509" i="1"/>
  <c r="Y4501" i="1"/>
  <c r="Y4493" i="1"/>
  <c r="Y4485" i="1"/>
  <c r="Y4477" i="1"/>
  <c r="Y4469" i="1"/>
  <c r="Y4461" i="1"/>
  <c r="Y4453" i="1"/>
  <c r="Y4445" i="1"/>
  <c r="Y4437" i="1"/>
  <c r="Y4429" i="1"/>
  <c r="Y4421" i="1"/>
  <c r="Y4413" i="1"/>
  <c r="Y4405" i="1"/>
  <c r="Y4397" i="1"/>
  <c r="Y4389" i="1"/>
  <c r="Y4381" i="1"/>
  <c r="Y4373" i="1"/>
  <c r="Y4365" i="1"/>
  <c r="Y4357" i="1"/>
  <c r="Y4349" i="1"/>
  <c r="Y4341" i="1"/>
  <c r="Y4333" i="1"/>
  <c r="Y4325" i="1"/>
  <c r="Y4317" i="1"/>
  <c r="Y4309" i="1"/>
  <c r="Y4301" i="1"/>
  <c r="Y4293" i="1"/>
  <c r="Y4285" i="1"/>
  <c r="Y4277" i="1"/>
  <c r="Y4269" i="1"/>
  <c r="Y4261" i="1"/>
  <c r="Y4253" i="1"/>
  <c r="Y4245" i="1"/>
  <c r="Y4237" i="1"/>
  <c r="Y4229" i="1"/>
  <c r="Y4205" i="1"/>
  <c r="Y4197" i="1"/>
  <c r="Y4189" i="1"/>
  <c r="Y4182" i="1"/>
  <c r="Y4174" i="1"/>
  <c r="Y4166" i="1"/>
  <c r="Y4158" i="1"/>
  <c r="Y4150" i="1"/>
  <c r="Y4142" i="1"/>
  <c r="Y4134" i="1"/>
  <c r="Y4126" i="1"/>
  <c r="Y4118" i="1"/>
  <c r="Y4110" i="1"/>
  <c r="Y4102" i="1"/>
  <c r="Y4094" i="1"/>
  <c r="Y4086" i="1"/>
  <c r="Y4078" i="1"/>
  <c r="Y4070" i="1"/>
  <c r="Y4062" i="1"/>
  <c r="Y4054" i="1"/>
  <c r="Y4046" i="1"/>
  <c r="Y4038" i="1"/>
  <c r="Y4030" i="1"/>
  <c r="Y4022" i="1"/>
  <c r="Y4014" i="1"/>
  <c r="Y4006" i="1"/>
  <c r="Y3998" i="1"/>
  <c r="Y3990" i="1"/>
  <c r="Y3982" i="1"/>
  <c r="Y3974" i="1"/>
  <c r="Y3966" i="1"/>
  <c r="Y3958" i="1"/>
  <c r="Y3950" i="1"/>
  <c r="Y3942" i="1"/>
  <c r="Y3934" i="1"/>
  <c r="Y3926" i="1"/>
  <c r="Y3918" i="1"/>
  <c r="Y3910" i="1"/>
  <c r="Y3902" i="1"/>
  <c r="Y3894" i="1"/>
  <c r="Y3886" i="1"/>
  <c r="Y3878" i="1"/>
  <c r="Y3870" i="1"/>
  <c r="Y3862" i="1"/>
  <c r="Y3852" i="1"/>
  <c r="Y3844" i="1"/>
  <c r="Y3836" i="1"/>
  <c r="Y3828" i="1"/>
  <c r="Y3820" i="1"/>
  <c r="Y3696" i="1"/>
  <c r="Y3688" i="1"/>
  <c r="Y3680" i="1"/>
  <c r="Y3672" i="1"/>
  <c r="Y3664" i="1"/>
  <c r="Y3656" i="1"/>
  <c r="Y3648" i="1"/>
  <c r="Y3641" i="1"/>
  <c r="Y3633" i="1"/>
  <c r="Y3625" i="1"/>
  <c r="Y3617" i="1"/>
  <c r="Y3609" i="1"/>
  <c r="Y3601" i="1"/>
  <c r="Y3593" i="1"/>
  <c r="Y3585" i="1"/>
  <c r="Y3576" i="1"/>
  <c r="Y3568" i="1"/>
  <c r="Y3560" i="1"/>
  <c r="Y3552" i="1"/>
  <c r="Y3544" i="1"/>
  <c r="Y3536" i="1"/>
  <c r="Y3527" i="1"/>
  <c r="Y3519" i="1"/>
  <c r="Y3511" i="1"/>
  <c r="Y3503" i="1"/>
  <c r="Y3495" i="1"/>
  <c r="Y3487" i="1"/>
  <c r="Y3479" i="1"/>
  <c r="Y3471" i="1"/>
  <c r="Y3463" i="1"/>
  <c r="Y3455" i="1"/>
  <c r="Y3447" i="1"/>
  <c r="Y3439" i="1"/>
  <c r="Y3431" i="1"/>
  <c r="Y3423" i="1"/>
  <c r="Y3415" i="1"/>
  <c r="Y3407" i="1"/>
  <c r="Y3399" i="1"/>
  <c r="Y3391" i="1"/>
  <c r="Y3383" i="1"/>
  <c r="Y3375" i="1"/>
  <c r="Y3367" i="1"/>
  <c r="Y3359" i="1"/>
  <c r="Y3351" i="1"/>
  <c r="Y3343" i="1"/>
  <c r="Y3335" i="1"/>
  <c r="Y3327" i="1"/>
  <c r="Y3317" i="1"/>
  <c r="Y3309" i="1"/>
  <c r="Y3301" i="1"/>
  <c r="Y3293" i="1"/>
  <c r="Y3285" i="1"/>
  <c r="Y3277" i="1"/>
  <c r="Y3269" i="1"/>
  <c r="Y3261" i="1"/>
  <c r="Y3253" i="1"/>
  <c r="Y3245" i="1"/>
  <c r="Y3237" i="1"/>
  <c r="Y3229" i="1"/>
  <c r="Y3221" i="1"/>
  <c r="Y3213" i="1"/>
  <c r="Y3205" i="1"/>
  <c r="Y3197" i="1"/>
  <c r="Y3189" i="1"/>
  <c r="Y3181" i="1"/>
  <c r="Y3173" i="1"/>
  <c r="Y3165" i="1"/>
  <c r="Y3157" i="1"/>
  <c r="Y3149" i="1"/>
  <c r="Y3141" i="1"/>
  <c r="Y3133" i="1"/>
  <c r="Y3125" i="1"/>
  <c r="Y3117" i="1"/>
  <c r="Y3109" i="1"/>
  <c r="Y3101" i="1"/>
  <c r="Y3093" i="1"/>
  <c r="Y3085" i="1"/>
  <c r="Y3077" i="1"/>
  <c r="Y3069" i="1"/>
  <c r="Y3061" i="1"/>
  <c r="Y3053" i="1"/>
  <c r="Y3045" i="1"/>
  <c r="Y3037" i="1"/>
  <c r="Y3029" i="1"/>
  <c r="Y3021" i="1"/>
  <c r="Y3013" i="1"/>
  <c r="Y3005" i="1"/>
  <c r="Y2997" i="1"/>
  <c r="Y2989" i="1"/>
  <c r="Y2981" i="1"/>
  <c r="Y2973" i="1"/>
  <c r="Y2965" i="1"/>
  <c r="Y2957" i="1"/>
  <c r="Y2949" i="1"/>
  <c r="Y2941" i="1"/>
  <c r="Y2931" i="1"/>
  <c r="Y2920" i="1"/>
  <c r="Y2912" i="1"/>
  <c r="Y2904" i="1"/>
  <c r="Y2895" i="1"/>
  <c r="Y2883" i="1"/>
  <c r="Y2869" i="1"/>
  <c r="Y2858" i="1"/>
  <c r="Y2848" i="1"/>
  <c r="Y2834" i="1"/>
  <c r="Y2822" i="1"/>
  <c r="Y2811" i="1"/>
  <c r="Y2802" i="1"/>
  <c r="Y2794" i="1"/>
  <c r="Y2786" i="1"/>
  <c r="Y2715" i="1"/>
  <c r="Y2707" i="1"/>
  <c r="Y2392" i="1"/>
  <c r="Y2384" i="1"/>
  <c r="Y2376" i="1"/>
  <c r="Y2368" i="1"/>
  <c r="Y2360" i="1"/>
  <c r="Y2352" i="1"/>
  <c r="Y2344" i="1"/>
  <c r="Y2336" i="1"/>
  <c r="Y2328" i="1"/>
  <c r="Y2320" i="1"/>
  <c r="Y2312" i="1"/>
  <c r="Y2304" i="1"/>
  <c r="Y2296" i="1"/>
  <c r="Y2288" i="1"/>
  <c r="Y2280" i="1"/>
  <c r="Y2272" i="1"/>
  <c r="Y2264" i="1"/>
  <c r="Y2256" i="1"/>
  <c r="Y2248" i="1"/>
  <c r="Y2240" i="1"/>
  <c r="Y2232" i="1"/>
  <c r="Y2224" i="1"/>
  <c r="Y2216" i="1"/>
  <c r="Y2208" i="1"/>
  <c r="Y2200" i="1"/>
  <c r="Y4369" i="1"/>
  <c r="Y4361" i="1"/>
  <c r="Y4353" i="1"/>
  <c r="Y4345" i="1"/>
  <c r="Y4337" i="1"/>
  <c r="Y4329" i="1"/>
  <c r="Y4321" i="1"/>
  <c r="Y4313" i="1"/>
  <c r="Y4305" i="1"/>
  <c r="Y4297" i="1"/>
  <c r="Y4289" i="1"/>
  <c r="Y4281" i="1"/>
  <c r="Y4273" i="1"/>
  <c r="Y4265" i="1"/>
  <c r="Y4257" i="1"/>
  <c r="Y4249" i="1"/>
  <c r="Y4241" i="1"/>
  <c r="Y4233" i="1"/>
  <c r="Y4209" i="1"/>
  <c r="Y4201" i="1"/>
  <c r="Y4193" i="1"/>
  <c r="Y4186" i="1"/>
  <c r="Y4178" i="1"/>
  <c r="Y4170" i="1"/>
  <c r="Y4162" i="1"/>
  <c r="Y4154" i="1"/>
  <c r="Y4146" i="1"/>
  <c r="Y4138" i="1"/>
  <c r="Y4130" i="1"/>
  <c r="Y4122" i="1"/>
  <c r="Y4114" i="1"/>
  <c r="Y4106" i="1"/>
  <c r="Y4098" i="1"/>
  <c r="Y4090" i="1"/>
  <c r="Y4082" i="1"/>
  <c r="Y4074" i="1"/>
  <c r="Y4066" i="1"/>
  <c r="Y4058" i="1"/>
  <c r="Y4050" i="1"/>
  <c r="Y4042" i="1"/>
  <c r="Y4034" i="1"/>
  <c r="Y4026" i="1"/>
  <c r="Y4018" i="1"/>
  <c r="Y4010" i="1"/>
  <c r="Y4002" i="1"/>
  <c r="Y3994" i="1"/>
  <c r="Y3986" i="1"/>
  <c r="Y3978" i="1"/>
  <c r="Y3970" i="1"/>
  <c r="Y3962" i="1"/>
  <c r="Y3954" i="1"/>
  <c r="Y3946" i="1"/>
  <c r="Y3938" i="1"/>
  <c r="Y3930" i="1"/>
  <c r="Y3922" i="1"/>
  <c r="Y3914" i="1"/>
  <c r="Y3906" i="1"/>
  <c r="Y3898" i="1"/>
  <c r="Y3890" i="1"/>
  <c r="Y3882" i="1"/>
  <c r="Y3874" i="1"/>
  <c r="Y3866" i="1"/>
  <c r="Y3856" i="1"/>
  <c r="Y3848" i="1"/>
  <c r="Y3840" i="1"/>
  <c r="Y3832" i="1"/>
  <c r="Y3824" i="1"/>
  <c r="Y3815" i="1"/>
  <c r="Y3807" i="1"/>
  <c r="Y3799" i="1"/>
  <c r="Y3791" i="1"/>
  <c r="Y3783" i="1"/>
  <c r="Y3775" i="1"/>
  <c r="Y3767" i="1"/>
  <c r="Y3759" i="1"/>
  <c r="Y3751" i="1"/>
  <c r="Y3743" i="1"/>
  <c r="Y3735" i="1"/>
  <c r="Y3727" i="1"/>
  <c r="Y3719" i="1"/>
  <c r="Y3711" i="1"/>
  <c r="Y3703" i="1"/>
  <c r="Y3695" i="1"/>
  <c r="Y3687" i="1"/>
  <c r="Y3679" i="1"/>
  <c r="Y3671" i="1"/>
  <c r="Y3663" i="1"/>
  <c r="Y3655" i="1"/>
  <c r="Y3647" i="1"/>
  <c r="Y3640" i="1"/>
  <c r="Y3632" i="1"/>
  <c r="Y3624" i="1"/>
  <c r="Y3616" i="1"/>
  <c r="Y3608" i="1"/>
  <c r="Y3600" i="1"/>
  <c r="Y3592" i="1"/>
  <c r="Y3584" i="1"/>
  <c r="Y3575" i="1"/>
  <c r="Y3567" i="1"/>
  <c r="Y3559" i="1"/>
  <c r="Y3551" i="1"/>
  <c r="Y3543" i="1"/>
  <c r="Y3535" i="1"/>
  <c r="Y3526" i="1"/>
  <c r="Y3518" i="1"/>
  <c r="Y3510" i="1"/>
  <c r="Y3502" i="1"/>
  <c r="Y3494" i="1"/>
  <c r="Y3486" i="1"/>
  <c r="Y3478" i="1"/>
  <c r="Y3470" i="1"/>
  <c r="Y3462" i="1"/>
  <c r="Y3454" i="1"/>
  <c r="Y3446" i="1"/>
  <c r="Y3438" i="1"/>
  <c r="Y3430" i="1"/>
  <c r="Y3422" i="1"/>
  <c r="Y3414" i="1"/>
  <c r="Y3406" i="1"/>
  <c r="Y3398" i="1"/>
  <c r="Y3390" i="1"/>
  <c r="Y3382" i="1"/>
  <c r="Y3374" i="1"/>
  <c r="Y3366" i="1"/>
  <c r="Y3358" i="1"/>
  <c r="Y3350" i="1"/>
  <c r="Y3342" i="1"/>
  <c r="Y3334" i="1"/>
  <c r="Y3326" i="1"/>
  <c r="Y3316" i="1"/>
  <c r="Y3308" i="1"/>
  <c r="Y3300" i="1"/>
  <c r="Y3292" i="1"/>
  <c r="Y3284" i="1"/>
  <c r="Y3276" i="1"/>
  <c r="Y3268" i="1"/>
  <c r="Y3260" i="1"/>
  <c r="Y3252" i="1"/>
  <c r="Y3244" i="1"/>
  <c r="Y3236" i="1"/>
  <c r="Y3228" i="1"/>
  <c r="Y3220" i="1"/>
  <c r="Y3212" i="1"/>
  <c r="Y3204" i="1"/>
  <c r="Y3196" i="1"/>
  <c r="Y3188" i="1"/>
  <c r="Y3180" i="1"/>
  <c r="Y3172" i="1"/>
  <c r="Y3164" i="1"/>
  <c r="Y3156" i="1"/>
  <c r="Y3148" i="1"/>
  <c r="Y3140" i="1"/>
  <c r="Y3132" i="1"/>
  <c r="Y3124" i="1"/>
  <c r="Y3116" i="1"/>
  <c r="Y3108" i="1"/>
  <c r="Y3100" i="1"/>
  <c r="Y3092" i="1"/>
  <c r="Y3084" i="1"/>
  <c r="Y3076" i="1"/>
  <c r="Y3068" i="1"/>
  <c r="Y3060" i="1"/>
  <c r="Y3052" i="1"/>
  <c r="Y2197" i="1"/>
  <c r="Y4811" i="1"/>
  <c r="Y4803" i="1"/>
  <c r="Y4795" i="1"/>
  <c r="Y4787" i="1"/>
  <c r="Y4779" i="1"/>
  <c r="Y4771" i="1"/>
  <c r="Y4763" i="1"/>
  <c r="Y4755" i="1"/>
  <c r="Y4747" i="1"/>
  <c r="Y4739" i="1"/>
  <c r="Y4730" i="1"/>
  <c r="Y4722" i="1"/>
  <c r="Y4714" i="1"/>
  <c r="Y4706" i="1"/>
  <c r="Y4698" i="1"/>
  <c r="Y4690" i="1"/>
  <c r="Y4682" i="1"/>
  <c r="Y4674" i="1"/>
  <c r="Y4666" i="1"/>
  <c r="Y4655" i="1"/>
  <c r="Y4647" i="1"/>
  <c r="Y4638" i="1"/>
  <c r="Y4630" i="1"/>
  <c r="Y4622" i="1"/>
  <c r="Y4614" i="1"/>
  <c r="Y4606" i="1"/>
  <c r="Y4598" i="1"/>
  <c r="Y4590" i="1"/>
  <c r="Y4582" i="1"/>
  <c r="Y4574" i="1"/>
  <c r="Y4566" i="1"/>
  <c r="Y4558" i="1"/>
  <c r="Y4550" i="1"/>
  <c r="Y4542" i="1"/>
  <c r="Y4534" i="1"/>
  <c r="Y4526" i="1"/>
  <c r="Y4518" i="1"/>
  <c r="Y4510" i="1"/>
  <c r="Y4502" i="1"/>
  <c r="Y4494" i="1"/>
  <c r="Y4486" i="1"/>
  <c r="Y4478" i="1"/>
  <c r="Y4470" i="1"/>
  <c r="Y4462" i="1"/>
  <c r="Y4454" i="1"/>
  <c r="Y4446" i="1"/>
  <c r="Y4438" i="1"/>
  <c r="Y4430" i="1"/>
  <c r="Y4422" i="1"/>
  <c r="Y4414" i="1"/>
  <c r="Y4406" i="1"/>
  <c r="Y4398" i="1"/>
  <c r="Y4390" i="1"/>
  <c r="Y4382" i="1"/>
  <c r="Y4374" i="1"/>
  <c r="Y4366" i="1"/>
  <c r="Y4358" i="1"/>
  <c r="Y4350" i="1"/>
  <c r="Y4342" i="1"/>
  <c r="Y4334" i="1"/>
  <c r="Y4326" i="1"/>
  <c r="Y4318" i="1"/>
  <c r="Y4310" i="1"/>
  <c r="Y4302" i="1"/>
  <c r="Y4294" i="1"/>
  <c r="Y4286" i="1"/>
  <c r="Y4278" i="1"/>
  <c r="Y4270" i="1"/>
  <c r="Y4262" i="1"/>
  <c r="Y4254" i="1"/>
  <c r="Y4246" i="1"/>
  <c r="Y4238" i="1"/>
  <c r="Y4230" i="1"/>
  <c r="Y4206" i="1"/>
  <c r="Y4198" i="1"/>
  <c r="Y4190" i="1"/>
  <c r="Y4183" i="1"/>
  <c r="Y4175" i="1"/>
  <c r="Y4167" i="1"/>
  <c r="Y4159" i="1"/>
  <c r="Y4151" i="1"/>
  <c r="Y4143" i="1"/>
  <c r="Y4135" i="1"/>
  <c r="Y4127" i="1"/>
  <c r="Y4119" i="1"/>
  <c r="Y4111" i="1"/>
  <c r="Y4103" i="1"/>
  <c r="Y4095" i="1"/>
  <c r="Y4087" i="1"/>
  <c r="Y4079" i="1"/>
  <c r="Y4071" i="1"/>
  <c r="Y4063" i="1"/>
  <c r="Y4055" i="1"/>
  <c r="Y4047" i="1"/>
  <c r="Y4039" i="1"/>
  <c r="Y4031" i="1"/>
  <c r="Y4023" i="1"/>
  <c r="Y4015" i="1"/>
  <c r="Y4007" i="1"/>
  <c r="Y3999" i="1"/>
  <c r="Y3991" i="1"/>
  <c r="Y3983" i="1"/>
  <c r="Y3975" i="1"/>
  <c r="Y3967" i="1"/>
  <c r="Y3959" i="1"/>
  <c r="Y3951" i="1"/>
  <c r="Y3943" i="1"/>
  <c r="Y3935" i="1"/>
  <c r="Y3927" i="1"/>
  <c r="Y3919" i="1"/>
  <c r="Y3911" i="1"/>
  <c r="Y3903" i="1"/>
  <c r="Y3895" i="1"/>
  <c r="Y3887" i="1"/>
  <c r="Y3879" i="1"/>
  <c r="Y3871" i="1"/>
  <c r="Y3863" i="1"/>
  <c r="Y3853" i="1"/>
  <c r="Y3845" i="1"/>
  <c r="Y3837" i="1"/>
  <c r="Y3829" i="1"/>
  <c r="Y3821" i="1"/>
  <c r="Y3812" i="1"/>
  <c r="Y3804" i="1"/>
  <c r="Y3796" i="1"/>
  <c r="Y3788" i="1"/>
  <c r="Y3780" i="1"/>
  <c r="Y3772" i="1"/>
  <c r="Y3764" i="1"/>
  <c r="Y3756" i="1"/>
  <c r="Y3748" i="1"/>
  <c r="Y3740" i="1"/>
  <c r="Y3732" i="1"/>
  <c r="Y3724" i="1"/>
  <c r="Y3716" i="1"/>
  <c r="Y3708" i="1"/>
  <c r="Y3700" i="1"/>
  <c r="Y3692" i="1"/>
  <c r="Y3684" i="1"/>
  <c r="Y3676" i="1"/>
  <c r="Y3668" i="1"/>
  <c r="Y3660" i="1"/>
  <c r="Y3652" i="1"/>
  <c r="Y3637" i="1"/>
  <c r="Y3629" i="1"/>
  <c r="Y3621" i="1"/>
  <c r="Y3613" i="1"/>
  <c r="Y3605" i="1"/>
  <c r="Y3597" i="1"/>
  <c r="Y3589" i="1"/>
  <c r="Y3581" i="1"/>
  <c r="Y3572" i="1"/>
  <c r="Y3564" i="1"/>
  <c r="Y3556" i="1"/>
  <c r="Y3548" i="1"/>
  <c r="Y3540" i="1"/>
  <c r="Y3532" i="1"/>
  <c r="Y3523" i="1"/>
  <c r="Y3515" i="1"/>
  <c r="Y3507" i="1"/>
  <c r="Y3499" i="1"/>
  <c r="Y3491" i="1"/>
  <c r="Y3483" i="1"/>
  <c r="Y3475" i="1"/>
  <c r="Y3467" i="1"/>
  <c r="Y3459" i="1"/>
  <c r="Y3451" i="1"/>
  <c r="Y3443" i="1"/>
  <c r="Y3435" i="1"/>
  <c r="Y3811" i="1"/>
  <c r="Y3803" i="1"/>
  <c r="Y3795" i="1"/>
  <c r="Y3787" i="1"/>
  <c r="Y3779" i="1"/>
  <c r="Y3771" i="1"/>
  <c r="Y3763" i="1"/>
  <c r="Y3755" i="1"/>
  <c r="Y3747" i="1"/>
  <c r="Y3739" i="1"/>
  <c r="Y3731" i="1"/>
  <c r="Y3723" i="1"/>
  <c r="Y3715" i="1"/>
  <c r="Y3707" i="1"/>
  <c r="Y3699" i="1"/>
  <c r="Y3691" i="1"/>
  <c r="Y3683" i="1"/>
  <c r="Y3675" i="1"/>
  <c r="Y3667" i="1"/>
  <c r="Y3659" i="1"/>
  <c r="Y3651" i="1"/>
  <c r="Y3636" i="1"/>
  <c r="Y3628" i="1"/>
  <c r="Y3620" i="1"/>
  <c r="Y3612" i="1"/>
  <c r="Y3604" i="1"/>
  <c r="Y3596" i="1"/>
  <c r="Y3588" i="1"/>
  <c r="Y3580" i="1"/>
  <c r="Y3571" i="1"/>
  <c r="Y3563" i="1"/>
  <c r="Y3555" i="1"/>
  <c r="Y3547" i="1"/>
  <c r="Y3539" i="1"/>
  <c r="Y3531" i="1"/>
  <c r="Y3522" i="1"/>
  <c r="Y3514" i="1"/>
  <c r="Y3506" i="1"/>
  <c r="Y3498" i="1"/>
  <c r="Y3490" i="1"/>
  <c r="Y3482" i="1"/>
  <c r="Y3474" i="1"/>
  <c r="Y3466" i="1"/>
  <c r="Y3458" i="1"/>
  <c r="Y3450" i="1"/>
  <c r="Y3442" i="1"/>
  <c r="Y3434" i="1"/>
  <c r="Y3426" i="1"/>
  <c r="Y3418" i="1"/>
  <c r="Y3410" i="1"/>
  <c r="Y3402" i="1"/>
  <c r="Y3394" i="1"/>
  <c r="Y3386" i="1"/>
  <c r="Y3378" i="1"/>
  <c r="Y3370" i="1"/>
  <c r="Y3362" i="1"/>
  <c r="Y3354" i="1"/>
  <c r="Y3346" i="1"/>
  <c r="Y3338" i="1"/>
  <c r="Y3330" i="1"/>
  <c r="Y3322" i="1"/>
  <c r="Y3312" i="1"/>
  <c r="Y3304" i="1"/>
  <c r="Y3296" i="1"/>
  <c r="Y3288" i="1"/>
  <c r="Y3280" i="1"/>
  <c r="Y3272" i="1"/>
  <c r="Y3264" i="1"/>
  <c r="Y3256" i="1"/>
  <c r="Y3248" i="1"/>
  <c r="Y3240" i="1"/>
  <c r="Y3232" i="1"/>
  <c r="Y3224" i="1"/>
  <c r="Y3216" i="1"/>
  <c r="Y3208" i="1"/>
  <c r="Y3200" i="1"/>
  <c r="Y3192" i="1"/>
  <c r="Y3184" i="1"/>
  <c r="Y3176" i="1"/>
  <c r="Y3168" i="1"/>
  <c r="Y3160" i="1"/>
  <c r="Y3152" i="1"/>
  <c r="Y3144" i="1"/>
  <c r="Y3136" i="1"/>
  <c r="Y3128" i="1"/>
  <c r="Y3120" i="1"/>
  <c r="Y3112" i="1"/>
  <c r="Y3104" i="1"/>
  <c r="Y3096" i="1"/>
  <c r="Y3088" i="1"/>
  <c r="Y3080" i="1"/>
  <c r="Y3072" i="1"/>
  <c r="Y3064" i="1"/>
  <c r="Y3056" i="1"/>
  <c r="Y3048" i="1"/>
  <c r="Y3040" i="1"/>
  <c r="Y3032" i="1"/>
  <c r="Y3024" i="1"/>
  <c r="Y3016" i="1"/>
  <c r="Y3008" i="1"/>
  <c r="Y3000" i="1"/>
  <c r="Y2992" i="1"/>
  <c r="Y2984" i="1"/>
  <c r="Y2976" i="1"/>
  <c r="Y2968" i="1"/>
  <c r="Y2960" i="1"/>
  <c r="Y2952" i="1"/>
  <c r="Y2944" i="1"/>
  <c r="Y2934" i="1"/>
  <c r="Y2923" i="1"/>
  <c r="Y2915" i="1"/>
  <c r="Y2907" i="1"/>
  <c r="Y2899" i="1"/>
  <c r="Y2890" i="1"/>
  <c r="Y2876" i="1"/>
  <c r="Y2861" i="1"/>
  <c r="Y2852" i="1"/>
  <c r="Y4508" i="1"/>
  <c r="Y4500" i="1"/>
  <c r="Y4492" i="1"/>
  <c r="Y4484" i="1"/>
  <c r="Y4476" i="1"/>
  <c r="Y4468" i="1"/>
  <c r="Y4460" i="1"/>
  <c r="Y4452" i="1"/>
  <c r="Y4444" i="1"/>
  <c r="Y4436" i="1"/>
  <c r="Y4428" i="1"/>
  <c r="Y4420" i="1"/>
  <c r="Y4412" i="1"/>
  <c r="Y4404" i="1"/>
  <c r="Y4396" i="1"/>
  <c r="Y4388" i="1"/>
  <c r="Y4380" i="1"/>
  <c r="Y4372" i="1"/>
  <c r="Y4364" i="1"/>
  <c r="Y4356" i="1"/>
  <c r="Y4348" i="1"/>
  <c r="Y4340" i="1"/>
  <c r="Y4332" i="1"/>
  <c r="Y4324" i="1"/>
  <c r="Y4316" i="1"/>
  <c r="Y4308" i="1"/>
  <c r="Y4300" i="1"/>
  <c r="Y4292" i="1"/>
  <c r="Y4284" i="1"/>
  <c r="Y4276" i="1"/>
  <c r="Y4268" i="1"/>
  <c r="Y4260" i="1"/>
  <c r="Y4252" i="1"/>
  <c r="Y4244" i="1"/>
  <c r="Y4236" i="1"/>
  <c r="Y4228" i="1"/>
  <c r="Y4212" i="1"/>
  <c r="Y4204" i="1"/>
  <c r="Y4196" i="1"/>
  <c r="Y4188" i="1"/>
  <c r="Y4181" i="1"/>
  <c r="Y4173" i="1"/>
  <c r="Y4165" i="1"/>
  <c r="Y4157" i="1"/>
  <c r="Y4149" i="1"/>
  <c r="Y4141" i="1"/>
  <c r="Y4133" i="1"/>
  <c r="Y4125" i="1"/>
  <c r="Y4117" i="1"/>
  <c r="Y4109" i="1"/>
  <c r="Y4101" i="1"/>
  <c r="Y4093" i="1"/>
  <c r="Y4085" i="1"/>
  <c r="Y4077" i="1"/>
  <c r="Y4069" i="1"/>
  <c r="Y4061" i="1"/>
  <c r="Y4053" i="1"/>
  <c r="Y4045" i="1"/>
  <c r="Y4037" i="1"/>
  <c r="Y4029" i="1"/>
  <c r="Y4021" i="1"/>
  <c r="Y4013" i="1"/>
  <c r="Y4005" i="1"/>
  <c r="Y3997" i="1"/>
  <c r="Y3989" i="1"/>
  <c r="Y3981" i="1"/>
  <c r="Y3973" i="1"/>
  <c r="Y3965" i="1"/>
  <c r="Y3957" i="1"/>
  <c r="Y3949" i="1"/>
  <c r="Y3941" i="1"/>
  <c r="Y3933" i="1"/>
  <c r="Y3925" i="1"/>
  <c r="Y3917" i="1"/>
  <c r="Y3909" i="1"/>
  <c r="Y3901" i="1"/>
  <c r="Y3893" i="1"/>
  <c r="Y3885" i="1"/>
  <c r="Y3877" i="1"/>
  <c r="Y3869" i="1"/>
  <c r="Y3861" i="1"/>
  <c r="Y3851" i="1"/>
  <c r="Y3843" i="1"/>
  <c r="Y3835" i="1"/>
  <c r="Y3827" i="1"/>
  <c r="Y3818" i="1"/>
  <c r="Y3810" i="1"/>
  <c r="Y3802" i="1"/>
  <c r="Y3794" i="1"/>
  <c r="Y3786" i="1"/>
  <c r="Y3778" i="1"/>
  <c r="Y3770" i="1"/>
  <c r="Y3762" i="1"/>
  <c r="Y3754" i="1"/>
  <c r="Y3746" i="1"/>
  <c r="Y3738" i="1"/>
  <c r="Y3730" i="1"/>
  <c r="Y3722" i="1"/>
  <c r="Y3714" i="1"/>
  <c r="Y3706" i="1"/>
  <c r="Y3698" i="1"/>
  <c r="Y3690" i="1"/>
  <c r="Y3682" i="1"/>
  <c r="Y3674" i="1"/>
  <c r="Y3666" i="1"/>
  <c r="Y3658" i="1"/>
  <c r="Y3650" i="1"/>
  <c r="Y3643" i="1"/>
  <c r="Y3635" i="1"/>
  <c r="Y3627" i="1"/>
  <c r="Y3619" i="1"/>
  <c r="Y3611" i="1"/>
  <c r="Y3603" i="1"/>
  <c r="Y3595" i="1"/>
  <c r="Y3587" i="1"/>
  <c r="Y3579" i="1"/>
  <c r="Y3570" i="1"/>
  <c r="Y3562" i="1"/>
  <c r="Y3554" i="1"/>
  <c r="Y3546" i="1"/>
  <c r="Y3538" i="1"/>
  <c r="Y3530" i="1"/>
  <c r="Y3521" i="1"/>
  <c r="Y3513" i="1"/>
  <c r="Y3505" i="1"/>
  <c r="Y3497" i="1"/>
  <c r="Y3489" i="1"/>
  <c r="Y3481" i="1"/>
  <c r="Y3473" i="1"/>
  <c r="Y3465" i="1"/>
  <c r="Y3457" i="1"/>
  <c r="Y3449" i="1"/>
  <c r="Y3441" i="1"/>
  <c r="Y3433" i="1"/>
  <c r="Y3425" i="1"/>
  <c r="Y3417" i="1"/>
  <c r="Y3409" i="1"/>
  <c r="Y3401" i="1"/>
  <c r="Y3393" i="1"/>
  <c r="Y3385" i="1"/>
  <c r="Y3377" i="1"/>
  <c r="Y3369" i="1"/>
  <c r="Y3361" i="1"/>
  <c r="Y3353" i="1"/>
  <c r="Y3345" i="1"/>
  <c r="Y3337" i="1"/>
  <c r="Y3329" i="1"/>
  <c r="Y3319" i="1"/>
  <c r="Y3311" i="1"/>
  <c r="Y3303" i="1"/>
  <c r="Y3295" i="1"/>
  <c r="Y3287" i="1"/>
  <c r="Y3279" i="1"/>
  <c r="Y3271" i="1"/>
  <c r="Y3263" i="1"/>
  <c r="Y3255" i="1"/>
  <c r="Y3427" i="1"/>
  <c r="Y3419" i="1"/>
  <c r="Y3411" i="1"/>
  <c r="Y3403" i="1"/>
  <c r="Y3395" i="1"/>
  <c r="Y3387" i="1"/>
  <c r="Y3379" i="1"/>
  <c r="Y3371" i="1"/>
  <c r="Y3363" i="1"/>
  <c r="Y3355" i="1"/>
  <c r="Y3347" i="1"/>
  <c r="Y3339" i="1"/>
  <c r="Y3331" i="1"/>
  <c r="Y3323" i="1"/>
  <c r="Y3313" i="1"/>
  <c r="Y3305" i="1"/>
  <c r="Y3297" i="1"/>
  <c r="Y3289" i="1"/>
  <c r="Y3281" i="1"/>
  <c r="Y3273" i="1"/>
  <c r="Y3265" i="1"/>
  <c r="Y3257" i="1"/>
  <c r="Y3249" i="1"/>
  <c r="Y3241" i="1"/>
  <c r="Y3233" i="1"/>
  <c r="Y3225" i="1"/>
  <c r="Y3217" i="1"/>
  <c r="Y3209" i="1"/>
  <c r="Y3201" i="1"/>
  <c r="Y3193" i="1"/>
  <c r="Y3185" i="1"/>
  <c r="Y3177" i="1"/>
  <c r="Y3169" i="1"/>
  <c r="Y3161" i="1"/>
  <c r="Y3153" i="1"/>
  <c r="Y3145" i="1"/>
  <c r="Y3137" i="1"/>
  <c r="Y3129" i="1"/>
  <c r="Y3121" i="1"/>
  <c r="Y3113" i="1"/>
  <c r="Y3105" i="1"/>
  <c r="Y3097" i="1"/>
  <c r="Y3089" i="1"/>
  <c r="Y3081" i="1"/>
  <c r="Y3073" i="1"/>
  <c r="Y3065" i="1"/>
  <c r="Y3057" i="1"/>
  <c r="Y3049" i="1"/>
  <c r="Y3041" i="1"/>
  <c r="Y3033" i="1"/>
  <c r="Y3025" i="1"/>
  <c r="Y3017" i="1"/>
  <c r="Y3009" i="1"/>
  <c r="Y3001" i="1"/>
  <c r="Y2993" i="1"/>
  <c r="Y2985" i="1"/>
  <c r="Y2977" i="1"/>
  <c r="Y2969" i="1"/>
  <c r="Y2961" i="1"/>
  <c r="Y2953" i="1"/>
  <c r="Y2945" i="1"/>
  <c r="Y2936" i="1"/>
  <c r="Y2924" i="1"/>
  <c r="Y2916" i="1"/>
  <c r="Y2908" i="1"/>
  <c r="Y2900" i="1"/>
  <c r="Y2891" i="1"/>
  <c r="Y2877" i="1"/>
  <c r="Y2862" i="1"/>
  <c r="Y2853" i="1"/>
  <c r="Y2841" i="1"/>
  <c r="Y2829" i="1"/>
  <c r="Y2815" i="1"/>
  <c r="Y2807" i="1"/>
  <c r="Y2798" i="1"/>
  <c r="Y2790" i="1"/>
  <c r="Y2782" i="1"/>
  <c r="Y2719" i="1"/>
  <c r="Y2711" i="1"/>
  <c r="Y2396" i="1"/>
  <c r="Y2388" i="1"/>
  <c r="Y2380" i="1"/>
  <c r="Y2372" i="1"/>
  <c r="Y2364" i="1"/>
  <c r="Y2356" i="1"/>
  <c r="Y2348" i="1"/>
  <c r="Y2340" i="1"/>
  <c r="Y2332" i="1"/>
  <c r="Y2324" i="1"/>
  <c r="Y2316" i="1"/>
  <c r="Y2308" i="1"/>
  <c r="Y2300" i="1"/>
  <c r="Y2292" i="1"/>
  <c r="Y2284" i="1"/>
  <c r="Y2276" i="1"/>
  <c r="Y2268" i="1"/>
  <c r="Y2260" i="1"/>
  <c r="Y2252" i="1"/>
  <c r="Y2244" i="1"/>
  <c r="Y2236" i="1"/>
  <c r="Y2228" i="1"/>
  <c r="Y2220" i="1"/>
  <c r="Y2212" i="1"/>
  <c r="Y2204" i="1"/>
  <c r="Y2196" i="1"/>
  <c r="Y2838" i="1"/>
  <c r="Y2828" i="1"/>
  <c r="Y2814" i="1"/>
  <c r="Y2806" i="1"/>
  <c r="Y2797" i="1"/>
  <c r="Y2789" i="1"/>
  <c r="Y2781" i="1"/>
  <c r="Y2718" i="1"/>
  <c r="Y2710" i="1"/>
  <c r="Y2395" i="1"/>
  <c r="Y2387" i="1"/>
  <c r="Y2379" i="1"/>
  <c r="Y2371" i="1"/>
  <c r="Y2363" i="1"/>
  <c r="Y2355" i="1"/>
  <c r="Y2347" i="1"/>
  <c r="Y2339" i="1"/>
  <c r="Y2331" i="1"/>
  <c r="Y2323" i="1"/>
  <c r="Y2315" i="1"/>
  <c r="Y2307" i="1"/>
  <c r="Y2299" i="1"/>
  <c r="Y2291" i="1"/>
  <c r="Y2283" i="1"/>
  <c r="Y2275" i="1"/>
  <c r="Y2267" i="1"/>
  <c r="Y2259" i="1"/>
  <c r="Y2251" i="1"/>
  <c r="Y2243" i="1"/>
  <c r="Y2235" i="1"/>
  <c r="Y2227" i="1"/>
  <c r="Y2219" i="1"/>
  <c r="Y2211" i="1"/>
  <c r="Y2203" i="1"/>
  <c r="Y2195" i="1"/>
  <c r="Y3247" i="1"/>
  <c r="Y3239" i="1"/>
  <c r="Y3231" i="1"/>
  <c r="Y3223" i="1"/>
  <c r="Y3215" i="1"/>
  <c r="Y3207" i="1"/>
  <c r="Y3199" i="1"/>
  <c r="Y3191" i="1"/>
  <c r="Y3183" i="1"/>
  <c r="Y3175" i="1"/>
  <c r="Y3167" i="1"/>
  <c r="Y3159" i="1"/>
  <c r="Y3151" i="1"/>
  <c r="Y3143" i="1"/>
  <c r="Y3135" i="1"/>
  <c r="Y3127" i="1"/>
  <c r="Y3119" i="1"/>
  <c r="Y3111" i="1"/>
  <c r="Y3103" i="1"/>
  <c r="Y3095" i="1"/>
  <c r="Y3087" i="1"/>
  <c r="Y3079" i="1"/>
  <c r="Y3071" i="1"/>
  <c r="Y3063" i="1"/>
  <c r="Y3055" i="1"/>
  <c r="Y3047" i="1"/>
  <c r="Y3039" i="1"/>
  <c r="Y3031" i="1"/>
  <c r="Y3023" i="1"/>
  <c r="Y3015" i="1"/>
  <c r="Y3007" i="1"/>
  <c r="Y2999" i="1"/>
  <c r="Y2991" i="1"/>
  <c r="Y2983" i="1"/>
  <c r="Y2975" i="1"/>
  <c r="Y2967" i="1"/>
  <c r="Y2959" i="1"/>
  <c r="Y2951" i="1"/>
  <c r="Y2943" i="1"/>
  <c r="Y2933" i="1"/>
  <c r="Y2922" i="1"/>
  <c r="Y2914" i="1"/>
  <c r="Y2906" i="1"/>
  <c r="Y2898" i="1"/>
  <c r="Y2889" i="1"/>
  <c r="Y2874" i="1"/>
  <c r="Y2860" i="1"/>
  <c r="Y2851" i="1"/>
  <c r="Y2836" i="1"/>
  <c r="Y2827" i="1"/>
  <c r="Y2813" i="1"/>
  <c r="Y2805" i="1"/>
  <c r="Y2796" i="1"/>
  <c r="Y2788" i="1"/>
  <c r="Y2717" i="1"/>
  <c r="Y2709" i="1"/>
  <c r="Y2394" i="1"/>
  <c r="Y2386" i="1"/>
  <c r="Y2378" i="1"/>
  <c r="Y2370" i="1"/>
  <c r="Y2362" i="1"/>
  <c r="Y2354" i="1"/>
  <c r="Y2346" i="1"/>
  <c r="Y2338" i="1"/>
  <c r="Y2330" i="1"/>
  <c r="Y2322" i="1"/>
  <c r="Y2314" i="1"/>
  <c r="Y2306" i="1"/>
  <c r="Y2298" i="1"/>
  <c r="Y2290" i="1"/>
  <c r="Y2282" i="1"/>
  <c r="Y2274" i="1"/>
  <c r="Y2266" i="1"/>
  <c r="Y2258" i="1"/>
  <c r="Y2250" i="1"/>
  <c r="Y2242" i="1"/>
  <c r="Y2234" i="1"/>
  <c r="Y2226" i="1"/>
  <c r="Y2218" i="1"/>
  <c r="Y2210" i="1"/>
  <c r="Y2202" i="1"/>
  <c r="Y2194" i="1"/>
  <c r="Y2393" i="1"/>
  <c r="Y2385" i="1"/>
  <c r="Y2377" i="1"/>
  <c r="Y2369" i="1"/>
  <c r="Y2361" i="1"/>
  <c r="Y2353" i="1"/>
  <c r="Y2345" i="1"/>
  <c r="Y2337" i="1"/>
  <c r="Y2329" i="1"/>
  <c r="Y2321" i="1"/>
  <c r="Y2313" i="1"/>
  <c r="Y2305" i="1"/>
  <c r="Y2297" i="1"/>
  <c r="Y2289" i="1"/>
  <c r="Y2281" i="1"/>
  <c r="Y2273" i="1"/>
  <c r="Y2265" i="1"/>
  <c r="Y2257" i="1"/>
  <c r="Y2249" i="1"/>
  <c r="Y2241" i="1"/>
  <c r="Y2233" i="1"/>
  <c r="Y2225" i="1"/>
  <c r="Y2217" i="1"/>
  <c r="Y2209" i="1"/>
  <c r="Y2201" i="1"/>
  <c r="Y2193" i="1"/>
  <c r="Y3044" i="1"/>
  <c r="Y3036" i="1"/>
  <c r="Y3028" i="1"/>
  <c r="Y3020" i="1"/>
  <c r="Y3012" i="1"/>
  <c r="Y3004" i="1"/>
  <c r="Y2996" i="1"/>
  <c r="Y2988" i="1"/>
  <c r="Y2980" i="1"/>
  <c r="Y2972" i="1"/>
  <c r="Y2964" i="1"/>
  <c r="Y2956" i="1"/>
  <c r="Y2948" i="1"/>
  <c r="Y2940" i="1"/>
  <c r="Y2930" i="1"/>
  <c r="Y2919" i="1"/>
  <c r="Y2911" i="1"/>
  <c r="Y2903" i="1"/>
  <c r="Y2894" i="1"/>
  <c r="Y2881" i="1"/>
  <c r="Y2868" i="1"/>
  <c r="Y2857" i="1"/>
  <c r="Y2847" i="1"/>
  <c r="Y2833" i="1"/>
  <c r="Y2821" i="1"/>
  <c r="Y2810" i="1"/>
  <c r="Y2801" i="1"/>
  <c r="Y2793" i="1"/>
  <c r="Y2785" i="1"/>
  <c r="Y2714" i="1"/>
  <c r="Y2706" i="1"/>
  <c r="Y2391" i="1"/>
  <c r="Y2383" i="1"/>
  <c r="Y2375" i="1"/>
  <c r="Y2367" i="1"/>
  <c r="Y2359" i="1"/>
  <c r="Y2351" i="1"/>
  <c r="Y2343" i="1"/>
  <c r="Y2335" i="1"/>
  <c r="Y2327" i="1"/>
  <c r="Y2319" i="1"/>
  <c r="Y2311" i="1"/>
  <c r="Y2303" i="1"/>
  <c r="Y2295" i="1"/>
  <c r="Y2287" i="1"/>
  <c r="Y2279" i="1"/>
  <c r="Y2271" i="1"/>
  <c r="Y2263" i="1"/>
  <c r="Y2255" i="1"/>
  <c r="Y2247" i="1"/>
  <c r="Y2239" i="1"/>
  <c r="Y2231" i="1"/>
  <c r="Y2223" i="1"/>
  <c r="Y2215" i="1"/>
  <c r="Y2207" i="1"/>
  <c r="Y2199" i="1"/>
  <c r="O21" i="2" l="1"/>
  <c r="Q21" i="2" s="1"/>
  <c r="R21" i="2" s="1"/>
  <c r="S21" i="2" s="1"/>
  <c r="Z7152" i="1"/>
  <c r="O140" i="2"/>
  <c r="Q140" i="2" s="1"/>
  <c r="R140" i="2" s="1"/>
  <c r="S140" i="2" s="1"/>
  <c r="O5" i="2"/>
  <c r="Q5" i="2" s="1"/>
  <c r="R5" i="2" s="1"/>
  <c r="S5" i="2" s="1"/>
  <c r="O4" i="2"/>
  <c r="Q4" i="2" s="1"/>
  <c r="R4" i="2" s="1"/>
  <c r="S4" i="2" s="1"/>
  <c r="O16" i="2"/>
  <c r="Q16" i="2" s="1"/>
  <c r="R16" i="2" s="1"/>
  <c r="S16" i="2" s="1"/>
  <c r="O67" i="2"/>
  <c r="Q67" i="2" s="1"/>
  <c r="R67" i="2" s="1"/>
  <c r="S67" i="2" s="1"/>
  <c r="Z3900" i="1"/>
  <c r="O122" i="2"/>
  <c r="Q122" i="2" s="1"/>
  <c r="R122" i="2" s="1"/>
  <c r="S122" i="2" s="1"/>
  <c r="Z6907" i="1"/>
  <c r="O123" i="2"/>
  <c r="Q123" i="2" s="1"/>
  <c r="R123" i="2" s="1"/>
  <c r="S123" i="2" s="1"/>
  <c r="Z6791" i="1"/>
  <c r="R20" i="2"/>
  <c r="S20" i="2" s="1"/>
  <c r="O116" i="2"/>
  <c r="Q116" i="2" s="1"/>
  <c r="R116" i="2" s="1"/>
  <c r="S116" i="2" s="1"/>
  <c r="Z6203" i="1"/>
  <c r="O75" i="2"/>
  <c r="Q75" i="2" s="1"/>
  <c r="R75" i="2" s="1"/>
  <c r="S75" i="2" s="1"/>
  <c r="Z3868" i="1"/>
  <c r="O125" i="2"/>
  <c r="Q125" i="2" s="1"/>
  <c r="R125" i="2" s="1"/>
  <c r="S125" i="2" s="1"/>
  <c r="Z6163" i="1"/>
  <c r="O130" i="2"/>
  <c r="Q130" i="2" s="1"/>
  <c r="R130" i="2" s="1"/>
  <c r="S130" i="2" s="1"/>
  <c r="Z5937" i="1"/>
  <c r="Z5801" i="1"/>
  <c r="O129" i="2"/>
  <c r="Q129" i="2" s="1"/>
  <c r="R129" i="2" s="1"/>
  <c r="S129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4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1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2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4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</commentList>
</comments>
</file>

<file path=xl/sharedStrings.xml><?xml version="1.0" encoding="utf-8"?>
<sst xmlns="http://schemas.openxmlformats.org/spreadsheetml/2006/main" count="110909" uniqueCount="4492">
  <si>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</si>
  <si>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</si>
  <si>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</si>
  <si>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</si>
  <si>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</si>
  <si>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</si>
  <si>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</si>
  <si>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</si>
  <si>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</si>
  <si>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</si>
  <si>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</si>
  <si>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</si>
  <si>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</si>
  <si>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</si>
  <si>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</si>
  <si>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</si>
  <si>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</si>
  <si>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</si>
  <si>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</si>
  <si>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</si>
  <si>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</si>
  <si>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</si>
  <si>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</si>
  <si>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</si>
  <si>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</si>
  <si>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</si>
  <si>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</si>
  <si>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</si>
  <si>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</si>
  <si>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</si>
  <si>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</si>
  <si>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</si>
  <si>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</si>
  <si>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</si>
  <si>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</si>
  <si>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</si>
  <si>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</si>
  <si>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</si>
  <si>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</si>
  <si>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</si>
  <si>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</si>
  <si>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</si>
  <si>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</si>
  <si>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</si>
  <si>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</si>
  <si>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</si>
  <si>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</si>
  <si>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</si>
  <si>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</si>
  <si>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</si>
  <si>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</si>
  <si>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</si>
  <si>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</si>
  <si>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</si>
  <si>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</si>
  <si>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</si>
  <si>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</si>
  <si>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</si>
  <si>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</si>
  <si>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</si>
  <si>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</si>
  <si>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</si>
  <si>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</si>
  <si>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</si>
  <si>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</si>
  <si>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</si>
  <si>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</si>
  <si>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</si>
  <si>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</si>
  <si>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</si>
  <si>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</si>
  <si>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</si>
  <si>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</si>
  <si>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</si>
  <si>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</si>
  <si>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</si>
  <si>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</si>
  <si>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</si>
  <si>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</si>
  <si>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</si>
  <si>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</si>
  <si>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</si>
  <si>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</si>
  <si>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</si>
  <si>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</si>
  <si>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</si>
  <si>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</si>
  <si>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</si>
  <si>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</si>
  <si>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</si>
  <si>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</si>
  <si>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</si>
  <si>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</si>
  <si>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</si>
  <si>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</si>
  <si>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</si>
  <si>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</si>
  <si>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</si>
  <si>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</si>
  <si>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</si>
  <si>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</si>
  <si>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</si>
  <si>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</si>
  <si>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</si>
  <si>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</si>
  <si>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</si>
  <si>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</si>
  <si>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</si>
  <si>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</si>
  <si>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</si>
  <si>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</si>
  <si>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</si>
  <si>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</si>
  <si>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</si>
  <si>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</si>
  <si>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</si>
  <si>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</si>
  <si>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</si>
  <si>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</si>
  <si>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</si>
  <si>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</si>
  <si>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</si>
  <si>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</si>
  <si>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</si>
  <si>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</si>
  <si>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</si>
  <si>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</si>
  <si>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</si>
  <si>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</si>
  <si>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</si>
  <si>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</si>
  <si>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</si>
  <si>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</si>
  <si>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</si>
  <si>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</si>
  <si>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</si>
  <si>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</si>
  <si>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</si>
  <si>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</si>
  <si>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</si>
  <si>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</si>
  <si>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</si>
  <si>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</si>
  <si>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</si>
  <si>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</si>
  <si>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</si>
  <si>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</si>
  <si>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</si>
  <si>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</si>
  <si>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</si>
  <si>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</si>
  <si>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</si>
  <si>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</si>
  <si>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</si>
  <si>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</si>
  <si>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</si>
  <si>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</si>
  <si>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</si>
  <si>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</si>
  <si>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</si>
  <si>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</si>
  <si>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</si>
  <si>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</si>
  <si>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</si>
  <si>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</si>
  <si>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</si>
  <si>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</si>
  <si>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</si>
  <si>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</si>
  <si>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</si>
  <si>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</si>
  <si>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</si>
  <si>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</si>
  <si>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</si>
  <si>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</si>
  <si>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</si>
  <si>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</si>
  <si>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</si>
  <si>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</si>
  <si>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</si>
  <si>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</si>
  <si>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</si>
  <si>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</si>
  <si>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</si>
  <si>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</si>
  <si>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</si>
  <si>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</si>
  <si>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</si>
  <si>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</si>
  <si>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</si>
  <si>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</si>
  <si>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</si>
  <si>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</si>
  <si>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</si>
  <si>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</si>
  <si>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</si>
  <si>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</si>
  <si>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</si>
  <si>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</si>
  <si>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</si>
  <si>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</si>
  <si>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</si>
  <si>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</si>
  <si>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</si>
  <si>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</si>
  <si>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</si>
  <si>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</si>
  <si>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</si>
  <si>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</si>
  <si>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</si>
  <si>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</si>
  <si>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</si>
  <si>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</si>
  <si>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</si>
  <si>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</si>
  <si>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</si>
  <si>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</si>
  <si>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</si>
  <si>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</si>
  <si>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</si>
  <si>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</si>
  <si>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</si>
  <si>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</si>
  <si>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</si>
  <si>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</si>
  <si>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</si>
  <si>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</si>
  <si>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</si>
  <si>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</si>
  <si>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</si>
  <si>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</si>
  <si>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</si>
  <si>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</si>
  <si>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</si>
  <si>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</si>
  <si>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</si>
  <si>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</si>
  <si>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</si>
  <si>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</si>
  <si>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</si>
  <si>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</si>
  <si>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</si>
  <si>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</si>
  <si>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</si>
  <si>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</si>
  <si>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</si>
  <si>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</si>
  <si>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</si>
  <si>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</si>
  <si>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</si>
  <si>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</si>
  <si>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</si>
  <si>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</si>
  <si>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</si>
  <si>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</si>
  <si>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</si>
  <si>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</si>
  <si>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</si>
  <si>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</si>
  <si>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</si>
  <si>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</si>
  <si>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</si>
  <si>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</si>
  <si>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</si>
  <si>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</si>
  <si>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</si>
  <si>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</si>
  <si>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</si>
  <si>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</si>
  <si>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</si>
  <si>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</si>
  <si>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</si>
  <si>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</si>
  <si>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</si>
  <si>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</si>
  <si>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</si>
  <si>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</si>
  <si>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</si>
  <si>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</si>
  <si>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</si>
  <si>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</si>
  <si>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</si>
  <si>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</si>
  <si>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</si>
  <si>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</si>
  <si>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</si>
  <si>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</si>
  <si>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</si>
  <si>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</si>
  <si>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</si>
  <si>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</si>
  <si>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</si>
  <si>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</si>
  <si>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</si>
  <si>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</si>
  <si>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</si>
  <si>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</si>
  <si>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</si>
  <si>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</si>
  <si>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</si>
  <si>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</si>
  <si>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</si>
  <si>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</si>
  <si>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</si>
  <si>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</si>
  <si>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</si>
  <si>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</si>
  <si>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</si>
  <si>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</si>
  <si>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</si>
  <si>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</si>
  <si>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</si>
  <si>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</si>
  <si>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</si>
  <si>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</si>
  <si>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</si>
  <si>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</si>
  <si>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</si>
  <si>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</si>
  <si>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</si>
  <si>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</si>
  <si>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</si>
  <si>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</si>
  <si>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</si>
  <si>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</si>
  <si>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</si>
  <si>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</si>
  <si>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</si>
  <si>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</si>
  <si>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</si>
  <si>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</si>
  <si>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</si>
  <si>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</si>
  <si>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</si>
  <si>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</si>
  <si>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</si>
  <si>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</si>
  <si>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</si>
  <si>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</si>
  <si>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</si>
  <si>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</si>
  <si>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</si>
  <si>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</si>
  <si>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</si>
  <si>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</si>
  <si>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</si>
  <si>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</si>
  <si>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</si>
  <si>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</si>
  <si>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</si>
  <si>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</si>
  <si>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</si>
  <si>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</si>
  <si>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</si>
  <si>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</si>
  <si>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</si>
  <si>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</si>
  <si>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</si>
  <si>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</si>
  <si>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</si>
  <si>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</si>
  <si>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</si>
  <si>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</si>
  <si>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</si>
  <si>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</si>
  <si>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</si>
  <si>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</si>
  <si>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</si>
  <si>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</si>
  <si>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</si>
  <si>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</si>
  <si>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</si>
  <si>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</si>
  <si>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</si>
  <si>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</si>
  <si>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</si>
  <si>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</si>
  <si>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</si>
  <si>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</si>
  <si>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</si>
  <si>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</si>
  <si>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</si>
  <si>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</si>
  <si>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</si>
  <si>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</si>
  <si>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</si>
  <si>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</si>
  <si>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</si>
  <si>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</si>
  <si>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</si>
  <si>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</si>
  <si>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</si>
  <si>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</si>
  <si>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</si>
  <si>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</si>
  <si>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</si>
  <si>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</si>
  <si>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</si>
  <si>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</si>
  <si>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</si>
  <si>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</si>
  <si>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</si>
  <si>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</si>
  <si>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</si>
  <si>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</si>
  <si>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</si>
  <si>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</si>
  <si>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</si>
  <si>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</si>
  <si>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</si>
  <si>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</si>
  <si>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</si>
  <si>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</si>
  <si>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</si>
  <si>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</si>
  <si>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</si>
  <si>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</si>
  <si>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</si>
  <si>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</si>
  <si>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</si>
  <si>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</si>
  <si>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</si>
  <si>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</si>
  <si>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</si>
  <si>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</si>
  <si>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</si>
  <si>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</si>
  <si>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</si>
  <si>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</si>
  <si>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</si>
  <si>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</si>
  <si>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</si>
  <si>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</si>
  <si>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</si>
  <si>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</si>
  <si>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</si>
  <si>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</si>
  <si>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</si>
  <si>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</si>
  <si>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</si>
  <si>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</si>
  <si>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</si>
  <si>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</si>
  <si>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</si>
  <si>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</si>
  <si>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</si>
  <si>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</si>
  <si>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</si>
  <si>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</si>
  <si>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</si>
  <si>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</si>
  <si>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</si>
  <si>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</si>
  <si>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</si>
  <si>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</si>
  <si>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</si>
  <si>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</si>
  <si>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</si>
  <si>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</si>
  <si>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</si>
  <si>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</si>
  <si>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</si>
  <si>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</si>
  <si>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</si>
  <si>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</si>
  <si>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</si>
  <si>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</si>
  <si>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</si>
  <si>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</si>
  <si>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</si>
  <si>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</si>
  <si>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</si>
  <si>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</si>
  <si>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</si>
  <si>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</si>
  <si>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</si>
  <si>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</si>
  <si>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</si>
  <si>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</si>
  <si>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</si>
  <si>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</si>
  <si>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</si>
  <si>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</si>
  <si>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</si>
  <si>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</si>
  <si>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</si>
  <si>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</si>
  <si>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</si>
  <si>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</si>
  <si>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</si>
  <si>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</si>
  <si>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</si>
  <si>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</si>
  <si>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</si>
  <si>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</si>
  <si>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</si>
  <si>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</si>
  <si>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</si>
  <si>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</si>
  <si>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</si>
  <si>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</si>
  <si>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</si>
  <si>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</si>
  <si>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</si>
  <si>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</si>
  <si>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</si>
  <si>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</si>
  <si>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</si>
  <si>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</si>
  <si>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</si>
  <si>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</si>
  <si>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</si>
  <si>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</si>
  <si>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</si>
  <si>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</si>
  <si>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</si>
  <si>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</si>
  <si>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</si>
  <si>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</si>
  <si>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</si>
  <si>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</si>
  <si>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</si>
  <si>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</si>
  <si>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</si>
  <si>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</si>
  <si>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</si>
  <si>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</si>
  <si>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</si>
  <si>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</si>
  <si>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</si>
  <si>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</si>
  <si>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</si>
  <si>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</si>
  <si>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</si>
  <si>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</si>
  <si>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</si>
  <si>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</si>
  <si>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</si>
  <si>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</si>
  <si>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</si>
  <si>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</si>
  <si>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</si>
  <si>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</si>
  <si>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</si>
  <si>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</si>
  <si>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</si>
  <si>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</si>
  <si>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</si>
  <si>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</si>
  <si>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</si>
  <si>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</si>
  <si>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</si>
  <si>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</si>
  <si>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</si>
  <si>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</si>
  <si>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</si>
  <si>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</si>
  <si>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</si>
  <si>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</si>
  <si>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</si>
  <si>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</si>
  <si>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</si>
  <si>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</si>
  <si>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</si>
  <si>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</si>
  <si>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</si>
  <si>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</si>
  <si>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</si>
  <si>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</si>
  <si>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</si>
  <si>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</si>
  <si>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</si>
  <si>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</si>
  <si>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</si>
  <si>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</si>
  <si>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</si>
  <si>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</si>
  <si>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</si>
  <si>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</si>
  <si>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</si>
  <si>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</si>
  <si>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</si>
  <si>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</si>
  <si>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</si>
  <si>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</si>
  <si>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</si>
  <si>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</si>
  <si>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</si>
  <si>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</si>
  <si>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</si>
  <si>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</si>
  <si>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</si>
  <si>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</si>
  <si>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</si>
  <si>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</si>
  <si>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</si>
  <si>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</si>
  <si>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</si>
  <si>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</si>
  <si>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</si>
  <si>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</si>
  <si>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</si>
  <si>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</si>
  <si>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</si>
  <si>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</si>
  <si>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</si>
  <si>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</si>
  <si>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</si>
  <si>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</si>
  <si>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</si>
  <si>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</si>
  <si>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</si>
  <si>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</si>
  <si>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</si>
  <si>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</si>
  <si>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</si>
  <si>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</si>
  <si>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</si>
  <si>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</si>
  <si>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</si>
  <si>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</si>
  <si>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</si>
  <si>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</si>
  <si>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</si>
  <si>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</si>
  <si>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</si>
  <si>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</si>
  <si>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</si>
  <si>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</si>
  <si>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</si>
  <si>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</si>
  <si>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</si>
  <si>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</si>
  <si>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</si>
  <si>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</si>
  <si>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</si>
  <si>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</si>
  <si>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</si>
  <si>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</si>
  <si>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</si>
  <si>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</si>
  <si>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</si>
  <si>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</si>
  <si>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</si>
  <si>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</si>
  <si>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</si>
  <si>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</si>
  <si>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</si>
  <si>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</si>
  <si>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</si>
  <si>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</si>
  <si>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</si>
  <si>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</si>
  <si>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</si>
  <si>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</si>
  <si>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</si>
  <si>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</si>
  <si>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</si>
  <si>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</si>
  <si>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</si>
  <si>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</si>
  <si>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</si>
  <si>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</si>
  <si>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</si>
  <si>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</si>
  <si>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</si>
  <si>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</si>
  <si>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</si>
  <si>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</si>
  <si>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</si>
  <si>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</si>
  <si>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</si>
  <si>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</si>
  <si>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</si>
  <si>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</si>
  <si>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</si>
  <si>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</si>
  <si>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</si>
  <si>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</si>
  <si>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</si>
  <si>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</si>
  <si>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</si>
  <si>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</si>
  <si>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</si>
  <si>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</si>
  <si>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</si>
  <si>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</si>
  <si>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</si>
  <si>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</si>
  <si>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</si>
  <si>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</si>
  <si>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</si>
  <si>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</si>
  <si>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</si>
  <si>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</si>
  <si>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</si>
  <si>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</si>
  <si>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</si>
  <si>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</si>
  <si>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</si>
  <si>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</si>
  <si>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</si>
  <si>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</si>
  <si>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</si>
  <si>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</si>
  <si>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</si>
  <si>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</si>
  <si>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</si>
  <si>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</si>
  <si>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</si>
  <si>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</si>
  <si>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</si>
  <si>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</si>
  <si>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</si>
  <si>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</si>
  <si>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</si>
  <si>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</si>
  <si>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</si>
  <si>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</si>
  <si>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</si>
  <si>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</si>
  <si>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</si>
  <si>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</si>
  <si>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</si>
  <si>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</si>
  <si>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</si>
  <si>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</si>
  <si>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</si>
  <si>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</si>
  <si>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</si>
  <si>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</si>
  <si>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</si>
  <si>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</si>
  <si>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</si>
  <si>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</si>
  <si>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</si>
  <si>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</si>
  <si>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</si>
  <si>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</si>
  <si>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</si>
  <si>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</si>
  <si>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</si>
  <si>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</si>
  <si>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</si>
  <si>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</si>
  <si>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</si>
  <si>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</si>
  <si>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</si>
  <si>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</si>
  <si>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</si>
  <si>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</si>
  <si>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</si>
  <si>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</si>
  <si>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</si>
  <si>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</si>
  <si>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</si>
  <si>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</si>
  <si>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</si>
  <si>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</si>
  <si>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</si>
  <si>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</si>
  <si>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</si>
  <si>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</si>
  <si>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</si>
  <si>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</si>
  <si>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</si>
  <si>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</si>
  <si>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</si>
  <si>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</si>
  <si>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</si>
  <si>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</si>
  <si>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</si>
  <si>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</si>
  <si>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</si>
  <si>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</si>
  <si>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</si>
  <si>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</si>
  <si>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</si>
  <si>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</si>
  <si>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</si>
  <si>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</si>
  <si>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</si>
  <si>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</si>
  <si>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</si>
  <si>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</si>
  <si>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</si>
  <si>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</si>
  <si>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</si>
  <si>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</si>
  <si>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</si>
  <si>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</si>
  <si>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</si>
  <si>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</si>
  <si>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</si>
  <si>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</si>
  <si>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</si>
  <si>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</si>
  <si>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</si>
  <si>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</si>
  <si>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</si>
  <si>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</si>
  <si>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</si>
  <si>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</si>
  <si>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</si>
  <si>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</si>
  <si>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</si>
  <si>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</si>
  <si>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</si>
  <si>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</si>
  <si>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</si>
  <si>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</si>
  <si>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</si>
  <si>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</si>
  <si>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</si>
  <si>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</si>
  <si>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</si>
  <si>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</si>
  <si>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</si>
  <si>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</si>
  <si>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</si>
  <si>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</si>
  <si>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</si>
  <si>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</si>
  <si>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</si>
  <si>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</si>
  <si>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</si>
  <si>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</si>
  <si>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</si>
  <si>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</si>
  <si>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</si>
  <si>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</si>
  <si>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</si>
  <si>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</si>
  <si>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</si>
  <si>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</si>
  <si>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</si>
  <si>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</si>
  <si>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</si>
  <si>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</si>
  <si>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</si>
  <si>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</si>
  <si>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</si>
  <si>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</si>
  <si>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</si>
  <si>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</si>
  <si>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</si>
  <si>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</si>
  <si>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</si>
  <si>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</si>
  <si>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</si>
  <si>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</si>
  <si>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</si>
  <si>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</si>
  <si>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</si>
  <si>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</si>
  <si>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</si>
  <si>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</si>
  <si>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</si>
  <si>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</si>
  <si>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</si>
  <si>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</si>
  <si>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</si>
  <si>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</si>
  <si>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</si>
  <si>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</si>
  <si>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</si>
  <si>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</si>
  <si>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</si>
  <si>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</si>
  <si>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</si>
  <si>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</si>
  <si>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</si>
  <si>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</si>
  <si>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</si>
  <si>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</si>
  <si>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</si>
  <si>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</si>
  <si>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</si>
  <si>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</si>
  <si>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</si>
  <si>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</si>
  <si>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</si>
  <si>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</si>
  <si>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</si>
  <si>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</si>
  <si>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</si>
  <si>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</si>
  <si>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</si>
  <si>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</si>
  <si>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</si>
  <si>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</si>
  <si>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</si>
  <si>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</si>
  <si>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</si>
  <si>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</si>
  <si>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</si>
  <si>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</si>
  <si>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</si>
  <si>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</si>
  <si>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</si>
  <si>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</si>
  <si>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</si>
  <si>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</si>
  <si>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</si>
  <si>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</si>
  <si>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</si>
  <si>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</si>
  <si>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</si>
  <si>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</si>
  <si>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</si>
  <si>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</si>
  <si>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</si>
  <si>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</si>
  <si>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</si>
  <si>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</si>
  <si>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</si>
  <si>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</si>
  <si>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</si>
  <si>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</si>
  <si>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</si>
  <si>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</si>
  <si>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</si>
  <si>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</si>
  <si>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</si>
  <si>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</si>
  <si>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</si>
  <si>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</si>
  <si>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</si>
  <si>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</si>
  <si>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</si>
  <si>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</si>
  <si>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</si>
  <si>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</si>
  <si>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</si>
  <si>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</si>
  <si>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</si>
  <si>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</si>
  <si>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</si>
  <si>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</si>
  <si>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</si>
  <si>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</si>
  <si>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</si>
  <si>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</si>
  <si>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</si>
  <si>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</si>
  <si>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</si>
  <si>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</si>
  <si>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</si>
  <si>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</si>
  <si>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</si>
  <si>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</si>
  <si>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</si>
  <si>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</si>
  <si>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</si>
  <si>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</si>
  <si>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</si>
  <si>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</si>
  <si>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</si>
  <si>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</si>
  <si>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</si>
  <si>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</si>
  <si>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</si>
  <si>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</si>
  <si>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</si>
  <si>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</si>
  <si>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</si>
  <si>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</si>
  <si>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</si>
  <si>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</si>
  <si>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</si>
  <si>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</si>
  <si>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</si>
  <si>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</si>
  <si>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</si>
  <si>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</si>
  <si>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</si>
  <si>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</si>
  <si>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</si>
  <si>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</si>
  <si>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</si>
  <si>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</si>
  <si>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</si>
  <si>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</si>
  <si>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</si>
  <si>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</si>
  <si>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</si>
  <si>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</si>
  <si>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</si>
  <si>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</si>
  <si>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</si>
  <si>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</si>
  <si>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</si>
  <si>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</si>
  <si>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</si>
  <si>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</si>
  <si>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</si>
  <si>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</si>
  <si>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</si>
  <si>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</si>
  <si>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</si>
  <si>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</si>
  <si>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</si>
  <si>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</si>
  <si>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</si>
  <si>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</si>
  <si>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</si>
  <si>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</si>
  <si>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</si>
  <si>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</si>
  <si>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</si>
  <si>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</si>
  <si>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</si>
  <si>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</si>
  <si>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</si>
  <si>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</si>
  <si>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</si>
  <si>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</si>
  <si>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</si>
  <si>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</si>
  <si>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</si>
  <si>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</si>
  <si>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</si>
  <si>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</si>
  <si>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</si>
  <si>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</si>
  <si>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</si>
  <si>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</si>
  <si>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</si>
  <si>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</si>
  <si>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</si>
  <si>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</si>
  <si>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</si>
  <si>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</si>
  <si>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</si>
  <si>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</si>
  <si>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</si>
  <si>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</si>
  <si>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</si>
  <si>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</si>
  <si>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</si>
  <si>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</si>
  <si>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</si>
  <si>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</si>
  <si>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</si>
  <si>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</si>
  <si>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</si>
  <si>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</si>
  <si>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</si>
  <si>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</si>
  <si>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</si>
  <si>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</si>
  <si>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</si>
  <si>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</si>
  <si>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</si>
  <si>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</si>
  <si>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</si>
  <si>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</si>
  <si>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</si>
  <si>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</si>
  <si>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</si>
  <si>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</si>
  <si>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</si>
  <si>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</si>
  <si>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</si>
  <si>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</si>
  <si>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</si>
  <si>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</si>
  <si>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</si>
  <si>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</si>
  <si>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</si>
  <si>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</si>
  <si>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</si>
  <si>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</si>
  <si>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</si>
  <si>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</si>
  <si>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</si>
  <si>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</si>
  <si>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</si>
  <si>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</si>
  <si>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</si>
  <si>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</si>
  <si>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</si>
  <si>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</si>
  <si>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</si>
  <si>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</si>
  <si>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</si>
  <si>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</si>
  <si>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</si>
  <si>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</si>
  <si>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</si>
  <si>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</si>
  <si>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</si>
  <si>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</si>
  <si>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</si>
  <si>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</si>
  <si>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</si>
  <si>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</si>
  <si>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</si>
  <si>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</si>
  <si>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</si>
  <si>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</si>
  <si>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</si>
  <si>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</si>
  <si>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</si>
  <si>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</si>
  <si>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</si>
  <si>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</si>
  <si>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</si>
  <si>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</si>
  <si>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</si>
  <si>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</si>
  <si>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</si>
  <si>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</si>
  <si>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</si>
  <si>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</si>
  <si>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</si>
  <si>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</si>
  <si>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</si>
  <si>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</si>
  <si>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</si>
  <si>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</si>
  <si>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</si>
  <si>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</si>
  <si>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</si>
  <si>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</si>
  <si>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</si>
  <si>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</si>
  <si>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</si>
  <si>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</si>
  <si>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</si>
  <si>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</si>
  <si>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</si>
  <si>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</si>
  <si>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</si>
  <si>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</si>
  <si>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</si>
  <si>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</si>
  <si>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</si>
  <si>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</si>
  <si>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</si>
  <si>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</si>
  <si>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</si>
  <si>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</si>
  <si>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</si>
  <si>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</si>
  <si>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</si>
  <si>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</si>
  <si>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</si>
  <si>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</si>
  <si>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</si>
  <si>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</si>
  <si>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</si>
  <si>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</si>
  <si>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</si>
  <si>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</si>
  <si>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</si>
  <si>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</si>
  <si>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</si>
  <si>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</si>
  <si>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</si>
  <si>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</si>
  <si>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</si>
  <si>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</si>
  <si>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</si>
  <si>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</si>
  <si>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</si>
  <si>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</si>
  <si>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</si>
  <si>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</si>
  <si>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</si>
  <si>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</si>
  <si>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</si>
  <si>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</si>
  <si>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</si>
  <si>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</si>
  <si>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</si>
  <si>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</si>
  <si>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</si>
  <si>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</si>
  <si>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</si>
  <si>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</si>
  <si>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</si>
  <si>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</si>
  <si>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</si>
  <si>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</si>
  <si>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</si>
  <si>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</si>
  <si>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</si>
  <si>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</si>
  <si>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</si>
  <si>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</si>
  <si>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</si>
  <si>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</si>
  <si>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</si>
  <si>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</si>
  <si>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</si>
  <si>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</si>
  <si>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</si>
  <si>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</si>
  <si>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</si>
  <si>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</si>
  <si>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</si>
  <si>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</si>
  <si>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</si>
  <si>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</si>
  <si>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</si>
  <si>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</si>
  <si>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</si>
  <si>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</si>
  <si>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</si>
  <si>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</si>
  <si>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</si>
  <si>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</si>
  <si>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</si>
  <si>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</si>
  <si>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</si>
  <si>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</si>
  <si>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</si>
  <si>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</si>
  <si>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</si>
  <si>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</si>
  <si>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</si>
  <si>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</si>
  <si>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</si>
  <si>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</si>
  <si>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</si>
  <si>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</si>
  <si>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</si>
  <si>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</si>
  <si>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</si>
  <si>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</si>
  <si>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</si>
  <si>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</si>
  <si>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</si>
  <si>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</si>
  <si>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</si>
  <si>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</si>
  <si>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</si>
  <si>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</si>
  <si>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</si>
  <si>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</si>
  <si>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</si>
  <si>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</si>
  <si>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</si>
  <si>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</si>
  <si>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</si>
  <si>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</si>
  <si>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</si>
  <si>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</si>
  <si>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</si>
  <si>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</si>
  <si>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</si>
  <si>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</si>
  <si>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</si>
  <si>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</si>
  <si>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</si>
  <si>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</si>
  <si>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</si>
  <si>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</si>
  <si>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</si>
  <si>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</si>
  <si>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</si>
  <si>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</si>
  <si>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</si>
  <si>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</si>
  <si>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</si>
  <si>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</si>
  <si>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</si>
  <si>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</si>
  <si>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</si>
  <si>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</si>
  <si>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</si>
  <si>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</si>
  <si>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</si>
  <si>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</si>
  <si>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</si>
  <si>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</si>
  <si>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</si>
  <si>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</si>
  <si>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</si>
  <si>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</si>
  <si>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</si>
  <si>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</si>
  <si>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</si>
  <si>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</si>
  <si>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</si>
  <si>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</si>
  <si>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</si>
  <si>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</si>
  <si>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</si>
  <si>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</si>
  <si>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</si>
  <si>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</si>
  <si>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</si>
  <si>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</si>
  <si>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</si>
  <si>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</si>
  <si>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</si>
  <si>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</si>
  <si>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</si>
  <si>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</si>
  <si>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</si>
  <si>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</si>
  <si>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</si>
  <si>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</si>
  <si>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</si>
  <si>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</si>
  <si>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</si>
  <si>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</si>
  <si>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</si>
  <si>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</si>
  <si>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</si>
  <si>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</si>
  <si>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</si>
  <si>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</si>
  <si>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</si>
  <si>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</si>
  <si>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</si>
  <si>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</si>
  <si>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</si>
  <si>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</si>
  <si>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</si>
  <si>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</si>
  <si>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</si>
  <si>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</si>
  <si>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</si>
  <si>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</si>
  <si>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</si>
  <si>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</si>
  <si>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</si>
  <si>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</si>
  <si>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</si>
  <si>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</si>
  <si>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</si>
  <si>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</si>
  <si>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</si>
  <si>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</si>
  <si>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</si>
  <si>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</si>
  <si>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</si>
  <si>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</si>
  <si>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</si>
  <si>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</si>
  <si>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</si>
  <si>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</si>
  <si>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</si>
  <si>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</si>
  <si>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</si>
  <si>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</si>
  <si>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</si>
  <si>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</si>
  <si>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</si>
  <si>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</si>
  <si>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</si>
  <si>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</si>
  <si>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</si>
  <si>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</si>
  <si>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</si>
  <si>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</si>
  <si>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</si>
  <si>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</si>
  <si>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</si>
  <si>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</si>
  <si>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</si>
  <si>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</si>
  <si>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</si>
  <si>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</si>
  <si>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</si>
  <si>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</si>
  <si>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</si>
  <si>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</si>
  <si>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</si>
  <si>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</si>
  <si>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</si>
  <si>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</si>
  <si>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</si>
  <si>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</si>
  <si>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</si>
  <si>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</si>
  <si>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</si>
  <si>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</si>
  <si>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</si>
  <si>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</si>
  <si>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</si>
  <si>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</si>
  <si>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</si>
  <si>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</si>
  <si>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</si>
  <si>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</si>
  <si>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</si>
  <si>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</si>
  <si>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</si>
  <si>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</si>
  <si>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</si>
  <si>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</si>
  <si>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</si>
  <si>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</si>
  <si>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</si>
  <si>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</si>
  <si>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</si>
  <si>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</si>
  <si>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</si>
  <si>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</si>
  <si>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</si>
  <si>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</si>
  <si>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</si>
  <si>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</si>
  <si>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</si>
  <si>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</si>
  <si>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</si>
  <si>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</si>
  <si>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</si>
  <si>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</si>
  <si>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</si>
  <si>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</si>
  <si>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</si>
  <si>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</si>
  <si>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</si>
  <si>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</si>
  <si>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</si>
  <si>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</si>
  <si>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</si>
  <si>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</si>
  <si>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</si>
  <si>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</si>
  <si>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</si>
  <si>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</si>
  <si>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</si>
  <si>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</si>
  <si>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</si>
  <si>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</si>
  <si>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</si>
  <si>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</si>
  <si>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</si>
  <si>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</si>
  <si>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</si>
  <si>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</si>
  <si>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</si>
  <si>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</si>
  <si>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</si>
  <si>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</si>
  <si>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</si>
  <si>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</si>
  <si>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</si>
  <si>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</si>
  <si>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</si>
  <si>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</si>
  <si>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</si>
  <si>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</si>
  <si>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</si>
  <si>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</si>
  <si>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</si>
  <si>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</si>
  <si>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</si>
  <si>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</si>
  <si>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</si>
  <si>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</si>
  <si>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</si>
  <si>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</si>
  <si>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</si>
  <si>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</si>
  <si>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</si>
  <si>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</si>
  <si>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</si>
  <si>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</si>
  <si>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</si>
  <si>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</si>
  <si>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</si>
  <si>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</si>
  <si>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</si>
  <si>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</si>
  <si>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</si>
  <si>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</si>
  <si>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</si>
  <si>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</si>
  <si>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</si>
  <si>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</si>
  <si>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</si>
  <si>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</si>
  <si>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</si>
  <si>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</si>
  <si>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</si>
  <si>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</si>
  <si>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</si>
  <si>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</si>
  <si>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</si>
  <si>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</si>
  <si>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</si>
  <si>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</si>
  <si>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</si>
  <si>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</si>
  <si>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</si>
  <si>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</si>
  <si>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</si>
  <si>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</si>
  <si>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</si>
  <si>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</si>
  <si>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</si>
  <si>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</si>
  <si>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</si>
  <si>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</si>
  <si>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</si>
  <si>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</si>
  <si>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</si>
  <si>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</si>
  <si>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</si>
  <si>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</si>
  <si>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</si>
  <si>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</si>
  <si>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</si>
  <si>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</si>
  <si>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</si>
  <si>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</si>
  <si>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</si>
  <si>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</si>
  <si>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</si>
  <si>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</si>
  <si>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</si>
  <si>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</si>
  <si>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</si>
  <si>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</si>
  <si>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</si>
  <si>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</si>
  <si>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</si>
  <si>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</si>
  <si>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</si>
  <si>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</si>
  <si>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</si>
  <si>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</si>
  <si>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</si>
  <si>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</si>
  <si>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</si>
  <si>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</si>
  <si>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</si>
  <si>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</si>
  <si>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</si>
  <si>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</si>
  <si>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</si>
  <si>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</si>
  <si>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</si>
  <si>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</si>
  <si>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</si>
  <si>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</si>
  <si>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</si>
  <si>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</si>
  <si>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</si>
  <si>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</si>
  <si>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</si>
  <si>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</si>
  <si>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</si>
  <si>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</si>
  <si>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</si>
  <si>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</si>
  <si>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</si>
  <si>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</si>
  <si>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</si>
  <si>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</si>
  <si>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</si>
  <si>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</si>
  <si>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</si>
  <si>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</si>
  <si>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</si>
  <si>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</si>
  <si>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</si>
  <si>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</si>
  <si>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</si>
  <si>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</si>
  <si>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</si>
  <si>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</si>
  <si>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</si>
  <si>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</si>
  <si>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</si>
  <si>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</si>
  <si>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</si>
  <si>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</si>
  <si>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</si>
  <si>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</si>
  <si>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</si>
  <si>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</si>
  <si>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</si>
  <si>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</si>
  <si>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</si>
  <si>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</si>
  <si>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</si>
  <si>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</si>
  <si>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</si>
  <si>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</si>
  <si>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</si>
  <si>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</si>
  <si>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</si>
  <si>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</si>
  <si>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</si>
  <si>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</si>
  <si>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</si>
  <si>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</si>
  <si>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</si>
  <si>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</si>
  <si>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</si>
  <si>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</si>
  <si>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</si>
  <si>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</si>
  <si>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</si>
  <si>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</si>
  <si>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</si>
  <si>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</si>
  <si>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</si>
  <si>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</si>
  <si>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</si>
  <si>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</si>
  <si>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</si>
  <si>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</si>
  <si>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</si>
  <si>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</si>
  <si>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</si>
  <si>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</si>
  <si>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</si>
  <si>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</si>
  <si>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</si>
  <si>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</si>
  <si>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</si>
  <si>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</si>
  <si>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</si>
  <si>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</si>
  <si>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</si>
  <si>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</si>
  <si>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</si>
  <si>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</si>
  <si>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</si>
  <si>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</si>
  <si>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</si>
  <si>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</si>
  <si>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</si>
  <si>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</si>
  <si>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</si>
  <si>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</si>
  <si>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</si>
  <si>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</si>
  <si>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</si>
  <si>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</si>
  <si>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</si>
  <si>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</si>
  <si>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</si>
  <si>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</si>
  <si>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</si>
  <si>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</si>
  <si>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</si>
  <si>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</si>
  <si>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</si>
  <si>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</si>
  <si>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</si>
  <si>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</si>
  <si>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</si>
  <si>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</si>
  <si>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</si>
  <si>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</si>
  <si>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</si>
  <si>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</si>
  <si>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</si>
  <si>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</si>
  <si>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</si>
  <si>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</si>
  <si>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</si>
  <si>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</si>
  <si>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</si>
  <si>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</si>
  <si>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</si>
  <si>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</si>
  <si>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</si>
  <si>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</si>
  <si>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</si>
  <si>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</si>
  <si>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</si>
  <si>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</si>
  <si>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</si>
  <si>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</si>
  <si>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</si>
  <si>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</si>
  <si>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</si>
  <si>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</si>
  <si>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</si>
  <si>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</si>
  <si>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</si>
  <si>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</si>
  <si>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</si>
  <si>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</si>
  <si>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</si>
  <si>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</si>
  <si>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</si>
  <si>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</si>
  <si>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</si>
  <si>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</si>
  <si>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</si>
  <si>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</si>
  <si>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</si>
  <si>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</si>
  <si>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</si>
  <si>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</si>
  <si>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</si>
  <si>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</si>
  <si>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</si>
  <si>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</si>
  <si>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</si>
  <si>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</si>
  <si>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</si>
  <si>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</si>
  <si>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</si>
  <si>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</si>
  <si>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</si>
  <si>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</si>
  <si>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</si>
  <si>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</si>
  <si>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</si>
  <si>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</si>
  <si>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</si>
  <si>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</si>
  <si>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</si>
  <si>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</si>
  <si>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</si>
  <si>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</si>
  <si>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</si>
  <si>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</si>
  <si>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</si>
  <si>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</si>
  <si>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</si>
  <si>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</si>
  <si>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</si>
  <si>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</si>
  <si>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</si>
  <si>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</si>
  <si>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</si>
  <si>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</si>
  <si>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</si>
  <si>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</si>
  <si>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</si>
  <si>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</si>
  <si>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</si>
  <si>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</si>
  <si>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</si>
  <si>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</si>
  <si>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</si>
  <si>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</si>
  <si>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</si>
  <si>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</si>
  <si>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</si>
  <si>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</si>
  <si>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</si>
  <si>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</si>
  <si>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</si>
  <si>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</si>
  <si>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</si>
  <si>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</si>
  <si>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</si>
  <si>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</si>
  <si>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</si>
  <si>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</si>
  <si>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</si>
  <si>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</si>
  <si>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</si>
  <si>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</si>
  <si>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</si>
  <si>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</si>
  <si>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</si>
  <si>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</si>
  <si>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</si>
  <si>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</si>
  <si>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</si>
  <si>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</si>
  <si>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</si>
  <si>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</si>
  <si>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</si>
  <si>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</si>
  <si>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</si>
  <si>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</si>
  <si>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</si>
  <si>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</si>
  <si>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</si>
  <si>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</si>
  <si>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</si>
  <si>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</si>
  <si>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</si>
  <si>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</si>
  <si>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</si>
  <si>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</si>
  <si>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</si>
  <si>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</si>
  <si>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</si>
  <si>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</si>
  <si>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</si>
  <si>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</si>
  <si>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</si>
  <si>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</si>
  <si>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</si>
  <si>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</si>
  <si>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</si>
  <si>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</si>
  <si>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</si>
  <si>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</si>
  <si>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</si>
  <si>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</si>
  <si>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</si>
  <si>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</si>
  <si>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</si>
  <si>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</si>
  <si>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</si>
  <si>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</si>
  <si>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</si>
  <si>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</si>
  <si>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</si>
  <si>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</si>
  <si>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</si>
  <si>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</si>
  <si>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</si>
  <si>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</si>
  <si>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</si>
  <si>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</si>
  <si>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</si>
  <si>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</si>
  <si>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</si>
  <si>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</si>
  <si>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</si>
  <si>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</si>
  <si>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</si>
  <si>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</si>
  <si>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</si>
  <si>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</si>
  <si>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</si>
  <si>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</si>
  <si>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</si>
  <si>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</si>
  <si>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</si>
  <si>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</si>
  <si>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</si>
  <si>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</si>
  <si>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</si>
  <si>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</si>
  <si>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</si>
  <si>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</si>
  <si>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</si>
  <si>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</si>
  <si>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</si>
  <si>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</si>
  <si>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</si>
  <si>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</si>
  <si>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</si>
  <si>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</si>
  <si>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</si>
  <si>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</si>
  <si>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</si>
  <si>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</si>
  <si>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</si>
  <si>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</si>
  <si>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</si>
  <si>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</si>
  <si>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</si>
  <si>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</si>
  <si>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</si>
  <si>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</si>
  <si>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</si>
  <si>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</si>
  <si>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</si>
  <si>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</si>
  <si>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</si>
  <si>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</si>
  <si>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</si>
  <si>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</si>
  <si>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</si>
  <si>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</si>
  <si>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</si>
  <si>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</si>
  <si>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</si>
  <si>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</si>
  <si>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</si>
  <si>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</si>
  <si>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</si>
  <si>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</si>
  <si>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</si>
  <si>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</si>
  <si>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</si>
  <si>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</si>
  <si>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</si>
  <si>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</si>
  <si>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</si>
  <si>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</si>
  <si>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</si>
  <si>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</si>
  <si>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</si>
  <si>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</si>
  <si>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</si>
  <si>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</si>
  <si>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</si>
  <si>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</si>
  <si>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</si>
  <si>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</si>
  <si>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</si>
  <si>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</si>
  <si>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</si>
  <si>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</si>
  <si>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</si>
  <si>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</si>
  <si>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</si>
  <si>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</si>
  <si>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</si>
  <si>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</si>
  <si>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</si>
  <si>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</si>
  <si>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</si>
  <si>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</si>
  <si>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</si>
  <si>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</si>
  <si>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</si>
  <si>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</si>
  <si>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</si>
  <si>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</si>
  <si>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</si>
  <si>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</si>
  <si>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</si>
  <si>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</si>
  <si>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</si>
  <si>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</si>
  <si>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</si>
  <si>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</si>
  <si>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</si>
  <si>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</si>
  <si>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</si>
  <si>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</si>
  <si>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</si>
  <si>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</si>
  <si>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</si>
  <si>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</si>
  <si>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</si>
  <si>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</si>
  <si>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</si>
  <si>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</si>
  <si>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</si>
  <si>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</si>
  <si>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</si>
  <si>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</si>
  <si>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</si>
  <si>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</si>
  <si>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</si>
  <si>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</si>
  <si>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</si>
  <si>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</si>
  <si>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</si>
  <si>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</si>
  <si>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</si>
  <si>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</si>
  <si>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</si>
  <si>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</si>
  <si>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</si>
  <si>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</si>
  <si>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</si>
  <si>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</si>
  <si>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</si>
  <si>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</si>
  <si>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</si>
  <si>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</si>
  <si>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</si>
  <si>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</si>
  <si>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</si>
  <si>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</si>
  <si>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</si>
  <si>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</si>
  <si>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</si>
  <si>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</si>
  <si>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</si>
  <si>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</si>
  <si>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</si>
  <si>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</si>
  <si>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</si>
  <si>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</si>
  <si>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</si>
  <si>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</si>
  <si>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</si>
  <si>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</si>
  <si>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</si>
  <si>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</si>
  <si>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</si>
  <si>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</si>
  <si>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</si>
  <si>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</si>
  <si>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</si>
  <si>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</si>
  <si>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</si>
  <si>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</si>
  <si>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</si>
  <si>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</si>
  <si>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</si>
  <si>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</si>
  <si>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</si>
  <si>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</si>
  <si>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</si>
  <si>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</si>
  <si>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</si>
  <si>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</si>
  <si>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</si>
  <si>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</si>
  <si>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</si>
  <si>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</si>
  <si>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</si>
  <si>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</si>
  <si>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</si>
  <si>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</si>
  <si>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</si>
  <si>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</si>
  <si>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</si>
  <si>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</si>
  <si>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</si>
  <si>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</si>
  <si>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</si>
  <si>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</si>
  <si>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</si>
  <si>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</si>
  <si>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</si>
  <si>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</si>
  <si>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</si>
  <si>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</si>
  <si>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</si>
  <si>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</si>
  <si>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</si>
  <si>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</si>
  <si>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</si>
  <si>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</si>
  <si>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</si>
  <si>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</si>
  <si>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</si>
  <si>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</si>
  <si>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</si>
  <si>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</si>
  <si>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</si>
  <si>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</si>
  <si>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</si>
  <si>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</si>
  <si>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</si>
  <si>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</si>
  <si>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</si>
  <si>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</si>
  <si>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</si>
  <si>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</si>
  <si>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</si>
  <si>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</si>
  <si>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</si>
  <si>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</si>
  <si>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</si>
  <si>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</si>
  <si>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</si>
  <si>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</si>
  <si>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</si>
  <si>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</si>
  <si>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</si>
  <si>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</si>
  <si>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</si>
  <si>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</si>
  <si>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</si>
  <si>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</si>
  <si>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</si>
  <si>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</si>
  <si>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</si>
  <si>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</si>
  <si>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</si>
  <si>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</si>
  <si>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</si>
  <si>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</si>
  <si>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</si>
  <si>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</si>
  <si>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</si>
  <si>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</si>
  <si>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</si>
  <si>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</si>
  <si>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</si>
  <si>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</si>
  <si>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</si>
  <si>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</si>
  <si>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</si>
  <si>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</si>
  <si>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</si>
  <si>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</si>
  <si>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</si>
  <si>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</si>
  <si>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</si>
  <si>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</si>
  <si>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</si>
  <si>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</si>
  <si>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</si>
  <si>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</si>
  <si>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</si>
  <si>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</si>
  <si>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</si>
  <si>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</si>
  <si>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</si>
  <si>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</si>
  <si>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</si>
  <si>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</si>
  <si>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</si>
  <si>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</si>
  <si>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</si>
  <si>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</si>
  <si>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</si>
  <si>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</si>
  <si>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</si>
  <si>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</si>
  <si>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</si>
  <si>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</si>
  <si>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</si>
  <si>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</si>
  <si>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</si>
  <si>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</si>
  <si>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</si>
  <si>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</si>
  <si>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</si>
  <si>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</si>
  <si>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</si>
  <si>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</si>
  <si>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</si>
  <si>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</si>
  <si>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</si>
  <si>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</si>
  <si>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</si>
  <si>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</si>
  <si>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</si>
  <si>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</si>
  <si>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</si>
  <si>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</si>
  <si>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</si>
  <si>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</si>
  <si>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</si>
  <si>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</si>
  <si>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</si>
  <si>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</si>
  <si>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</si>
  <si>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</si>
  <si>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</si>
  <si>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</si>
  <si>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</si>
  <si>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</si>
  <si>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</si>
  <si>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</si>
  <si>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</si>
  <si>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</si>
  <si>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</si>
  <si>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</si>
  <si>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</si>
  <si>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</si>
  <si>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</si>
  <si>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</si>
  <si>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</si>
  <si>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</si>
  <si>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</si>
  <si>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</si>
  <si>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</si>
  <si>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</si>
  <si>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</si>
  <si>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</si>
  <si>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</si>
  <si>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</si>
  <si>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</si>
  <si>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</si>
  <si>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</si>
  <si>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</si>
  <si>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</si>
  <si>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</si>
  <si>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</si>
  <si>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</si>
  <si>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</si>
  <si>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</si>
  <si>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</si>
  <si>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</si>
  <si>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</si>
  <si>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</si>
  <si>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</si>
  <si>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</si>
  <si>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</si>
  <si>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</si>
  <si>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</si>
  <si>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</si>
  <si>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</si>
  <si>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</si>
  <si>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</si>
  <si>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</si>
  <si>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</si>
  <si>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</si>
  <si>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</si>
  <si>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</si>
  <si>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</si>
  <si>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</si>
  <si>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</si>
  <si>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</si>
  <si>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</si>
  <si>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</si>
  <si>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</si>
  <si>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</si>
  <si>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</si>
  <si>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</si>
  <si>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</si>
  <si>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</si>
  <si>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</si>
  <si>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</si>
  <si>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</si>
  <si>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</si>
  <si>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</si>
  <si>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</si>
  <si>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</si>
  <si>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</si>
  <si>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</si>
  <si>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</si>
  <si>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</si>
  <si>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</si>
  <si>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</si>
  <si>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</si>
  <si>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</si>
  <si>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</si>
  <si>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</si>
  <si>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</si>
  <si>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</si>
  <si>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</si>
  <si>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</si>
  <si>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</si>
  <si>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</si>
  <si>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</si>
  <si>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</si>
  <si>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</si>
  <si>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</si>
  <si>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</si>
  <si>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</si>
  <si>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</si>
  <si>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</si>
  <si>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</si>
  <si>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</si>
  <si>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</si>
  <si>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</si>
  <si>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</si>
  <si>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</si>
  <si>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</si>
  <si>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</si>
  <si>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</si>
  <si>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</si>
  <si>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</si>
  <si>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</si>
  <si>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</si>
  <si>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</si>
  <si>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</si>
  <si>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</si>
  <si>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</si>
  <si>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</si>
  <si>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</si>
  <si>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</si>
  <si>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</si>
  <si>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</si>
  <si>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</si>
  <si>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</si>
  <si>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</si>
  <si>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</si>
  <si>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</si>
  <si>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</si>
  <si>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</si>
  <si>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</si>
  <si>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</si>
  <si>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</si>
  <si>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</si>
  <si>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</si>
  <si>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</si>
  <si>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</si>
  <si>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</si>
  <si>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</si>
  <si>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</si>
  <si>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</si>
  <si>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</si>
  <si>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</si>
  <si>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</si>
  <si>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</si>
  <si>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</si>
  <si>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</si>
  <si>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</si>
  <si>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</si>
  <si>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</si>
  <si>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</si>
  <si>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</si>
  <si>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</si>
  <si>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</si>
  <si>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</si>
  <si>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</si>
  <si>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</si>
  <si>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</si>
  <si>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</si>
  <si>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</si>
  <si>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</si>
  <si>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</si>
  <si>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</si>
  <si>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</si>
  <si>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</si>
  <si>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</si>
  <si>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</si>
  <si>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</si>
  <si>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</si>
  <si>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</si>
  <si>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</si>
  <si>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</si>
  <si>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</si>
  <si>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</si>
  <si>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</si>
  <si>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</si>
  <si>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</si>
  <si>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</si>
  <si>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</si>
  <si>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</si>
  <si>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</si>
  <si>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</si>
  <si>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</si>
  <si>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</si>
  <si>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</si>
  <si>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</si>
  <si>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</si>
  <si>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</si>
  <si>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</si>
  <si>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</si>
  <si>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</si>
  <si>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</si>
  <si>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</si>
  <si>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</si>
  <si>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</si>
  <si>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</si>
  <si>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</si>
  <si>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</si>
  <si>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</si>
  <si>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</si>
  <si>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</si>
  <si>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</si>
  <si>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</si>
  <si>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</si>
  <si>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</si>
  <si>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</si>
  <si>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</si>
  <si>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</si>
  <si>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</si>
  <si>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</si>
  <si>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</si>
  <si>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</si>
  <si>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</si>
  <si>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</si>
  <si>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</si>
  <si>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</si>
  <si>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</si>
  <si>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</si>
  <si>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</si>
  <si>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</si>
  <si>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</si>
  <si>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</si>
  <si>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</si>
  <si>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</si>
  <si>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</si>
  <si>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</si>
  <si>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</si>
  <si>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</si>
  <si>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</si>
  <si>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</si>
  <si>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</si>
  <si>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</si>
  <si>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</si>
  <si>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</si>
  <si>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</si>
  <si>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</si>
  <si>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</si>
  <si>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</si>
  <si>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</si>
  <si>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</si>
  <si>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</si>
  <si>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</si>
  <si>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</si>
  <si>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</si>
  <si>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</si>
  <si>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</si>
  <si>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</si>
  <si>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</si>
  <si>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</si>
  <si>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</si>
  <si>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</si>
  <si>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</si>
  <si>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</si>
  <si>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</si>
  <si>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</si>
  <si>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</si>
  <si>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</si>
  <si>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</si>
  <si>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</si>
  <si>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</si>
  <si>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</si>
  <si>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</si>
  <si>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</si>
  <si>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</si>
  <si>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</si>
  <si>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</si>
  <si>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</si>
  <si>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</si>
  <si>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</si>
  <si>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</si>
  <si>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</si>
  <si>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</si>
  <si>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</si>
  <si>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</si>
  <si>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</si>
  <si>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</si>
  <si>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</si>
  <si>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</si>
  <si>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</si>
  <si>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</si>
  <si>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</si>
  <si>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</si>
  <si>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</si>
  <si>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</si>
  <si>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</si>
  <si>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</si>
  <si>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</si>
  <si>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</si>
  <si>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</si>
  <si>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</si>
  <si>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</si>
  <si>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</si>
  <si>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</si>
  <si>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</si>
  <si>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</si>
  <si>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</si>
  <si>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</si>
  <si>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</si>
  <si>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</si>
  <si>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</si>
  <si>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</si>
  <si>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</si>
  <si>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</si>
  <si>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</si>
  <si>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</si>
  <si>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</si>
  <si>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</si>
  <si>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</si>
  <si>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</si>
  <si>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</si>
  <si>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</si>
  <si>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</si>
  <si>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</si>
  <si>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</si>
  <si>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</si>
  <si>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</si>
  <si>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</si>
  <si>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</si>
  <si>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</si>
  <si>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</si>
  <si>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</si>
  <si>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</si>
  <si>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</si>
  <si>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</si>
  <si>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</si>
  <si>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</si>
  <si>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</si>
  <si>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</si>
  <si>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</si>
  <si>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</si>
  <si>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</si>
  <si>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</si>
  <si>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</si>
  <si>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</si>
  <si>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</si>
  <si>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</si>
  <si>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</si>
  <si>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</si>
  <si>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</si>
  <si>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</si>
  <si>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</si>
  <si>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</si>
  <si>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</si>
  <si>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</si>
  <si>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</si>
  <si>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</si>
  <si>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</si>
  <si>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</si>
  <si>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</si>
  <si>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</si>
  <si>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</si>
  <si>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</si>
  <si>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</si>
  <si>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</si>
  <si>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</si>
  <si>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</si>
  <si>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</si>
  <si>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</si>
  <si>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</si>
  <si>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</si>
  <si>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</si>
  <si>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</si>
  <si>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</si>
  <si>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</si>
  <si>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</si>
  <si>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</si>
  <si>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</si>
  <si>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</si>
  <si>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</si>
  <si>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</si>
  <si>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</si>
  <si>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</si>
  <si>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</si>
  <si>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</si>
  <si>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</si>
  <si>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</si>
  <si>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</si>
  <si>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</si>
  <si>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</si>
  <si>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</si>
  <si>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</si>
  <si>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</si>
  <si>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</si>
  <si>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</si>
  <si>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</si>
  <si>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</si>
  <si>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</si>
  <si>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</si>
  <si>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</si>
  <si>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</si>
  <si>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</si>
  <si>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</si>
  <si>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</si>
  <si>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</si>
  <si>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</si>
  <si>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</si>
  <si>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</si>
  <si>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</si>
  <si>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</si>
  <si>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</si>
  <si>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</si>
  <si>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</si>
  <si>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</si>
  <si>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</si>
  <si>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</si>
  <si>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</si>
  <si>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</si>
  <si>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</si>
  <si>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</si>
  <si>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</si>
  <si>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</si>
  <si>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</si>
  <si>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</si>
  <si>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</si>
  <si>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</si>
  <si>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</si>
  <si>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</si>
  <si>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</si>
  <si>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</si>
  <si>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</si>
  <si>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</si>
  <si>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</si>
  <si>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</si>
  <si>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</si>
  <si>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</si>
  <si>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</si>
  <si>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</si>
  <si>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</si>
  <si>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</si>
  <si>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</si>
  <si>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</si>
  <si>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</si>
  <si>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</si>
  <si>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</si>
  <si>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</si>
  <si>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</si>
  <si>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</si>
  <si>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</si>
  <si>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</si>
  <si>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</si>
  <si>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</si>
  <si>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</si>
  <si>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</si>
  <si>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</si>
  <si>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</si>
  <si>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</si>
  <si>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</si>
  <si>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</si>
  <si>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</si>
  <si>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</si>
  <si>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</si>
  <si>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</si>
  <si>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</si>
  <si>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</si>
  <si>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</si>
  <si>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</si>
  <si>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</si>
  <si>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</si>
  <si>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</si>
  <si>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</si>
  <si>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</si>
  <si>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</si>
  <si>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</si>
  <si>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</si>
  <si>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</si>
  <si>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</si>
  <si>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</si>
  <si>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</si>
  <si>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</si>
  <si>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</si>
  <si>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</si>
  <si>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</si>
  <si>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</si>
  <si>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</si>
  <si>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</si>
  <si>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</si>
  <si>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</si>
  <si>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</si>
  <si>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</si>
  <si>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</si>
  <si>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</si>
  <si>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</si>
  <si>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</si>
  <si>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</si>
  <si>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</si>
  <si>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</si>
  <si>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</si>
  <si>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</si>
  <si>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</si>
  <si>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</si>
  <si>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</si>
  <si>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</si>
  <si>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</si>
  <si>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</si>
  <si>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</si>
  <si>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</si>
  <si>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</si>
  <si>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</si>
  <si>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</si>
  <si>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</si>
  <si>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</si>
  <si>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</si>
  <si>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</si>
  <si>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</si>
  <si>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</si>
  <si>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</si>
  <si>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</si>
  <si>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</si>
  <si>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</si>
  <si>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</si>
  <si>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</si>
  <si>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</si>
  <si>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</si>
  <si>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</si>
  <si>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</si>
  <si>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</si>
  <si>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</si>
  <si>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</si>
  <si>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</si>
  <si>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</si>
  <si>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</si>
  <si>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</si>
  <si>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</si>
  <si>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</si>
  <si>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</si>
  <si>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</si>
  <si>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</si>
  <si>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</si>
  <si>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</si>
  <si>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</si>
  <si>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</si>
  <si>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</si>
  <si>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</si>
  <si>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</si>
  <si>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</si>
  <si>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</si>
  <si>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</si>
  <si>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</si>
  <si>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</si>
  <si>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</si>
  <si>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</si>
  <si>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</si>
  <si>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</si>
  <si>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</si>
  <si>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</si>
  <si>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</si>
  <si>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</si>
  <si>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</si>
  <si>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</si>
  <si>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</si>
  <si>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</si>
  <si>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</si>
  <si>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</si>
  <si>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</si>
  <si>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</si>
  <si>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</si>
  <si>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</si>
  <si>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</si>
  <si>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</si>
  <si>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</si>
  <si>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</si>
  <si>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</si>
  <si>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</si>
  <si>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</si>
  <si>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</si>
  <si>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</si>
  <si>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</si>
  <si>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</si>
  <si>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</si>
  <si>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</si>
  <si>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</si>
  <si>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</si>
  <si>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</si>
  <si>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</si>
  <si>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</si>
  <si>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</si>
  <si>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</si>
  <si>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</si>
  <si>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</si>
  <si>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</si>
  <si>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</si>
  <si>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</si>
  <si>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</si>
  <si>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</si>
  <si>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</si>
  <si>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</si>
  <si>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</si>
  <si>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</si>
  <si>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</si>
  <si>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</si>
  <si>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</si>
  <si>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</si>
  <si>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</si>
  <si>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</si>
  <si>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</si>
  <si>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</si>
  <si>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</si>
  <si>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</si>
  <si>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</si>
  <si>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</si>
  <si>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</si>
  <si>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</si>
  <si>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</si>
  <si>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</si>
  <si>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</si>
  <si>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</si>
  <si>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</si>
  <si>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</si>
  <si>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</si>
  <si>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</si>
  <si>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</si>
  <si>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</si>
  <si>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</si>
  <si>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</si>
  <si>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</si>
  <si>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</si>
  <si>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</si>
  <si>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</si>
  <si>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</si>
  <si>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</si>
  <si>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</si>
  <si>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</si>
  <si>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</si>
  <si>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</si>
  <si>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</si>
  <si>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</si>
  <si>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</si>
  <si>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</si>
  <si>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</si>
  <si>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</si>
  <si>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</si>
  <si>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</si>
  <si>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</si>
  <si>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</si>
  <si>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</si>
  <si>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</si>
  <si>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</si>
  <si>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</si>
  <si>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</si>
  <si>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</si>
  <si>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</si>
  <si>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</si>
  <si>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</si>
  <si>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</si>
  <si>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</si>
  <si>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</si>
  <si>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</si>
  <si>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</si>
  <si>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</si>
  <si>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</si>
  <si>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</si>
  <si>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</si>
  <si>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</si>
  <si>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</si>
  <si>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</si>
  <si>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</si>
  <si>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</si>
  <si>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</si>
  <si>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</si>
  <si>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</si>
  <si>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</si>
  <si>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</si>
  <si>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</si>
  <si>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</si>
  <si>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</si>
  <si>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</si>
  <si>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</si>
  <si>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</si>
  <si>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</si>
  <si>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</si>
  <si>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</si>
  <si>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</si>
  <si>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</si>
  <si>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</si>
  <si>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</si>
  <si>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</si>
  <si>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</si>
  <si>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</si>
  <si>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</si>
  <si>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</si>
  <si>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</si>
  <si>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</si>
  <si>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</si>
  <si>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</si>
  <si>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</si>
  <si>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</si>
  <si>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</si>
  <si>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</si>
  <si>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</si>
  <si>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</si>
  <si>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</si>
  <si>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</si>
  <si>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</si>
  <si>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</si>
  <si>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</si>
  <si>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</si>
  <si>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</si>
  <si>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</si>
  <si>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</si>
  <si>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</si>
  <si>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</si>
  <si>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</si>
  <si>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</si>
  <si>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</si>
  <si>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</si>
  <si>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</si>
  <si>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</si>
  <si>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</si>
  <si>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</si>
  <si>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</si>
  <si>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</si>
  <si>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</si>
  <si>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</si>
  <si>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</si>
  <si>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</si>
  <si>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</si>
  <si>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</si>
  <si>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</si>
  <si>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</si>
  <si>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</si>
  <si>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</si>
  <si>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</si>
  <si>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</si>
  <si>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</si>
  <si>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</si>
  <si>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</si>
  <si>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</si>
  <si>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</si>
  <si>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</si>
  <si>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</si>
  <si>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</si>
  <si>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</si>
  <si>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</si>
  <si>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</si>
  <si>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</si>
  <si>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</si>
  <si>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</si>
  <si>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</si>
  <si>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</si>
  <si>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</si>
  <si>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</si>
  <si>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</si>
  <si>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</si>
  <si>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</si>
  <si>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</si>
  <si>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</si>
  <si>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</si>
  <si>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</si>
  <si>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</si>
  <si>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</si>
  <si>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</si>
  <si>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</si>
  <si>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</si>
  <si>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</si>
  <si>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</si>
  <si>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</si>
  <si>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</si>
  <si>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</si>
  <si>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</si>
  <si>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</si>
  <si>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</si>
  <si>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</si>
  <si>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</si>
  <si>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</si>
  <si>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</si>
  <si>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</si>
  <si>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</si>
  <si>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</si>
  <si>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</si>
  <si>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</si>
  <si>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</si>
  <si>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</si>
  <si>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</si>
  <si>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</si>
  <si>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</si>
  <si>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</si>
  <si>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</si>
  <si>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</si>
  <si>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</si>
  <si>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</si>
  <si>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</si>
  <si>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</si>
  <si>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</si>
  <si>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</si>
  <si>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</si>
  <si>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</si>
  <si>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</si>
  <si>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</si>
  <si>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</si>
  <si>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</si>
  <si>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</si>
  <si>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</si>
  <si>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</si>
  <si>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</si>
  <si>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</si>
  <si>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</si>
  <si>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</si>
  <si>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</si>
  <si>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</si>
  <si>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</si>
  <si>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</si>
  <si>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</si>
  <si>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</si>
  <si>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</si>
  <si>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</si>
  <si>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</si>
  <si>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</si>
  <si>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</si>
  <si>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</si>
  <si>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</si>
  <si>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</si>
  <si>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</si>
  <si>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</si>
  <si>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</si>
  <si>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</si>
  <si>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</si>
  <si>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</si>
  <si>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</si>
  <si>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</si>
  <si>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</si>
  <si>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</si>
  <si>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</si>
  <si>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</si>
  <si>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</si>
  <si>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</si>
  <si>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</si>
  <si>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</si>
  <si>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</si>
  <si>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</si>
  <si>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</si>
  <si>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</si>
  <si>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</si>
  <si>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</si>
  <si>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</si>
  <si>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</si>
  <si>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</si>
  <si>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</si>
  <si>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</si>
  <si>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</si>
  <si>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</si>
  <si>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</si>
  <si>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</si>
  <si>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</si>
  <si>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</si>
  <si>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</si>
  <si>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</si>
  <si>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</si>
  <si>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</si>
  <si>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</si>
  <si>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</si>
  <si>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</si>
  <si>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</si>
  <si>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</si>
  <si>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</si>
  <si>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</si>
  <si>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</si>
  <si>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</si>
  <si>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</si>
  <si>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</si>
  <si>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</si>
  <si>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</si>
  <si>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</si>
  <si>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</si>
  <si>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</si>
  <si>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</si>
  <si>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</si>
  <si>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</si>
  <si>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</si>
  <si>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</si>
  <si>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</si>
  <si>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</si>
  <si>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</si>
  <si>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</si>
  <si>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</si>
  <si>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</si>
  <si>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</si>
  <si>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</si>
  <si>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</si>
  <si>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</si>
  <si>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</si>
  <si>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</si>
  <si>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</si>
  <si>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</si>
  <si>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</si>
  <si>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</si>
  <si>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</si>
  <si>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</si>
  <si>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</si>
  <si>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</si>
  <si>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</si>
  <si>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</si>
  <si>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</si>
  <si>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</si>
  <si>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</si>
  <si>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</si>
  <si>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</si>
  <si>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</si>
  <si>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</si>
  <si>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</si>
  <si>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</si>
  <si>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</si>
  <si>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</si>
  <si>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</si>
  <si>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</si>
  <si>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</si>
  <si>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</si>
  <si>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</si>
  <si>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</si>
  <si>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</si>
  <si>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</si>
  <si>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</si>
  <si>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</si>
  <si>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</si>
  <si>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</si>
  <si>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</si>
  <si>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</si>
  <si>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</si>
  <si>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</si>
  <si>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</si>
  <si>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</si>
  <si>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</si>
  <si>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</si>
  <si>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</si>
  <si>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</si>
  <si>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</si>
  <si>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</si>
  <si>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</si>
  <si>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</si>
  <si>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</si>
  <si>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</si>
  <si>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</si>
  <si>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</si>
  <si>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</si>
  <si>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</si>
  <si>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</si>
  <si>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</si>
  <si>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</si>
  <si>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</si>
  <si>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</si>
  <si>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</si>
  <si>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</si>
  <si>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</si>
  <si>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</si>
  <si>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</si>
  <si>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</si>
  <si>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</si>
  <si>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</si>
  <si>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</si>
  <si>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</si>
  <si>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</si>
  <si>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</si>
  <si>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</si>
  <si>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</si>
  <si>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</si>
  <si>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</si>
  <si>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</si>
  <si>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</si>
  <si>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</si>
  <si>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</si>
  <si>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</si>
  <si>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</si>
  <si>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</si>
  <si>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</si>
  <si>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</si>
  <si>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</si>
  <si>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</si>
  <si>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</si>
  <si>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</si>
  <si>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</si>
  <si>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</si>
  <si>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</si>
  <si>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</si>
  <si>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</si>
  <si>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</si>
  <si>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</si>
  <si>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</si>
  <si>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</si>
  <si>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</si>
  <si>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</si>
  <si>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</si>
  <si>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</si>
  <si>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</si>
  <si>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</si>
  <si>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</si>
  <si>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</si>
  <si>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</si>
  <si>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</si>
  <si>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</si>
  <si>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</si>
  <si>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</si>
  <si>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</si>
  <si>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</si>
  <si>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</si>
  <si>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</si>
  <si>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</si>
  <si>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</si>
  <si>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</si>
  <si>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</si>
  <si>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</si>
  <si>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</si>
  <si>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</si>
  <si>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</si>
  <si>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</si>
  <si>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</si>
  <si>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</si>
  <si>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</si>
  <si>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</si>
  <si>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</si>
  <si>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</si>
  <si>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</si>
  <si>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</si>
  <si>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</si>
  <si>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</si>
  <si>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</si>
  <si>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</si>
  <si>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</si>
  <si>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</si>
  <si>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</si>
  <si>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</si>
  <si>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</si>
  <si>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</si>
  <si>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</si>
  <si>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</si>
  <si>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</si>
  <si>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</si>
  <si>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</si>
  <si>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</si>
  <si>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</si>
  <si>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</si>
  <si>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</si>
  <si>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</si>
  <si>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</si>
  <si>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</si>
  <si>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</si>
  <si>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</si>
  <si>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</si>
  <si>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</si>
  <si>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</si>
  <si>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</si>
  <si>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</si>
  <si>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</si>
  <si>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</si>
  <si>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</si>
  <si>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</si>
  <si>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</si>
  <si>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</si>
  <si>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</si>
  <si>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</si>
  <si>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</si>
  <si>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</si>
  <si>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</si>
  <si>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</si>
  <si>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</si>
  <si>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</si>
  <si>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</si>
  <si>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</si>
  <si>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</si>
  <si>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</si>
  <si>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</si>
  <si>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</si>
  <si>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</si>
  <si>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</si>
  <si>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</si>
  <si>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</si>
  <si>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</si>
  <si>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</si>
  <si>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</si>
  <si>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</si>
  <si>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</si>
  <si>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</si>
  <si>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</si>
  <si>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</si>
  <si>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</si>
  <si>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</si>
  <si>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</si>
  <si>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</si>
  <si>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</si>
  <si>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</si>
  <si>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</si>
  <si>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</si>
  <si>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</si>
  <si>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</si>
  <si>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</si>
  <si>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</si>
  <si>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</si>
  <si>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</si>
  <si>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</si>
  <si>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</si>
  <si>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</si>
  <si>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</si>
  <si>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</si>
  <si>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</si>
  <si>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</si>
  <si>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</si>
  <si>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</si>
  <si>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</si>
  <si>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</si>
  <si>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</si>
  <si>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</si>
  <si>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</si>
  <si>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</si>
  <si>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</si>
  <si>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</si>
  <si>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</si>
  <si>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</si>
  <si>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</si>
  <si>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</si>
  <si>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</si>
  <si>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</si>
  <si>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</si>
  <si>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</si>
  <si>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</si>
  <si>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</si>
  <si>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</si>
  <si>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</si>
  <si>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</si>
  <si>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</si>
  <si>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</si>
  <si>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</si>
  <si>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</si>
  <si>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</si>
  <si>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</si>
  <si>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</si>
  <si>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</si>
  <si>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</si>
  <si>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</si>
  <si>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</si>
  <si>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</si>
  <si>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</si>
  <si>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</si>
  <si>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</si>
  <si>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</si>
  <si>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</si>
  <si>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</si>
  <si>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</si>
  <si>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</si>
  <si>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</si>
  <si>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</si>
  <si>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</si>
  <si>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</si>
  <si>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</si>
  <si>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</si>
  <si>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</si>
  <si>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</si>
  <si>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</si>
  <si>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</si>
  <si>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</si>
  <si>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</si>
  <si>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</si>
  <si>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</si>
  <si>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</si>
  <si>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</si>
  <si>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</si>
  <si>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</si>
  <si>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</si>
  <si>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</si>
  <si>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</si>
  <si>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</si>
  <si>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</si>
  <si>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</si>
  <si>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</si>
  <si>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</si>
  <si>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</si>
  <si>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</si>
  <si>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</si>
  <si>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</si>
  <si>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</si>
  <si>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</si>
  <si>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</si>
  <si>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</si>
  <si>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</si>
  <si>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</si>
  <si>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</si>
  <si>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</si>
  <si>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</si>
  <si>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</si>
  <si>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</si>
  <si>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</si>
  <si>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</si>
  <si>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</si>
  <si>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</si>
  <si>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</si>
  <si>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</si>
  <si>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</si>
  <si>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</si>
  <si>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</si>
  <si>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</si>
  <si>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</si>
  <si>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</si>
  <si>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</si>
  <si>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</si>
  <si>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</si>
  <si>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</si>
  <si>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</si>
  <si>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</si>
  <si>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</si>
  <si>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</si>
  <si>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</si>
  <si>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</si>
  <si>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</si>
  <si>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</si>
  <si>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</si>
  <si>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</si>
  <si>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</si>
  <si>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</si>
  <si>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</si>
  <si>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</si>
  <si>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</si>
  <si>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</si>
  <si>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</si>
  <si>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</si>
  <si>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</si>
  <si>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</si>
  <si>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</si>
  <si>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</si>
  <si>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</si>
  <si>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</si>
  <si>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</si>
  <si>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</si>
  <si>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</si>
  <si>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</si>
  <si>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</si>
  <si>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</si>
  <si>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</si>
  <si>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</si>
  <si>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</si>
  <si>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</si>
  <si>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</si>
  <si>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</si>
  <si>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</si>
  <si>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</si>
  <si>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</si>
  <si>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</si>
  <si>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</si>
  <si>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</si>
  <si>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</si>
  <si>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</si>
  <si>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</si>
  <si>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</si>
  <si>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</si>
  <si>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</si>
  <si>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</si>
  <si>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</si>
  <si>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</si>
  <si>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</si>
  <si>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</si>
  <si>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</si>
  <si>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</si>
  <si>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</si>
  <si>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</si>
  <si>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</si>
  <si>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</si>
  <si>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</si>
  <si>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</si>
  <si>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</si>
  <si>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</si>
  <si>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</si>
  <si>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</si>
  <si>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</si>
  <si>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</si>
  <si>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</si>
  <si>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</si>
  <si>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</si>
  <si>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</si>
  <si>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</si>
  <si>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</si>
  <si>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</si>
  <si>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</si>
  <si>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</si>
  <si>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</si>
  <si>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</si>
  <si>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</si>
  <si>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</si>
  <si>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</si>
  <si>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</si>
  <si>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</si>
  <si>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</si>
  <si>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</si>
  <si>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</si>
  <si>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</si>
  <si>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</si>
  <si>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</si>
  <si>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</si>
  <si>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</si>
  <si>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</si>
  <si>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</si>
  <si>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</si>
  <si>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</si>
  <si>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</si>
  <si>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</si>
  <si>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</si>
  <si>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</si>
  <si>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</si>
  <si>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</si>
  <si>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</si>
  <si>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</si>
  <si>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</si>
  <si>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</si>
  <si>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</si>
  <si>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</si>
  <si>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</si>
  <si>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</si>
  <si>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</si>
  <si>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</si>
  <si>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</si>
  <si>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</si>
  <si>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</si>
  <si>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</si>
  <si>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</si>
  <si>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</si>
  <si>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</si>
  <si>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</si>
  <si>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</si>
  <si>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</si>
  <si>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</si>
  <si>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</si>
  <si>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</si>
  <si>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</si>
  <si>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</si>
  <si>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</si>
  <si>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</si>
  <si>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</si>
  <si>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</si>
  <si>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</si>
  <si>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</si>
  <si>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</si>
  <si>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</si>
  <si>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</si>
  <si>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</si>
  <si>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</si>
  <si>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</si>
  <si>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</si>
  <si>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</si>
  <si>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</si>
  <si>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</si>
  <si>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</si>
  <si>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</si>
  <si>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</si>
  <si>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</si>
  <si>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</si>
  <si>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</si>
  <si>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</si>
  <si>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</si>
  <si>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</si>
  <si>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</si>
  <si>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</si>
  <si>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</si>
  <si>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</si>
  <si>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</si>
  <si>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</si>
  <si>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</si>
  <si>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</si>
  <si>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</si>
  <si>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</si>
  <si>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</si>
  <si>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</si>
  <si>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</si>
  <si>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</si>
  <si>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</si>
  <si>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</si>
  <si>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</si>
  <si>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</si>
  <si>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</si>
  <si>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</si>
  <si>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</si>
  <si>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</si>
  <si>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</si>
  <si>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</si>
  <si>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</si>
  <si>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</si>
  <si>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</si>
  <si>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</si>
  <si>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</si>
  <si>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</si>
  <si>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</si>
  <si>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</si>
  <si>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</si>
  <si>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</si>
  <si>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</si>
  <si>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</si>
  <si>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</si>
  <si>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</si>
  <si>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</si>
  <si>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</si>
  <si>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</si>
  <si>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</si>
  <si>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</si>
  <si>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</si>
  <si>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</si>
  <si>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</si>
  <si>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</si>
  <si>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</si>
  <si>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</si>
  <si>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</si>
  <si>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</si>
  <si>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</si>
  <si>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</si>
  <si>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</si>
  <si>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</si>
  <si>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</si>
  <si>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</si>
  <si>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</si>
  <si>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</si>
  <si>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</si>
  <si>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</si>
  <si>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</si>
  <si>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</si>
  <si>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</si>
  <si>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</si>
  <si>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</si>
  <si>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</si>
  <si>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</si>
  <si>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</si>
  <si>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</si>
  <si>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</si>
  <si>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</si>
  <si>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</si>
  <si>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</si>
  <si>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</si>
  <si>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</si>
  <si>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</si>
  <si>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</si>
  <si>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</si>
  <si>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</si>
  <si>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</si>
  <si>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</si>
  <si>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</si>
  <si>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</si>
  <si>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</si>
  <si>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</si>
  <si>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</si>
  <si>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</si>
  <si>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</si>
  <si>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</si>
  <si>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</si>
  <si>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</si>
  <si>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</si>
  <si>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</si>
  <si>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</si>
  <si>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</si>
  <si>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</si>
  <si>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</si>
  <si>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</si>
  <si>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</si>
  <si>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</si>
  <si>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</si>
  <si>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</si>
  <si>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</si>
  <si>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</si>
  <si>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</si>
  <si>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</si>
  <si>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</si>
  <si>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</si>
  <si>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</si>
  <si>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</si>
  <si>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</si>
  <si>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</si>
  <si>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</si>
  <si>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</si>
  <si>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</si>
  <si>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</si>
  <si>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</si>
  <si>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</si>
  <si>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</si>
  <si>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</si>
  <si>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</si>
  <si>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</si>
  <si>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</si>
  <si>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</si>
  <si>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</si>
  <si>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</si>
  <si>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</si>
  <si>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</si>
  <si>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</si>
  <si>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</si>
  <si>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</si>
  <si>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</si>
  <si>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</si>
  <si>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</si>
  <si>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</si>
  <si>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</si>
  <si>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</si>
  <si>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</si>
  <si>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</si>
  <si>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</si>
  <si>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</si>
  <si>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</si>
  <si>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</si>
  <si>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</si>
  <si>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</si>
  <si>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</si>
  <si>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</si>
  <si>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</si>
  <si>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</si>
  <si>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</si>
  <si>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</si>
  <si>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</si>
  <si>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</si>
  <si>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</si>
  <si>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</si>
  <si>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</si>
  <si>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</si>
  <si>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</si>
  <si>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</si>
  <si>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</si>
  <si>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</si>
  <si>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</si>
  <si>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</si>
  <si>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</si>
  <si>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</si>
  <si>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</si>
  <si>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</si>
  <si>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</si>
  <si>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</si>
  <si>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</si>
  <si>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</si>
  <si>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</si>
  <si>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</si>
  <si>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</si>
  <si>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</si>
  <si>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</si>
  <si>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</si>
  <si>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北京慧衍致同信息技术有限公司-广西悦游网络科技有限公司</t>
    <phoneticPr fontId="11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</si>
  <si>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</si>
  <si>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</si>
  <si>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</si>
  <si>
    <t>返货</t>
    <phoneticPr fontId="11" type="noConversion"/>
  </si>
  <si>
    <t>深圳市豆悦网络科技有限公司</t>
    <phoneticPr fontId="11" type="noConversion"/>
  </si>
  <si>
    <t>维沃通信科技有限公司-vivo</t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</si>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</sst>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0" applyNumberFormat="1" applyFont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1.&#20219;&#21153;&#21253;/1.&#28040;&#32791;&#34920;/2020.02/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376"/>
  <sheetViews>
    <sheetView workbookViewId="0">
      <pane ySplit="1" topLeftCell="A2" activePane="bottomLeft" state="frozen"/>
      <selection activeCell="B1" sqref="B1"/>
      <selection pane="bottomLeft" activeCell="F13" sqref="F13"/>
    </sheetView>
  </sheetViews>
  <sheetFormatPr defaultColWidth="9" defaultRowHeight="13.5"/>
  <cols>
    <col min="2" max="5" width="9" customWidth="1"/>
    <col min="6" max="6" width="22.75" customWidth="1"/>
    <col min="7" max="7" width="23.625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10.875" customWidth="1"/>
    <col min="13" max="18" width="9" customWidth="1"/>
    <col min="19" max="19" width="11.75" customWidth="1"/>
    <col min="20" max="20" width="11.25" customWidth="1"/>
    <col min="21" max="21" width="10.75" customWidth="1"/>
    <col min="22" max="22" width="12.8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28.5">
      <c r="A1" s="168" t="s">
        <v>0</v>
      </c>
      <c r="B1" s="169" t="s">
        <v>1</v>
      </c>
      <c r="C1" s="169" t="s">
        <v>2</v>
      </c>
      <c r="D1" s="169" t="s">
        <v>3</v>
      </c>
      <c r="E1" s="169" t="s">
        <v>4</v>
      </c>
      <c r="F1" s="169" t="s">
        <v>5</v>
      </c>
      <c r="G1" s="169" t="s">
        <v>6</v>
      </c>
      <c r="H1" s="170" t="s">
        <v>7</v>
      </c>
      <c r="I1" s="169" t="s">
        <v>8</v>
      </c>
      <c r="J1" s="169" t="s">
        <v>9</v>
      </c>
      <c r="K1" s="169" t="s">
        <v>10</v>
      </c>
      <c r="L1" s="169" t="s">
        <v>11</v>
      </c>
      <c r="M1" s="169" t="s">
        <v>12</v>
      </c>
      <c r="N1" s="169" t="s">
        <v>13</v>
      </c>
      <c r="O1" s="171" t="s">
        <v>14</v>
      </c>
      <c r="P1" s="172" t="s">
        <v>15</v>
      </c>
      <c r="Q1" s="173" t="s">
        <v>16</v>
      </c>
      <c r="R1" s="174" t="s">
        <v>17</v>
      </c>
      <c r="S1" s="175" t="s">
        <v>18</v>
      </c>
      <c r="T1" s="176" t="s">
        <v>19</v>
      </c>
      <c r="U1" s="175" t="s">
        <v>20</v>
      </c>
      <c r="V1" s="175" t="s">
        <v>21</v>
      </c>
      <c r="W1" s="176" t="s">
        <v>22</v>
      </c>
      <c r="X1" s="176" t="s">
        <v>23</v>
      </c>
      <c r="Y1" s="176" t="s">
        <v>4489</v>
      </c>
      <c r="Z1" s="129" t="s">
        <v>4486</v>
      </c>
      <c r="AA1" s="176" t="s">
        <v>24</v>
      </c>
      <c r="AB1" s="176" t="s">
        <v>25</v>
      </c>
      <c r="AC1" s="172" t="s">
        <v>26</v>
      </c>
      <c r="AD1" s="176" t="s">
        <v>27</v>
      </c>
      <c r="AE1" s="176" t="s">
        <v>28</v>
      </c>
      <c r="AF1" s="176" t="s">
        <v>29</v>
      </c>
      <c r="AG1" s="172" t="s">
        <v>30</v>
      </c>
      <c r="AH1" s="172" t="s">
        <v>31</v>
      </c>
      <c r="AI1" s="177" t="s">
        <v>4482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8" t="s">
        <v>38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IF((W2-AB2)&gt;0,W2-AB2,0)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6.5000000000000002E-2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IF((W3-AB3)&gt;0,W3-AB3,0)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8" t="s">
        <v>38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6.5000000000000002E-2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8" t="s">
        <v>38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0.08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8" t="s">
        <v>38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0.08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8" t="s">
        <v>38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0.08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8" t="s">
        <v>38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0.08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8" t="s">
        <v>38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0.08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8" t="s">
        <v>38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0.08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8" t="s">
        <v>38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0.08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8" t="s">
        <v>38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0.08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8" t="s">
        <v>38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0.08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8" t="s">
        <v>38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0.08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8" t="s">
        <v>38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0.08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8" t="s">
        <v>38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0.08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8" t="s">
        <v>38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0.08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8" t="s">
        <v>38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0.08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8" t="s">
        <v>38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0.08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8" t="s">
        <v>38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0.08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8" t="s">
        <v>38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0.08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8" t="s">
        <v>38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6.5000000000000002E-2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8" t="s">
        <v>38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6.5000000000000002E-2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8" t="s">
        <v>38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6.5000000000000002E-2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8" t="s">
        <v>38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0.08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8" t="s">
        <v>38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6.5000000000000002E-2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8" t="s">
        <v>38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6.5000000000000002E-2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8" t="s">
        <v>38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6.5000000000000002E-2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8" t="s">
        <v>38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6.5000000000000002E-2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8" t="s">
        <v>38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6.5000000000000002E-2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8" t="s">
        <v>38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6.5000000000000002E-2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8" t="s">
        <v>38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6.5000000000000002E-2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8" t="s">
        <v>38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6.5000000000000002E-2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8" t="s">
        <v>38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6.5000000000000002E-2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8" t="s">
        <v>38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6.5000000000000002E-2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8" t="s">
        <v>38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6.5000000000000002E-2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8" t="s">
        <v>38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0.08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8" t="s">
        <v>38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0.08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8" t="s">
        <v>38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0.08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8" t="s">
        <v>38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0.08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8" t="s">
        <v>38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0.08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8" t="s">
        <v>38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0.08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8" t="s">
        <v>38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6.5000000000000002E-2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8" t="s">
        <v>38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6.5000000000000002E-2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8" t="s">
        <v>38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6.5000000000000002E-2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8" t="s">
        <v>38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6.5000000000000002E-2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IF((W67-AB67)&gt;0,W67-AB67,0)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8" t="s">
        <v>38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6.5000000000000002E-2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8" t="s">
        <v>38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0.08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8" t="s">
        <v>38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0.08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8" t="s">
        <v>38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6.5000000000000002E-2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8" t="s">
        <v>38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6.5000000000000002E-2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8" t="s">
        <v>38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6.5000000000000002E-2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8" t="s">
        <v>38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6.5000000000000002E-2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8" t="s">
        <v>38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6.5000000000000002E-2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8" t="s">
        <v>38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6.5000000000000002E-2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8" t="s">
        <v>38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6.5000000000000002E-2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8" t="s">
        <v>38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6.5000000000000002E-2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8" t="s">
        <v>38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6.5000000000000002E-2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8" t="s">
        <v>38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6.5000000000000002E-2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8" t="s">
        <v>38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6.5000000000000002E-2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8" t="s">
        <v>38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0.08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8" t="s">
        <v>38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6.5000000000000002E-2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8" t="s">
        <v>38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6.5000000000000002E-2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3319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3319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3319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3319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8" t="s">
        <v>38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6.5000000000000002E-2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8" t="s">
        <v>38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6.5000000000000002E-2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8" t="s">
        <v>38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6.5000000000000002E-2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8" t="s">
        <v>38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6.5000000000000002E-2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8" t="s">
        <v>38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6.5000000000000002E-2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8" t="s">
        <v>38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6.5000000000000002E-2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8" t="s">
        <v>38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6.5000000000000002E-2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8" t="s">
        <v>38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6.5000000000000002E-2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IF((W131-AB131)&gt;0,W131-AB131,0)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8" t="s">
        <v>38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6.5000000000000002E-2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8" t="s">
        <v>38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6.5000000000000002E-2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3322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8" t="s">
        <v>38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6.5000000000000002E-2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8" t="s">
        <v>38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0.08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8" t="s">
        <v>38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6.5000000000000002E-2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8" t="s">
        <v>38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6.5000000000000002E-2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8" t="s">
        <v>38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6.5000000000000002E-2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8" t="s">
        <v>38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0.08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8" t="s">
        <v>38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6.5000000000000002E-2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8" t="s">
        <v>38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0.08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8" t="s">
        <v>38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6.5000000000000002E-2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8" t="s">
        <v>38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6.5000000000000002E-2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8" t="s">
        <v>38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0.08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8" t="s">
        <v>38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6.5000000000000002E-2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8" t="s">
        <v>38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6.5000000000000002E-2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8" t="s">
        <v>38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6.5000000000000002E-2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8" t="s">
        <v>38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6.5000000000000002E-2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8" t="s">
        <v>38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6.5000000000000002E-2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8" t="s">
        <v>38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6.5000000000000002E-2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8" t="s">
        <v>38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6.5000000000000002E-2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8" t="s">
        <v>38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6.5000000000000002E-2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8" t="s">
        <v>38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6.5000000000000002E-2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8" t="s">
        <v>38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6.5000000000000002E-2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8" t="s">
        <v>38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6.5000000000000002E-2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3651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8" t="s">
        <v>38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6.5000000000000002E-2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8" t="s">
        <v>38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6.5000000000000002E-2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8" t="s">
        <v>38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6.5000000000000002E-2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8" t="s">
        <v>38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6.5000000000000002E-2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8" t="s">
        <v>38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6.5000000000000002E-2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8" t="s">
        <v>38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0.08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8" t="s">
        <v>38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0.08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8" t="s">
        <v>38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IF((W195-AB195)&gt;0,W195-AB195,0)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0.08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8" t="s">
        <v>38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0.08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3651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8" t="s">
        <v>38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6.5000000000000002E-2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8" t="s">
        <v>38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0.08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8" t="s">
        <v>38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0.08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3660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8" t="s">
        <v>38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6.5000000000000002E-2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8" t="s">
        <v>38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6.5000000000000002E-2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8" t="s">
        <v>38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6.5000000000000002E-2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8" t="s">
        <v>38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0.08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8" t="s">
        <v>38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6.5000000000000002E-2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8" t="s">
        <v>38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6.5000000000000002E-2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8" t="s">
        <v>38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6.5000000000000002E-2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8" t="s">
        <v>38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6.5000000000000002E-2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8" t="s">
        <v>38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6.5000000000000002E-2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8" t="s">
        <v>38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0.08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8" t="s">
        <v>38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0.08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8" t="s">
        <v>38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6.5000000000000002E-2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8" t="s">
        <v>38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0.08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8" t="s">
        <v>38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6.5000000000000002E-2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8" t="s">
        <v>38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6.5000000000000002E-2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8" t="s">
        <v>38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IF((W259-AB259)&gt;0,W259-AB259,0)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6.5000000000000002E-2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8" t="s">
        <v>38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6.5000000000000002E-2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8" t="s">
        <v>38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6.5000000000000002E-2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8" t="s">
        <v>38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6.5000000000000002E-2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8" t="s">
        <v>38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0.08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8" t="s">
        <v>38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0.08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8" t="s">
        <v>38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0.08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8" t="s">
        <v>38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0.08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8" t="s">
        <v>38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0.08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8" t="s">
        <v>38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0.08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8" t="s">
        <v>38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0.08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8" t="s">
        <v>38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0.08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8" t="s">
        <v>38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0.08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8" t="s">
        <v>38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0.08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8" t="s">
        <v>38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6.5000000000000002E-2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8" t="s">
        <v>38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0.08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8" t="s">
        <v>38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6.5000000000000002E-2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8" t="s">
        <v>38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6.5000000000000002E-2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8" t="s">
        <v>38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0.08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8" t="s">
        <v>38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6.5000000000000002E-2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8" t="s">
        <v>38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0.08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8" t="s">
        <v>38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6.5000000000000002E-2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8" t="s">
        <v>38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0.08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IF((W323-AB323)&gt;0,W323-AB323,0)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8" t="s">
        <v>38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6.5000000000000002E-2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8" t="s">
        <v>38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6.5000000000000002E-2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8" t="s">
        <v>38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6.5000000000000002E-2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8" t="s">
        <v>38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6.5000000000000002E-2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8" t="s">
        <v>38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6.5000000000000002E-2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8" t="s">
        <v>38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6.5000000000000002E-2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8" t="s">
        <v>38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6.5000000000000002E-2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8" t="s">
        <v>38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6.5000000000000002E-2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8" t="s">
        <v>38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0.08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8" t="s">
        <v>38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6.5000000000000002E-2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8" t="s">
        <v>38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0.08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8" t="s">
        <v>38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0.08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8" t="s">
        <v>38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6.5000000000000002E-2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8" t="s">
        <v>38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0.08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8" t="s">
        <v>38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6.5000000000000002E-2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8" t="s">
        <v>38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6.5000000000000002E-2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8" t="s">
        <v>38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6.5000000000000002E-2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8" t="s">
        <v>38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6.5000000000000002E-2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8" t="s">
        <v>38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6.5000000000000002E-2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8" t="s">
        <v>38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6.5000000000000002E-2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8" t="s">
        <v>38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6.5000000000000002E-2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8" t="s">
        <v>38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6.5000000000000002E-2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8" t="s">
        <v>38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6.5000000000000002E-2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8" t="s">
        <v>38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6.5000000000000002E-2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8" t="s">
        <v>38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6.5000000000000002E-2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8" t="s">
        <v>38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6.5000000000000002E-2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8" t="s">
        <v>38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6.5000000000000002E-2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IF((W387-AB387)&gt;0,W387-AB387,0)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8" t="s">
        <v>38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6.5000000000000002E-2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8" t="s">
        <v>38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0.08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8" t="s">
        <v>38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6.5000000000000002E-2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8" t="s">
        <v>38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0.08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8" t="s">
        <v>38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0.08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8" t="s">
        <v>38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6.5000000000000002E-2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8" t="s">
        <v>38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0.08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8" t="s">
        <v>38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6.5000000000000002E-2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8" t="s">
        <v>38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6.5000000000000002E-2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8" t="s">
        <v>38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0.08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8" t="s">
        <v>38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6.5000000000000002E-2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8" t="s">
        <v>38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6.5000000000000002E-2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8" t="s">
        <v>38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6.5000000000000002E-2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8" t="s">
        <v>38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6.5000000000000002E-2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8" t="s">
        <v>38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6.5000000000000002E-2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8" t="s">
        <v>38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6.5000000000000002E-2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8" t="s">
        <v>38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6.5000000000000002E-2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8" t="s">
        <v>38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6.5000000000000002E-2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8" t="s">
        <v>38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6.5000000000000002E-2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8" t="s">
        <v>38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6.5000000000000002E-2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8" t="s">
        <v>38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6.5000000000000002E-2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IF((W451-AB451)&gt;0,W451-AB451,0)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8" t="s">
        <v>38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6.5000000000000002E-2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8" t="s">
        <v>38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6.5000000000000002E-2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8" t="s">
        <v>38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0.08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8" t="s">
        <v>38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6.5000000000000002E-2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8" t="s">
        <v>38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0.08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8" t="s">
        <v>38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0.08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8" t="s">
        <v>38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0.08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8" t="s">
        <v>38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6.5000000000000002E-2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8" t="s">
        <v>38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6.5000000000000002E-2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8" t="s">
        <v>38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6.5000000000000002E-2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8" t="s">
        <v>38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0.08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8" t="s">
        <v>38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6.5000000000000002E-2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8" t="s">
        <v>38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6.5000000000000002E-2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8" t="s">
        <v>38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6.5000000000000002E-2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8" t="s">
        <v>38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6.5000000000000002E-2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8" t="s">
        <v>38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6.5000000000000002E-2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8" t="s">
        <v>38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6.5000000000000002E-2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8" t="s">
        <v>38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0.08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8" t="s">
        <v>38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6.5000000000000002E-2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8" t="s">
        <v>38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6.5000000000000002E-2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8" t="s">
        <v>38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6.5000000000000002E-2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8" t="s">
        <v>38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6.5000000000000002E-2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8" t="s">
        <v>38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6.5000000000000002E-2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8" t="s">
        <v>38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6.5000000000000002E-2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8" t="s">
        <v>38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6.5000000000000002E-2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8" t="s">
        <v>38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6.5000000000000002E-2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8" t="s">
        <v>38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6.5000000000000002E-2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8" t="s">
        <v>38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0.08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8" t="s">
        <v>38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6.5000000000000002E-2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8" t="s">
        <v>38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6.5000000000000002E-2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8" t="s">
        <v>38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0.08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8" t="s">
        <v>38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6.5000000000000002E-2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8" t="s">
        <v>38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6.5000000000000002E-2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8" t="s">
        <v>38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6.5000000000000002E-2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8" t="s">
        <v>38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6.5000000000000002E-2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8" t="s">
        <v>38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6.5000000000000002E-2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8" t="s">
        <v>38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6.5000000000000002E-2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8" t="s">
        <v>38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6.5000000000000002E-2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8" t="s">
        <v>38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0.08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8" t="s">
        <v>38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6.5000000000000002E-2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8" t="s">
        <v>38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6.5000000000000002E-2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8" t="s">
        <v>38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0.08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8" t="s">
        <v>38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IF((W515-AB515)&gt;0,W515-AB515,0)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6.5000000000000002E-2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8" t="s">
        <v>38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6.5000000000000002E-2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8" t="s">
        <v>38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6.5000000000000002E-2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8" t="s">
        <v>38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6.5000000000000002E-2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8" t="s">
        <v>38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6.5000000000000002E-2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8" t="s">
        <v>38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6.5000000000000002E-2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8" t="s">
        <v>38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0.08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8" t="s">
        <v>38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0.08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8" t="s">
        <v>38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0.08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8" t="s">
        <v>38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6.5000000000000002E-2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8" t="s">
        <v>38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6.5000000000000002E-2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8" t="s">
        <v>38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0.08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8" t="s">
        <v>38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6.5000000000000002E-2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8" t="s">
        <v>38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0.08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8" t="s">
        <v>38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6.5000000000000002E-2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8" t="s">
        <v>38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0.08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8" t="s">
        <v>38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0.08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8" t="s">
        <v>38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0.08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8" t="s">
        <v>38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0.08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8" t="s">
        <v>38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6.5000000000000002E-2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8" t="s">
        <v>38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0.08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8" t="s">
        <v>38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0.08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8" t="s">
        <v>38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6.5000000000000002E-2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8" t="s">
        <v>38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0.08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8" t="s">
        <v>38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6.5000000000000002E-2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8" t="s">
        <v>38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6.5000000000000002E-2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8" t="s">
        <v>38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6.5000000000000002E-2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8" t="s">
        <v>38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0.08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8" t="s">
        <v>38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6.5000000000000002E-2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8" t="s">
        <v>38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0.08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8" t="s">
        <v>38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6.5000000000000002E-2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8" t="s">
        <v>38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6.5000000000000002E-2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8" t="s">
        <v>38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6.5000000000000002E-2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8" t="s">
        <v>38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6.5000000000000002E-2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8" t="s">
        <v>38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0.08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8" t="s">
        <v>38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6.5000000000000002E-2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8" t="s">
        <v>38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6.5000000000000002E-2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8" t="s">
        <v>38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6.5000000000000002E-2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8" t="s">
        <v>38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0.08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8" t="s">
        <v>38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6.5000000000000002E-2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8" t="s">
        <v>38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6.5000000000000002E-2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8" t="s">
        <v>38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6.5000000000000002E-2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8" t="s">
        <v>38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6.5000000000000002E-2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8" t="s">
        <v>38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6.5000000000000002E-2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8" t="s">
        <v>38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6.5000000000000002E-2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8" t="s">
        <v>38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6.5000000000000002E-2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8" t="s">
        <v>38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0.08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8" t="s">
        <v>38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6.5000000000000002E-2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8" t="s">
        <v>38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6.5000000000000002E-2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8" t="s">
        <v>38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6.5000000000000002E-2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8" t="s">
        <v>38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6.5000000000000002E-2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IF((W579-AB579)&gt;0,W579-AB579,0)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8" t="s">
        <v>38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6.5000000000000002E-2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8" t="s">
        <v>38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0.08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8" t="s">
        <v>38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6.5000000000000002E-2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8" t="s">
        <v>38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0.08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8" t="s">
        <v>38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6.5000000000000002E-2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8" t="s">
        <v>38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6.5000000000000002E-2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8" t="s">
        <v>38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0.08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8" t="s">
        <v>38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6.5000000000000002E-2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8" t="s">
        <v>38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6.5000000000000002E-2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8" t="s">
        <v>38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6.5000000000000002E-2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8" t="s">
        <v>38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6.5000000000000002E-2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8" t="s">
        <v>38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6.5000000000000002E-2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8" t="s">
        <v>38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6.5000000000000002E-2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8" t="s">
        <v>38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6.5000000000000002E-2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8" t="s">
        <v>38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6.5000000000000002E-2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8" t="s">
        <v>38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6.5000000000000002E-2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8" t="s">
        <v>38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6.5000000000000002E-2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8" t="s">
        <v>38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6.5000000000000002E-2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8" t="s">
        <v>38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6.5000000000000002E-2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8" t="s">
        <v>38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6.5000000000000002E-2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8" t="s">
        <v>38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6.5000000000000002E-2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8" t="s">
        <v>38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6.5000000000000002E-2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8" t="s">
        <v>38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6.5000000000000002E-2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8" t="s">
        <v>38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6.5000000000000002E-2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8" t="s">
        <v>38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6.5000000000000002E-2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IF((W643-AB643)&gt;0,W643-AB643,0)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8" t="s">
        <v>38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6.5000000000000002E-2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8" t="s">
        <v>38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6.5000000000000002E-2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8" t="s">
        <v>38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6.5000000000000002E-2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8" t="s">
        <v>38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0.08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8" t="s">
        <v>38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6.5000000000000002E-2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8" t="s">
        <v>38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6.5000000000000002E-2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8" t="s">
        <v>38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0.08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8" t="s">
        <v>38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6.5000000000000002E-2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8" t="s">
        <v>38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6.5000000000000002E-2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8" t="s">
        <v>38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6.5000000000000002E-2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8" t="s">
        <v>38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6.5000000000000002E-2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8" t="s">
        <v>38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6.5000000000000002E-2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8" t="s">
        <v>38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6.5000000000000002E-2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8" t="s">
        <v>38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0.08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8" t="s">
        <v>38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6.5000000000000002E-2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8" t="s">
        <v>38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6.5000000000000002E-2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8" t="s">
        <v>38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6.5000000000000002E-2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8" t="s">
        <v>38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0.08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8" t="s">
        <v>38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6.5000000000000002E-2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8" t="s">
        <v>38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6.5000000000000002E-2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8" t="s">
        <v>38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6.5000000000000002E-2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8" t="s">
        <v>38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6.5000000000000002E-2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IF((W707-AB707)&gt;0,W707-AB707,0)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8" t="s">
        <v>38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6.5000000000000002E-2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8" t="s">
        <v>38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6.5000000000000002E-2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8" t="s">
        <v>38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10">
        <v>6.5000000000000002E-2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8" t="s">
        <v>38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10">
        <v>6.5000000000000002E-2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8" t="s">
        <v>38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10">
        <v>6.5000000000000002E-2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8" t="s">
        <v>38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0.08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8" t="s">
        <v>38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6.5000000000000002E-2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8" t="s">
        <v>38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6.5000000000000002E-2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8" t="s">
        <v>38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6.5000000000000002E-2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8" t="s">
        <v>38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6.5000000000000002E-2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8" t="s">
        <v>38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6.5000000000000002E-2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8" t="s">
        <v>38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0.08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8" t="s">
        <v>38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0.08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8" t="s">
        <v>38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0.08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8" t="s">
        <v>38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6.5000000000000002E-2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8" t="s">
        <v>38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6.5000000000000002E-2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8" t="s">
        <v>38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6.5000000000000002E-2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8" t="s">
        <v>38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6.5000000000000002E-2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8" t="s">
        <v>38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0.08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IF((W771-AB771)&gt;0,W771-AB771,0)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8" t="s">
        <v>38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6.5000000000000002E-2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8" t="s">
        <v>38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0.08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8" t="s">
        <v>38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6.5000000000000002E-2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8" t="s">
        <v>38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6.5000000000000002E-2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8" t="s">
        <v>38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6.5000000000000002E-2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8" t="s">
        <v>38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0.08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8" t="s">
        <v>38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0.08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8" t="s">
        <v>38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0.08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41</v>
      </c>
      <c r="P818" s="10">
        <v>0.02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12757.764705882353</v>
      </c>
      <c r="X818" s="14"/>
      <c r="Y818" s="14">
        <f t="shared" si="94"/>
        <v>12757.764705882353</v>
      </c>
      <c r="Z818" s="16">
        <f t="shared" si="93"/>
        <v>12757.764705882353</v>
      </c>
      <c r="AA818" s="14">
        <f t="shared" si="95"/>
        <v>255.15529411764692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8" t="s">
        <v>38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0.08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3323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IF((W835-AB835)&gt;0,W835-AB835,0)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8" t="s">
        <v>38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6.5000000000000002E-2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8" t="s">
        <v>38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6.5000000000000002E-2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8" t="s">
        <v>38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6.5000000000000002E-2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8" t="s">
        <v>38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0.08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8" t="s">
        <v>38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6.5000000000000002E-2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8" t="s">
        <v>38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6.5000000000000002E-2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8" t="s">
        <v>38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6.5000000000000002E-2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8" t="s">
        <v>38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0.08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8" t="s">
        <v>38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0.08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8" t="s">
        <v>38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0.08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8" t="s">
        <v>38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6.5000000000000002E-2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8" t="s">
        <v>38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6.5000000000000002E-2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8" t="s">
        <v>38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0.08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8" t="s">
        <v>38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0.08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8" t="s">
        <v>38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6.5000000000000002E-2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8" t="s">
        <v>38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6.5000000000000002E-2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8" t="s">
        <v>38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6.5000000000000002E-2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8" t="s">
        <v>38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6.5000000000000002E-2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8" t="s">
        <v>38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6.5000000000000002E-2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8" t="s">
        <v>38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0.08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8" t="s">
        <v>38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6.5000000000000002E-2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8" t="s">
        <v>38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6.5000000000000002E-2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8" t="s">
        <v>38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IF((W899-AB899)&gt;0,W899-AB899,0)</f>
        <v>0</v>
      </c>
      <c r="Z899" s="14"/>
      <c r="AA899" s="14">
        <f t="shared" si="100"/>
        <v>0</v>
      </c>
      <c r="AB899" s="13">
        <v>0</v>
      </c>
      <c r="AC899" s="9">
        <v>6.5000000000000002E-2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8" t="s">
        <v>38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0.08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8" t="s">
        <v>38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0.08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8" t="s">
        <v>38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6.5000000000000002E-2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8" t="s">
        <v>38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6.5000000000000002E-2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8" t="s">
        <v>38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6.5000000000000002E-2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8" t="s">
        <v>38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6.5000000000000002E-2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8" t="s">
        <v>38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6.5000000000000002E-2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8" t="s">
        <v>38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0.08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8" t="s">
        <v>38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0.08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8" t="s">
        <v>38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0.08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8" t="s">
        <v>38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0.08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8" t="s">
        <v>38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0.08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8" t="s">
        <v>38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0.08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8" t="s">
        <v>38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0.08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8" t="s">
        <v>38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0.08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8" t="s">
        <v>38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0.08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8" t="s">
        <v>38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0.08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8" t="s">
        <v>38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0.08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8" t="s">
        <v>38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0.08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8" t="s">
        <v>38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0.08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8" t="s">
        <v>38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0.08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8" t="s">
        <v>38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0.08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8" t="s">
        <v>38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6.5000000000000002E-2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8" t="s">
        <v>38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6.5000000000000002E-2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8" t="s">
        <v>38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6.5000000000000002E-2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8" t="s">
        <v>38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6.5000000000000002E-2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8" t="s">
        <v>38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6.5000000000000002E-2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8" t="s">
        <v>38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0.08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8" t="s">
        <v>38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6.5000000000000002E-2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8" t="s">
        <v>38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6.5000000000000002E-2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8" t="s">
        <v>38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6.5000000000000002E-2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8" t="s">
        <v>38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6.5000000000000002E-2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8" t="s">
        <v>38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0.08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8" t="s">
        <v>38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0.08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8" t="s">
        <v>38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0.08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8" t="s">
        <v>38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0.08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8" t="s">
        <v>38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0.08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8" t="s">
        <v>38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0.08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3323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IF((W963-AB963)&gt;0,W963-AB963,0)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8" t="s">
        <v>38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0.08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8" t="s">
        <v>38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0.08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4484</v>
      </c>
      <c r="G975" s="8" t="s">
        <v>4483</v>
      </c>
      <c r="H975" s="118" t="s">
        <v>36</v>
      </c>
      <c r="I975" s="8" t="s">
        <v>37</v>
      </c>
      <c r="J975" s="8" t="s">
        <v>38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0.08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8" t="s">
        <v>38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0.08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8" t="s">
        <v>38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0.08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8" t="s">
        <v>38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0.08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8" t="s">
        <v>38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6.5000000000000002E-2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8" t="s">
        <v>38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0.08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8" t="s">
        <v>38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0.08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3319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8" t="s">
        <v>38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6.5000000000000002E-2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8" t="s">
        <v>38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6.5000000000000002E-2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8" t="s">
        <v>38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6.5000000000000002E-2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8" t="s">
        <v>38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0.08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8" t="s">
        <v>38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6.5000000000000002E-2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8" t="s">
        <v>38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6.5000000000000002E-2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8" t="s">
        <v>38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6.5000000000000002E-2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8" t="s">
        <v>38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6.5000000000000002E-2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8" t="s">
        <v>38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6.5000000000000002E-2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8" t="s">
        <v>38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6.5000000000000002E-2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8" t="s">
        <v>38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6.5000000000000002E-2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8" t="s">
        <v>38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6.5000000000000002E-2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8" t="s">
        <v>38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6.5000000000000002E-2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8" t="s">
        <v>38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6.5000000000000002E-2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8" t="s">
        <v>38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6.5000000000000002E-2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8" t="s">
        <v>38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6.5000000000000002E-2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8" t="s">
        <v>38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6.5000000000000002E-2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8" t="s">
        <v>38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0.08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8" t="s">
        <v>38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0.08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8" t="s">
        <v>38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0.08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8" t="s">
        <v>38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0.08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8" t="s">
        <v>38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6.5000000000000002E-2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IF((W1027-AB1027)&gt;0,W1027-AB1027,0)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8" t="s">
        <v>38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6.5000000000000002E-2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8" t="s">
        <v>38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0.08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3632</v>
      </c>
      <c r="H1030" s="118" t="s">
        <v>36</v>
      </c>
      <c r="I1030" s="8" t="s">
        <v>37</v>
      </c>
      <c r="J1030" s="8" t="s">
        <v>38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6.5000000000000002E-2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8" t="s">
        <v>38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0.08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1458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8" t="s">
        <v>38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6.5000000000000002E-2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8" t="s">
        <v>38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6.5000000000000002E-2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8" t="s">
        <v>38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0.08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8" t="s">
        <v>38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6.5000000000000002E-2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8" t="s">
        <v>38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6.5000000000000002E-2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8" t="s">
        <v>38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6.5000000000000002E-2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8" t="s">
        <v>38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0.08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8" t="s">
        <v>38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0.08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8" t="s">
        <v>38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0.08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8" t="s">
        <v>38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0.08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8" t="s">
        <v>38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0.08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8" t="s">
        <v>38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0.08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8" t="s">
        <v>38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0.08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8" t="s">
        <v>38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0.08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IF((W1091-AB1091)&gt;0,W1091-AB1091,0)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8" t="s">
        <v>38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6.5000000000000002E-2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8" t="s">
        <v>38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6.5000000000000002E-2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8" t="s">
        <v>38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6.5000000000000002E-2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7.0000000000000007E-2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10">
        <v>7.0000000000000007E-2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10">
        <v>7.0000000000000007E-2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0.08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6.5000000000000002E-2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7.0000000000000007E-2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7.0000000000000007E-2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7.0000000000000007E-2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2"/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 t="shared" si="135"/>
        <v>0</v>
      </c>
      <c r="AB1103" s="16">
        <v>0</v>
      </c>
      <c r="AC1103" s="10">
        <v>7.0000000000000007E-2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2"/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 t="shared" si="135"/>
        <v>0</v>
      </c>
      <c r="AB1104" s="16">
        <v>5109692.53</v>
      </c>
      <c r="AC1104" s="10">
        <v>7.0000000000000007E-2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10">
        <v>7.0000000000000007E-2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10">
        <v>7.0000000000000007E-2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7.0000000000000007E-2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10">
        <v>7.0000000000000007E-2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10">
        <v>7.0000000000000007E-2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10">
        <v>7.0000000000000007E-2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7.0000000000000007E-2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2"/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10">
        <v>7.0000000000000007E-2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2"/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10">
        <v>7.0000000000000007E-2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7.0000000000000007E-2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10">
        <v>7.0000000000000007E-2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10">
        <v>7.0000000000000007E-2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10">
        <v>7.0000000000000007E-2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10">
        <v>7.0000000000000007E-2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10">
        <v>7.0000000000000007E-2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3315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10">
        <v>7.0000000000000007E-2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10">
        <v>7.0000000000000007E-2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0.08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6.5000000000000002E-2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0.08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6.5000000000000002E-2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0.08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6.5000000000000002E-2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39"/>
        <v>143098.29999999999</v>
      </c>
      <c r="W1128" s="14">
        <f t="shared" si="137"/>
        <v>92743.5</v>
      </c>
      <c r="X1128" s="14"/>
      <c r="Y1128" s="14">
        <f t="shared" si="134"/>
        <v>0</v>
      </c>
      <c r="Z1128" s="16">
        <f t="shared" si="138"/>
        <v>92743.5</v>
      </c>
      <c r="AA1128" s="14">
        <f t="shared" si="135"/>
        <v>0</v>
      </c>
      <c r="AB1128" s="13">
        <v>92743.5</v>
      </c>
      <c r="AC1128" s="9">
        <v>0.08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6.5000000000000002E-2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7.0000000000000007E-2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7.0000000000000007E-2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7.0000000000000007E-2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7.0000000000000007E-2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10">
        <v>7.0000000000000007E-2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7.0000000000000007E-2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7.0000000000000007E-2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10">
        <v>7.0000000000000007E-2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10">
        <v>7.0000000000000007E-2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0.08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6.5000000000000002E-2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2"/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7.0000000000000007E-2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3663</v>
      </c>
      <c r="P1142" s="9">
        <v>0</v>
      </c>
      <c r="Q1142" s="11" t="s">
        <v>63</v>
      </c>
      <c r="R1142" s="12"/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7.0000000000000007E-2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2"/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7.0000000000000007E-2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7.0000000000000007E-2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2"/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7.0000000000000007E-2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2"/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10">
        <v>7.0000000000000007E-2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10">
        <v>7.0000000000000007E-2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2"/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10">
        <v>7.0000000000000007E-2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2"/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10">
        <v>7.0000000000000007E-2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2"/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10">
        <v>7.0000000000000007E-2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2"/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10">
        <v>7.0000000000000007E-2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2"/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10">
        <v>7.0000000000000007E-2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0.08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10">
        <v>7.0000000000000007E-2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IF((W1155-AB1155)&gt;0,W1155-AB1155,0)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10">
        <v>7.0000000000000007E-2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0.08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0.08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0.08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3316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10">
        <v>7.0000000000000007E-2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10">
        <v>7.0000000000000007E-2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2"/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10">
        <v>7.0000000000000007E-2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2"/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10">
        <v>7.0000000000000007E-2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3321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2"/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10">
        <v>7.0000000000000007E-2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2"/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10">
        <v>7.0000000000000007E-2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10">
        <v>7.0000000000000007E-2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10">
        <v>7.0000000000000007E-2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2"/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10">
        <v>7.0000000000000007E-2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2"/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10">
        <v>7.0000000000000007E-2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2"/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10">
        <v>7.0000000000000007E-2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2"/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10">
        <v>7.0000000000000007E-2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2"/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10">
        <v>7.0000000000000007E-2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2"/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10">
        <v>7.0000000000000007E-2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0.08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0.08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0.08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6.5000000000000002E-2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0.08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2"/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 t="shared" si="141"/>
        <v>1826.8861165048584</v>
      </c>
      <c r="AB1178" s="16">
        <v>807208.53</v>
      </c>
      <c r="AC1178" s="10">
        <v>7.0000000000000007E-2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10">
        <v>7.0000000000000007E-2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10">
        <v>7.0000000000000007E-2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10">
        <v>7.0000000000000007E-2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7.0000000000000007E-2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0.08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0.08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6.5000000000000002E-2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7.0000000000000007E-2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0.08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6.5000000000000002E-2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0.08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0.08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7.0000000000000007E-2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2"/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 t="shared" si="141"/>
        <v>0</v>
      </c>
      <c r="AB1192" s="16">
        <v>0</v>
      </c>
      <c r="AC1192" s="10">
        <v>7.0000000000000007E-2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7.0000000000000007E-2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0.08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6.5000000000000002E-2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7.0000000000000007E-2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IF((W1219-AB1219)&gt;0,W1219-AB1219,0)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54">S1257+T1257-U1257</f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54"/>
        <v>0</v>
      </c>
      <c r="W1261" s="14">
        <f t="shared" ref="W1261:W1263" si="155">S1261*P1261</f>
        <v>9115.5679999999993</v>
      </c>
      <c r="X1261" s="14"/>
      <c r="Y1261" s="14">
        <f t="shared" si="146"/>
        <v>9115.5679999999993</v>
      </c>
      <c r="Z1261" s="16">
        <f t="shared" si="152"/>
        <v>9115.5679999999993</v>
      </c>
      <c r="AA1261" s="14">
        <f t="shared" si="147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si="155"/>
        <v>421.79199999999997</v>
      </c>
      <c r="X1262" s="14"/>
      <c r="Y1262" s="14">
        <f t="shared" si="146"/>
        <v>421.79199999999997</v>
      </c>
      <c r="Z1262" s="16">
        <f t="shared" si="152"/>
        <v>421.79199999999997</v>
      </c>
      <c r="AA1262" s="14">
        <f t="shared" si="147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7686.5319999999992</v>
      </c>
      <c r="X1263" s="14"/>
      <c r="Y1263" s="14">
        <f t="shared" si="146"/>
        <v>7686.5319999999992</v>
      </c>
      <c r="Z1263" s="16">
        <f t="shared" si="152"/>
        <v>7686.5319999999992</v>
      </c>
      <c r="AA1263" s="14">
        <f t="shared" si="147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657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4208.9627999999993</v>
      </c>
      <c r="X1270" s="14"/>
      <c r="Y1270" s="14">
        <f t="shared" si="146"/>
        <v>4208.9627999999993</v>
      </c>
      <c r="Z1270" s="16">
        <f t="shared" si="152"/>
        <v>4208.9627999999993</v>
      </c>
      <c r="AA1270" s="14">
        <f t="shared" si="147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IF((W1283-AB1283)&gt;0,W1283-AB1283,0)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IF((W1347-AB1347)&gt;0,W1347-AB1347,0)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IF((W1411-AB1411)&gt;0,W1411-AB1411,0)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3320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3320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IF((W1475-AB1475)&gt;0,W1475-AB1475,0)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8" t="s">
        <v>38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0.08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8" t="s">
        <v>38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IF((W1539-AB1539)&gt;0,W1539-AB1539,0)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0.08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8" t="s">
        <v>38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6.5000000000000002E-2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8" t="s">
        <v>38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0.08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8" t="s">
        <v>38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6.5000000000000002E-2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8" t="s">
        <v>38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6.5000000000000002E-2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8" t="s">
        <v>38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6.5000000000000002E-2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8" t="s">
        <v>38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6.5000000000000002E-2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8" t="s">
        <v>38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6.5000000000000002E-2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8" t="s">
        <v>38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6.5000000000000002E-2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8" t="s">
        <v>38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6.5000000000000002E-2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8" t="s">
        <v>38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6.5000000000000002E-2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8" t="s">
        <v>38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6.5000000000000002E-2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8" t="s">
        <v>38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6.5000000000000002E-2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8" t="s">
        <v>38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6.5000000000000002E-2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8" t="s">
        <v>38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6.5000000000000002E-2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8" t="s">
        <v>38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6.5000000000000002E-2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8" t="s">
        <v>38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6.5000000000000002E-2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8" t="s">
        <v>38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6.5000000000000002E-2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8" t="s">
        <v>38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6.5000000000000002E-2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8" t="s">
        <v>38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6.5000000000000002E-2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8" t="s">
        <v>38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6.5000000000000002E-2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8" t="s">
        <v>38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6.5000000000000002E-2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8" t="s">
        <v>38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6.5000000000000002E-2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8" t="s">
        <v>38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6.5000000000000002E-2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8" t="s">
        <v>38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6.5000000000000002E-2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8" t="s">
        <v>38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6.5000000000000002E-2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8" t="s">
        <v>38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6.5000000000000002E-2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8" t="s">
        <v>38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6.5000000000000002E-2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8" t="s">
        <v>38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6.5000000000000002E-2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8" t="s">
        <v>38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6.5000000000000002E-2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8" t="s">
        <v>38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6.5000000000000002E-2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0.08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1996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340497.72</v>
      </c>
      <c r="V1592" s="14">
        <f t="shared" si="206"/>
        <v>-630789.44999999995</v>
      </c>
      <c r="W1592" s="14">
        <f t="shared" si="209"/>
        <v>333821.29411764705</v>
      </c>
      <c r="X1592" s="14"/>
      <c r="Y1592" s="14">
        <f t="shared" si="205"/>
        <v>125025.59928136505</v>
      </c>
      <c r="Z1592" s="16">
        <f t="shared" si="204"/>
        <v>333821.29411764705</v>
      </c>
      <c r="AA1592" s="14">
        <f t="shared" si="208"/>
        <v>6676.4258823529235</v>
      </c>
      <c r="AB1592" s="16">
        <v>208795.694836282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2417.6786485554039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41821.85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IF((W1603-AB1603)&gt;0,W1603-AB1603,0)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1118.4000000000001</v>
      </c>
      <c r="V1611" s="14">
        <f t="shared" si="213"/>
        <v>-13945.5</v>
      </c>
      <c r="W1611" s="14">
        <f t="shared" si="209"/>
        <v>1118.4000000000001</v>
      </c>
      <c r="X1611" s="14"/>
      <c r="Y1611" s="14">
        <f t="shared" si="212"/>
        <v>432.58893170592205</v>
      </c>
      <c r="Z1611" s="16">
        <f t="shared" si="211"/>
        <v>1118.4000000000001</v>
      </c>
      <c r="AA1611" s="14">
        <f t="shared" si="210"/>
        <v>0</v>
      </c>
      <c r="AB1611" s="16">
        <v>685.81106829407804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115327.98</v>
      </c>
      <c r="V1648" s="14">
        <f t="shared" si="213"/>
        <v>-115327.98</v>
      </c>
      <c r="W1648" s="14">
        <f t="shared" si="215"/>
        <v>115327.98</v>
      </c>
      <c r="X1648" s="14"/>
      <c r="Y1648" s="14">
        <f t="shared" si="212"/>
        <v>44608.018297569695</v>
      </c>
      <c r="Z1648" s="16">
        <f t="shared" si="217"/>
        <v>115327.98</v>
      </c>
      <c r="AA1648" s="14">
        <f t="shared" si="214"/>
        <v>0</v>
      </c>
      <c r="AB1648" s="16">
        <v>70719.961702430301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3058.25</v>
      </c>
      <c r="V1657" s="14">
        <f t="shared" ref="V1657:V1720" si="218">S1657+T1657-U1657</f>
        <v>6355.23</v>
      </c>
      <c r="W1657" s="14">
        <f t="shared" ref="W1657:W1687" si="219">IF(O1657="返货",U1657/(1+P1657),IF(O1657="返现",U1657,IF(O1657="折扣",U1657*P1657,IF(O1657="无",U1657))))</f>
        <v>2831.7129629629626</v>
      </c>
      <c r="X1657" s="14"/>
      <c r="Y1657" s="14">
        <f t="shared" si="212"/>
        <v>956.37167218116269</v>
      </c>
      <c r="Z1657" s="16">
        <f t="shared" si="217"/>
        <v>2831.7129629629626</v>
      </c>
      <c r="AA1657" s="14">
        <f t="shared" si="214"/>
        <v>226.53703703703741</v>
      </c>
      <c r="AB1657" s="16">
        <v>1875.3412907817999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275109.23</v>
      </c>
      <c r="V1667" s="14">
        <f t="shared" si="218"/>
        <v>-212391.93999999997</v>
      </c>
      <c r="W1667" s="14">
        <f t="shared" si="219"/>
        <v>262008.79047619045</v>
      </c>
      <c r="X1667" s="14"/>
      <c r="Y1667" s="14">
        <f t="shared" ref="Y1667:Y1730" si="220">IF((W1667-AB1667)&gt;0,W1667-AB1667,0)</f>
        <v>93309.796445556451</v>
      </c>
      <c r="Z1667" s="16">
        <f t="shared" si="217"/>
        <v>262008.79047619045</v>
      </c>
      <c r="AA1667" s="14">
        <f t="shared" si="214"/>
        <v>13100.439523809531</v>
      </c>
      <c r="AB1667" s="16">
        <v>168698.994030634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131089.99</v>
      </c>
      <c r="V1696" s="14">
        <f t="shared" si="218"/>
        <v>68910.010000000009</v>
      </c>
      <c r="W1696" s="14">
        <f t="shared" si="223"/>
        <v>131089.99</v>
      </c>
      <c r="X1696" s="14"/>
      <c r="Y1696" s="14">
        <f t="shared" si="220"/>
        <v>18043.006614833997</v>
      </c>
      <c r="Z1696" s="16">
        <f t="shared" si="224"/>
        <v>131089.99</v>
      </c>
      <c r="AA1696" s="14">
        <f t="shared" si="221"/>
        <v>0</v>
      </c>
      <c r="AB1696" s="16">
        <v>113046.98338516599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655.55</v>
      </c>
      <c r="V1727" s="14">
        <v>0</v>
      </c>
      <c r="W1727" s="14">
        <f>IF(O1727="返货",U1727/(1+P1727),IF(O1727="返现",U1727,IF(O1727="折扣",U1727*P1727,IF(O1727="无",U1727))))+49519.72</f>
        <v>50175.270000000004</v>
      </c>
      <c r="X1727" s="14"/>
      <c r="Y1727" s="14">
        <f t="shared" si="220"/>
        <v>253.56194043260621</v>
      </c>
      <c r="Z1727" s="16">
        <f t="shared" si="224"/>
        <v>50175.270000000004</v>
      </c>
      <c r="AA1727" s="14">
        <f t="shared" si="221"/>
        <v>-49519.72</v>
      </c>
      <c r="AB1727" s="16">
        <v>49921.708059567398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188319.63</v>
      </c>
      <c r="V1729" s="14">
        <f t="shared" si="226"/>
        <v>304563.61</v>
      </c>
      <c r="W1729" s="14">
        <f t="shared" ref="W1729:W1733" si="227">IF(O1729="返货",U1729/(1+P1729),IF(O1729="返现",U1729,IF(O1729="折扣",U1729*P1729,IF(O1729="无",U1729))))</f>
        <v>174370.02777777778</v>
      </c>
      <c r="X1729" s="14"/>
      <c r="Y1729" s="14">
        <f t="shared" si="220"/>
        <v>58891.051891649782</v>
      </c>
      <c r="Z1729" s="16">
        <f t="shared" si="224"/>
        <v>174370.02777777778</v>
      </c>
      <c r="AA1729" s="14">
        <f t="shared" si="221"/>
        <v>13949.602222222224</v>
      </c>
      <c r="AB1729" s="16">
        <v>115478.975886128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IF((W1731-AB1731)&gt;0,W1731-AB1731,0)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45523.56</v>
      </c>
      <c r="V1733" s="14">
        <f t="shared" si="226"/>
        <v>-45523.56</v>
      </c>
      <c r="W1733" s="14">
        <f t="shared" si="227"/>
        <v>44630.941176470587</v>
      </c>
      <c r="X1733" s="14"/>
      <c r="Y1733" s="14">
        <f t="shared" si="228"/>
        <v>16715.560886637286</v>
      </c>
      <c r="Z1733" s="16">
        <f t="shared" si="224"/>
        <v>44630.941176470587</v>
      </c>
      <c r="AA1733" s="14">
        <f t="shared" si="221"/>
        <v>892.61882352941029</v>
      </c>
      <c r="AB1733" s="16">
        <v>27915.380289833302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21944.36</v>
      </c>
      <c r="V1745" s="14">
        <f t="shared" si="226"/>
        <v>4123.7200000000012</v>
      </c>
      <c r="W1745" s="14">
        <f t="shared" si="229"/>
        <v>21944.36</v>
      </c>
      <c r="X1745" s="14"/>
      <c r="Y1745" s="14">
        <f t="shared" si="228"/>
        <v>21944.36</v>
      </c>
      <c r="Z1745" s="16">
        <f t="shared" si="224"/>
        <v>21944.36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13456.442216228401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54419.37</v>
      </c>
      <c r="V1758" s="14">
        <f t="shared" si="226"/>
        <v>28580.629999999997</v>
      </c>
      <c r="W1758" s="14">
        <f t="shared" ref="W1758:W1767" si="232">IF(O1758="返货",U1758/(1+P1758),IF(O1758="返现",U1758,IF(O1758="折扣",U1758*P1758,IF(O1758="无",U1758))))</f>
        <v>52326.317307692305</v>
      </c>
      <c r="X1758" s="14"/>
      <c r="Y1758" s="14">
        <f t="shared" si="228"/>
        <v>10297.375703906502</v>
      </c>
      <c r="Z1758" s="16">
        <f t="shared" si="231"/>
        <v>52326.317307692305</v>
      </c>
      <c r="AA1758" s="14">
        <f t="shared" si="230"/>
        <v>2093.0526923076977</v>
      </c>
      <c r="AB1758" s="16">
        <v>42028.941603785803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2266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3241.43</v>
      </c>
      <c r="V1770" s="14">
        <f t="shared" si="226"/>
        <v>12058.57</v>
      </c>
      <c r="W1770" s="14">
        <f t="shared" si="234"/>
        <v>3177.8725490196075</v>
      </c>
      <c r="X1770" s="14"/>
      <c r="Y1770" s="14">
        <f t="shared" si="228"/>
        <v>1190.2039410971574</v>
      </c>
      <c r="Z1770" s="16">
        <f t="shared" si="233"/>
        <v>3177.8725490196075</v>
      </c>
      <c r="AA1770" s="14">
        <f t="shared" si="230"/>
        <v>63.557450980392332</v>
      </c>
      <c r="AB1770" s="16">
        <v>1987.6686079224501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IF((W1795-AB1795)&gt;0,W1795-AB1795,0)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18.940000000000001</v>
      </c>
      <c r="V1812" s="14">
        <v>0</v>
      </c>
      <c r="W1812" s="14">
        <f t="shared" si="239"/>
        <v>18.211538461538463</v>
      </c>
      <c r="X1812" s="14"/>
      <c r="Y1812" s="14">
        <f t="shared" si="240"/>
        <v>6.5973917935396642</v>
      </c>
      <c r="Z1812" s="16">
        <f t="shared" si="237"/>
        <v>18.211538461538463</v>
      </c>
      <c r="AA1812" s="14">
        <f t="shared" si="238"/>
        <v>0.72846153846153783</v>
      </c>
      <c r="AB1812" s="16">
        <v>11.614146667998799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v>1519.66</v>
      </c>
      <c r="V1832" s="14">
        <f t="shared" si="243"/>
        <v>0</v>
      </c>
      <c r="W1832" s="14">
        <f t="shared" si="244"/>
        <v>1489.8627450980393</v>
      </c>
      <c r="X1832" s="14"/>
      <c r="Y1832" s="14">
        <f t="shared" si="240"/>
        <v>558.40695590989435</v>
      </c>
      <c r="Z1832" s="14"/>
      <c r="AA1832" s="14">
        <f t="shared" si="238"/>
        <v>29.797254901960741</v>
      </c>
      <c r="AB1832" s="16">
        <v>931.45578918814499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3318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IF((W1859-AB1859)&gt;0,W1859-AB1859,0)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28468.22</v>
      </c>
      <c r="V1862" s="14">
        <f t="shared" si="243"/>
        <v>-85565.69</v>
      </c>
      <c r="W1862" s="14">
        <f t="shared" si="244"/>
        <v>27112.590476190475</v>
      </c>
      <c r="X1862" s="14"/>
      <c r="Y1862" s="14">
        <f t="shared" si="247"/>
        <v>9655.6695439382747</v>
      </c>
      <c r="Z1862" s="16">
        <f t="shared" si="245"/>
        <v>27112.590476190475</v>
      </c>
      <c r="AA1862" s="14">
        <f t="shared" si="246"/>
        <v>1355.6295238095263</v>
      </c>
      <c r="AB1862" s="16">
        <v>17456.9209322522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134817.60000000001</v>
      </c>
      <c r="X1877" s="14"/>
      <c r="Y1877" s="14">
        <f t="shared" si="247"/>
        <v>17706.284620429011</v>
      </c>
      <c r="Z1877" s="16">
        <f t="shared" si="245"/>
        <v>134817.60000000001</v>
      </c>
      <c r="AA1877" s="14">
        <f t="shared" si="246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397972.03</v>
      </c>
      <c r="V1905" s="14">
        <f t="shared" si="251"/>
        <v>150608.27000000002</v>
      </c>
      <c r="W1905" s="14">
        <f t="shared" si="252"/>
        <v>375445.3113207547</v>
      </c>
      <c r="X1905" s="14"/>
      <c r="Y1905" s="14">
        <f t="shared" si="247"/>
        <v>131405.94879798769</v>
      </c>
      <c r="Z1905" s="14"/>
      <c r="AA1905" s="14">
        <f t="shared" si="246"/>
        <v>22526.718679245329</v>
      </c>
      <c r="AB1905" s="16">
        <v>244039.36252276701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179735.08</v>
      </c>
      <c r="V1919" s="14">
        <f t="shared" si="255"/>
        <v>-416970.67</v>
      </c>
      <c r="W1919" s="14">
        <f t="shared" si="256"/>
        <v>176210.86274509801</v>
      </c>
      <c r="X1919" s="14"/>
      <c r="Y1919" s="14">
        <f t="shared" si="247"/>
        <v>65995.995770204012</v>
      </c>
      <c r="Z1919" s="16">
        <f t="shared" si="253"/>
        <v>176210.86274509801</v>
      </c>
      <c r="AA1919" s="14">
        <f t="shared" si="254"/>
        <v>3524.2172549019742</v>
      </c>
      <c r="AB1919" s="16">
        <v>110214.866974894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IF((W1923-AB1923)&gt;0,W1923-AB1923,0)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65843.589999999895</v>
      </c>
      <c r="V1981" s="14">
        <f t="shared" si="260"/>
        <v>84156.410000000105</v>
      </c>
      <c r="W1981" s="14">
        <f t="shared" si="261"/>
        <v>63311.144230769125</v>
      </c>
      <c r="X1981" s="14"/>
      <c r="Y1981" s="14">
        <f t="shared" si="257"/>
        <v>0</v>
      </c>
      <c r="Z1981" s="16">
        <f t="shared" si="265"/>
        <v>63311.144230769125</v>
      </c>
      <c r="AA1981" s="14">
        <f t="shared" si="266"/>
        <v>2532.4457692307697</v>
      </c>
      <c r="AB1981" s="16">
        <v>232534.45873908201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452856.89</v>
      </c>
      <c r="V1982" s="14">
        <f t="shared" si="260"/>
        <v>97143.109999999986</v>
      </c>
      <c r="W1982" s="14">
        <f t="shared" si="261"/>
        <v>435439.31730769231</v>
      </c>
      <c r="X1982" s="14"/>
      <c r="Y1982" s="14">
        <f t="shared" si="257"/>
        <v>0</v>
      </c>
      <c r="Z1982" s="16">
        <f t="shared" si="265"/>
        <v>435439.31730769231</v>
      </c>
      <c r="AA1982" s="14">
        <f t="shared" si="266"/>
        <v>17417.572692307702</v>
      </c>
      <c r="AB1982" s="16">
        <v>476368.20058282599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IF((W1987-AB1987)&gt;0,W1987-AB1987,0)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39799.25</v>
      </c>
      <c r="V1995" s="14">
        <f t="shared" si="260"/>
        <v>33000.75</v>
      </c>
      <c r="W1995" s="14">
        <f t="shared" si="261"/>
        <v>38268.509615384617</v>
      </c>
      <c r="X1995" s="14"/>
      <c r="Y1995" s="14">
        <f t="shared" si="267"/>
        <v>13863.318127720919</v>
      </c>
      <c r="Z1995" s="16">
        <f t="shared" si="265"/>
        <v>38268.509615384617</v>
      </c>
      <c r="AA1995" s="14">
        <f t="shared" si="266"/>
        <v>1530.7403846153829</v>
      </c>
      <c r="AB1995" s="16">
        <v>24405.191487663698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31687.97</v>
      </c>
      <c r="V1999" s="14">
        <f t="shared" si="260"/>
        <v>-116583.12</v>
      </c>
      <c r="W1999" s="14">
        <f t="shared" si="261"/>
        <v>31687.97</v>
      </c>
      <c r="X1999" s="14"/>
      <c r="Y1999" s="14">
        <f t="shared" si="267"/>
        <v>12256.674794554103</v>
      </c>
      <c r="Z1999" s="16">
        <f t="shared" si="265"/>
        <v>31687.97</v>
      </c>
      <c r="AA1999" s="14">
        <f t="shared" si="266"/>
        <v>0</v>
      </c>
      <c r="AB1999" s="16">
        <v>19431.295205445898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17496.78</v>
      </c>
      <c r="V2009" s="14">
        <f t="shared" si="268"/>
        <v>-98995.41</v>
      </c>
      <c r="W2009" s="14">
        <f t="shared" ref="W2009:W2072" si="269">IF(O2009="返货",U2009/(1+P2009),IF(O2009="返现",U2009,IF(O2009="折扣",U2009*P2009,IF(O2009="无",U2009))))</f>
        <v>17496.78</v>
      </c>
      <c r="X2009" s="14"/>
      <c r="Y2009" s="14">
        <f t="shared" si="267"/>
        <v>6767.6264024441989</v>
      </c>
      <c r="Z2009" s="16">
        <f t="shared" si="265"/>
        <v>17496.78</v>
      </c>
      <c r="AA2009" s="14">
        <f t="shared" si="266"/>
        <v>0</v>
      </c>
      <c r="AB2009" s="16">
        <v>10729.1535975558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327697.65000000002</v>
      </c>
      <c r="V2027" s="14">
        <f t="shared" si="268"/>
        <v>192302.34999999998</v>
      </c>
      <c r="W2027" s="14">
        <f t="shared" si="269"/>
        <v>324453.11881188123</v>
      </c>
      <c r="X2027" s="14"/>
      <c r="Y2027" s="14">
        <f t="shared" si="267"/>
        <v>123506.52061449323</v>
      </c>
      <c r="Z2027" s="16">
        <f t="shared" si="270"/>
        <v>324453.11881188123</v>
      </c>
      <c r="AA2027" s="14">
        <f t="shared" si="266"/>
        <v>3244.5311881187954</v>
      </c>
      <c r="AB2027" s="16">
        <v>200946.598197388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282957.83</v>
      </c>
      <c r="V2030" s="14">
        <f t="shared" si="268"/>
        <v>-282957.83</v>
      </c>
      <c r="W2030" s="14">
        <f t="shared" si="269"/>
        <v>280156.26732673269</v>
      </c>
      <c r="X2030" s="14"/>
      <c r="Y2030" s="14">
        <f t="shared" si="267"/>
        <v>106644.45431307569</v>
      </c>
      <c r="Z2030" s="16">
        <f t="shared" si="270"/>
        <v>280156.26732673269</v>
      </c>
      <c r="AA2030" s="14">
        <f t="shared" si="266"/>
        <v>2801.5626732673263</v>
      </c>
      <c r="AB2030" s="16">
        <v>173511.813013657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114775.13</v>
      </c>
      <c r="V2033" s="14">
        <f t="shared" si="268"/>
        <v>-64775.130000000005</v>
      </c>
      <c r="W2033" s="14">
        <f t="shared" si="269"/>
        <v>110360.70192307692</v>
      </c>
      <c r="X2033" s="14"/>
      <c r="Y2033" s="14">
        <f t="shared" si="267"/>
        <v>39979.751888302519</v>
      </c>
      <c r="Z2033" s="16">
        <f t="shared" si="270"/>
        <v>110360.70192307692</v>
      </c>
      <c r="AA2033" s="14">
        <f t="shared" si="266"/>
        <v>4414.4280769230827</v>
      </c>
      <c r="AB2033" s="16">
        <v>70380.950034774403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IF((W2051-AB2051)&gt;0,W2051-AB2051,0)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41</v>
      </c>
      <c r="P2078" s="26">
        <v>0.02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1687.1176470588234</v>
      </c>
      <c r="X2078" s="14"/>
      <c r="Y2078" s="14">
        <f t="shared" si="272"/>
        <v>1687.1176470588234</v>
      </c>
      <c r="Z2078" s="16">
        <f t="shared" si="273"/>
        <v>1687.1176470588234</v>
      </c>
      <c r="AA2078" s="14">
        <f t="shared" si="271"/>
        <v>33.742352941176478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74"/>
        <v>0</v>
      </c>
      <c r="W2085" s="14">
        <f t="shared" si="275"/>
        <v>12494.514285714286</v>
      </c>
      <c r="X2085" s="14"/>
      <c r="Y2085" s="14">
        <f t="shared" si="272"/>
        <v>0</v>
      </c>
      <c r="Z2085" s="16">
        <f t="shared" si="273"/>
        <v>12494.514285714286</v>
      </c>
      <c r="AA2085" s="14">
        <f t="shared" si="271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74"/>
        <v>0</v>
      </c>
      <c r="W2087" s="14">
        <f t="shared" si="275"/>
        <v>16614.18095238095</v>
      </c>
      <c r="X2087" s="14"/>
      <c r="Y2087" s="14">
        <f t="shared" si="272"/>
        <v>0</v>
      </c>
      <c r="Z2087" s="16">
        <f t="shared" si="273"/>
        <v>16614.18095238095</v>
      </c>
      <c r="AA2087" s="14">
        <f t="shared" si="271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3646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5736.34</v>
      </c>
      <c r="V2107" s="14">
        <f t="shared" si="274"/>
        <v>-685889.37</v>
      </c>
      <c r="W2107" s="14">
        <f t="shared" si="275"/>
        <v>5736.34</v>
      </c>
      <c r="X2107" s="14"/>
      <c r="Y2107" s="14">
        <f t="shared" si="272"/>
        <v>2218.7743137535304</v>
      </c>
      <c r="Z2107" s="16">
        <f t="shared" si="276"/>
        <v>5736.34</v>
      </c>
      <c r="AA2107" s="14">
        <f t="shared" si="277"/>
        <v>0</v>
      </c>
      <c r="AB2107" s="16">
        <v>3517.5656862464698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94536</v>
      </c>
      <c r="V2109" s="14">
        <f t="shared" si="274"/>
        <v>-561057.97</v>
      </c>
      <c r="W2109" s="14">
        <f t="shared" si="275"/>
        <v>94536</v>
      </c>
      <c r="X2109" s="14"/>
      <c r="Y2109" s="14">
        <f t="shared" si="272"/>
        <v>36565.8326607216</v>
      </c>
      <c r="Z2109" s="16">
        <f t="shared" si="276"/>
        <v>94536</v>
      </c>
      <c r="AA2109" s="14">
        <f t="shared" si="277"/>
        <v>0</v>
      </c>
      <c r="AB2109" s="16">
        <v>57970.1673392784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36359.93</v>
      </c>
      <c r="V2110" s="14">
        <f t="shared" si="274"/>
        <v>-94632.18</v>
      </c>
      <c r="W2110" s="14">
        <f t="shared" si="275"/>
        <v>36359.93</v>
      </c>
      <c r="X2110" s="14"/>
      <c r="Y2110" s="14">
        <f t="shared" si="272"/>
        <v>14063.754717097701</v>
      </c>
      <c r="Z2110" s="16">
        <f t="shared" si="276"/>
        <v>36359.93</v>
      </c>
      <c r="AA2110" s="14">
        <f t="shared" si="277"/>
        <v>0</v>
      </c>
      <c r="AB2110" s="16">
        <v>22296.175282902299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IF((W2115-AB2115)&gt;0,W2115-AB2115,0)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34844.879999999997</v>
      </c>
      <c r="V2116" s="14">
        <f t="shared" si="274"/>
        <v>25217.870000000003</v>
      </c>
      <c r="W2116" s="14">
        <f t="shared" si="275"/>
        <v>34844.879999999997</v>
      </c>
      <c r="X2116" s="14"/>
      <c r="Y2116" s="14">
        <f t="shared" si="278"/>
        <v>13477.744469439396</v>
      </c>
      <c r="Z2116" s="16">
        <f t="shared" si="276"/>
        <v>34844.879999999997</v>
      </c>
      <c r="AA2116" s="14">
        <f t="shared" si="277"/>
        <v>0</v>
      </c>
      <c r="AB2116" s="16">
        <v>21367.135530560601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34645.1</v>
      </c>
      <c r="V2117" s="14">
        <f t="shared" si="274"/>
        <v>5354.9400000000023</v>
      </c>
      <c r="W2117" s="14">
        <f t="shared" si="275"/>
        <v>34645.1</v>
      </c>
      <c r="X2117" s="14"/>
      <c r="Y2117" s="14">
        <f t="shared" si="278"/>
        <v>13400.471028115899</v>
      </c>
      <c r="Z2117" s="16">
        <f t="shared" si="276"/>
        <v>34645.1</v>
      </c>
      <c r="AA2117" s="14">
        <f t="shared" si="277"/>
        <v>0</v>
      </c>
      <c r="AB2117" s="16">
        <v>21244.6289718841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1448.4</v>
      </c>
      <c r="V2140" s="14">
        <f t="shared" si="279"/>
        <v>9.9999999997635314E-3</v>
      </c>
      <c r="W2140" s="14">
        <f t="shared" si="280"/>
        <v>1392.6923076923076</v>
      </c>
      <c r="X2140" s="14"/>
      <c r="Y2140" s="14">
        <f t="shared" si="278"/>
        <v>504.52282332433265</v>
      </c>
      <c r="Z2140" s="16">
        <f t="shared" si="276"/>
        <v>1392.6923076923076</v>
      </c>
      <c r="AA2140" s="14">
        <f t="shared" si="277"/>
        <v>55.707692307692469</v>
      </c>
      <c r="AB2140" s="16">
        <v>888.16948436797497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4485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1458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41</v>
      </c>
      <c r="P2169" s="26">
        <v>0.02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16054.13725490196</v>
      </c>
      <c r="X2169" s="14"/>
      <c r="Y2169" s="14">
        <f t="shared" si="278"/>
        <v>16054.13725490196</v>
      </c>
      <c r="Z2169" s="16">
        <f t="shared" si="283"/>
        <v>16054.13725490196</v>
      </c>
      <c r="AA2169" s="14">
        <f t="shared" si="277"/>
        <v>321.0827450980396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1458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41</v>
      </c>
      <c r="P2170" s="26">
        <v>0.02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42202.921568627549</v>
      </c>
      <c r="X2170" s="14"/>
      <c r="Y2170" s="14">
        <f t="shared" si="278"/>
        <v>42202.921568627549</v>
      </c>
      <c r="Z2170" s="16">
        <f t="shared" si="283"/>
        <v>42202.921568627549</v>
      </c>
      <c r="AA2170" s="14">
        <f t="shared" ref="AA2170:AA2233" si="284">U2170-W2170</f>
        <v>844.05843137254851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IF((W2179-AB2179)&gt;0,W2179-AB2179,0)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49207.56</v>
      </c>
      <c r="V2185" s="14">
        <f t="shared" si="286"/>
        <v>1.0000000002037268E-2</v>
      </c>
      <c r="W2185" s="14">
        <f t="shared" si="287"/>
        <v>48242.705882352937</v>
      </c>
      <c r="X2185" s="14"/>
      <c r="Y2185" s="14">
        <f t="shared" si="285"/>
        <v>18068.269820349236</v>
      </c>
      <c r="Z2185" s="16">
        <f t="shared" si="283"/>
        <v>48242.705882352937</v>
      </c>
      <c r="AA2185" s="14">
        <f t="shared" si="284"/>
        <v>964.85411764706078</v>
      </c>
      <c r="AB2185" s="16">
        <v>30174.4360620037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52640.84</v>
      </c>
      <c r="V2187" s="14">
        <v>0</v>
      </c>
      <c r="W2187" s="14">
        <f>(U2187+28549.52)/(1+P2187)</f>
        <v>75176.259259259255</v>
      </c>
      <c r="X2187" s="14"/>
      <c r="Y2187" s="14">
        <f t="shared" si="285"/>
        <v>14346.990764715556</v>
      </c>
      <c r="Z2187" s="16">
        <f t="shared" si="283"/>
        <v>75176.259259259255</v>
      </c>
      <c r="AA2187" s="14">
        <f t="shared" si="284"/>
        <v>-22535.419259259259</v>
      </c>
      <c r="AB2187" s="16">
        <v>60829.268494543699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88"/>
        <v>533658.62999999989</v>
      </c>
      <c r="W2193" s="14">
        <f t="shared" si="289"/>
        <v>1116341.3700000001</v>
      </c>
      <c r="X2193" s="14"/>
      <c r="Y2193" s="14">
        <f t="shared" si="285"/>
        <v>0</v>
      </c>
      <c r="Z2193" s="16">
        <f t="shared" si="283"/>
        <v>1116341.3700000001</v>
      </c>
      <c r="AA2193" s="34">
        <f t="shared" si="284"/>
        <v>0</v>
      </c>
      <c r="AB2193" s="24">
        <f t="shared" ref="AB2193:AB2225" si="290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88"/>
        <v>98693.700000000012</v>
      </c>
      <c r="W2194" s="14">
        <f t="shared" si="289"/>
        <v>147559.57999999999</v>
      </c>
      <c r="X2194" s="14"/>
      <c r="Y2194" s="14">
        <f t="shared" si="285"/>
        <v>0</v>
      </c>
      <c r="Z2194" s="16">
        <f t="shared" si="283"/>
        <v>147559.57999999999</v>
      </c>
      <c r="AA2194" s="34">
        <f t="shared" si="284"/>
        <v>0</v>
      </c>
      <c r="AB2194" s="24">
        <f t="shared" si="290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3661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3662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88"/>
        <v>1175523.9699999997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88"/>
        <v>543077.67000000004</v>
      </c>
      <c r="W2207" s="14">
        <f t="shared" si="289"/>
        <v>1034922.33</v>
      </c>
      <c r="X2207" s="14"/>
      <c r="Y2207" s="14">
        <f t="shared" si="285"/>
        <v>0</v>
      </c>
      <c r="Z2207" s="16">
        <f t="shared" si="283"/>
        <v>1034922.33</v>
      </c>
      <c r="AA2207" s="34">
        <f t="shared" si="284"/>
        <v>0</v>
      </c>
      <c r="AB2207" s="24">
        <f t="shared" si="290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88"/>
        <v>468013.47</v>
      </c>
      <c r="W2208" s="14">
        <f t="shared" si="289"/>
        <v>1451986.53</v>
      </c>
      <c r="X2208" s="14"/>
      <c r="Y2208" s="14">
        <f t="shared" si="285"/>
        <v>0</v>
      </c>
      <c r="Z2208" s="16">
        <f t="shared" si="283"/>
        <v>1451986.53</v>
      </c>
      <c r="AA2208" s="34">
        <f t="shared" si="284"/>
        <v>0</v>
      </c>
      <c r="AB2208" s="24">
        <f t="shared" si="290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3659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88"/>
        <v>631410.18999999994</v>
      </c>
      <c r="W2225" s="14">
        <f t="shared" si="292"/>
        <v>1628589.81</v>
      </c>
      <c r="X2225" s="14"/>
      <c r="Y2225" s="14">
        <f t="shared" si="285"/>
        <v>0</v>
      </c>
      <c r="Z2225" s="16">
        <f t="shared" si="283"/>
        <v>1628589.81</v>
      </c>
      <c r="AA2225" s="34">
        <f t="shared" si="284"/>
        <v>0</v>
      </c>
      <c r="AB2225" s="24">
        <f t="shared" si="290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88"/>
        <v>288237.38</v>
      </c>
      <c r="W2226" s="14">
        <f>U2226*(1+AH2226)/(1+AH2226+P2226)+49882.35</f>
        <v>61644.97</v>
      </c>
      <c r="X2226" s="14"/>
      <c r="Y2226" s="14">
        <f t="shared" si="285"/>
        <v>0</v>
      </c>
      <c r="Z2226" s="16">
        <f t="shared" si="283"/>
        <v>61644.97</v>
      </c>
      <c r="AA2226" s="34">
        <f t="shared" si="284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88"/>
        <v>576865.2200000002</v>
      </c>
      <c r="W2231" s="14">
        <f t="shared" ref="W2231:W2244" si="295">U2231*(1+AH2231)/(1+AH2231+P2231)</f>
        <v>2999084.78</v>
      </c>
      <c r="X2231" s="14"/>
      <c r="Y2231" s="14">
        <f t="shared" si="285"/>
        <v>0</v>
      </c>
      <c r="Z2231" s="16">
        <f t="shared" si="283"/>
        <v>2999084.78</v>
      </c>
      <c r="AA2231" s="34">
        <f t="shared" si="284"/>
        <v>0</v>
      </c>
      <c r="AB2231" s="24">
        <f t="shared" si="294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3316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IF((W2243-AB2243)&gt;0,W2243-AB2243,0)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88"/>
        <v>0</v>
      </c>
      <c r="W2245" s="14">
        <f>U2245/(1+P2245)</f>
        <v>43575.038095238095</v>
      </c>
      <c r="X2245" s="14"/>
      <c r="Y2245" s="14">
        <f t="shared" si="298"/>
        <v>0</v>
      </c>
      <c r="Z2245" s="16">
        <f t="shared" si="296"/>
        <v>43575.038095238095</v>
      </c>
      <c r="AA2245" s="34">
        <f>W2245*P2245</f>
        <v>2178.7519047619048</v>
      </c>
      <c r="AB2245" s="24">
        <f t="shared" si="294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88"/>
        <v>458526.12999999995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88"/>
        <v>92009.900000000023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1"/>
        <v>0</v>
      </c>
      <c r="W2254" s="14">
        <f t="shared" si="300"/>
        <v>46361.990476190666</v>
      </c>
      <c r="X2254" s="14"/>
      <c r="Y2254" s="14">
        <f t="shared" si="298"/>
        <v>0</v>
      </c>
      <c r="Z2254" s="16">
        <f t="shared" si="296"/>
        <v>46361.990476190666</v>
      </c>
      <c r="AA2254" s="34">
        <f t="shared" si="299"/>
        <v>2318.0995238095347</v>
      </c>
      <c r="AB2254" s="24">
        <f t="shared" si="294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1"/>
        <v>476236.11000000004</v>
      </c>
      <c r="W2255" s="14">
        <f t="shared" si="300"/>
        <v>95773.038095238095</v>
      </c>
      <c r="X2255" s="14"/>
      <c r="Y2255" s="14">
        <f t="shared" si="298"/>
        <v>0</v>
      </c>
      <c r="Z2255" s="16">
        <f t="shared" si="296"/>
        <v>95773.038095238095</v>
      </c>
      <c r="AA2255" s="34">
        <f t="shared" si="299"/>
        <v>4788.6519047619076</v>
      </c>
      <c r="AB2255" s="24">
        <f t="shared" si="294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1"/>
        <v>0</v>
      </c>
      <c r="W2264" s="14">
        <f t="shared" si="300"/>
        <v>864921.15226960019</v>
      </c>
      <c r="X2264" s="14"/>
      <c r="Y2264" s="14">
        <f t="shared" si="298"/>
        <v>0</v>
      </c>
      <c r="Z2264" s="16">
        <f t="shared" si="296"/>
        <v>864921.15226960019</v>
      </c>
      <c r="AA2264" s="34">
        <f t="shared" si="299"/>
        <v>39823.707730398863</v>
      </c>
      <c r="AB2264" s="24">
        <f t="shared" si="294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2"/>
        <v>83771.27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IF((W2307-AB2307)&gt;0,W2307-AB2307,0)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3323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3311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3317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IF((W2371-AB2371)&gt;0,W2371-AB2371,0)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3324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IF((W2435-AB2435)&gt;0,W2435-AB2435,0)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IF((W2499-AB2499)&gt;0,W2499-AB2499,0)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4490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IF((W2563-AB2563)&gt;0,W2563-AB2563,0)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30"/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38">
        <f t="shared" si="330"/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IF((W2627-AB2627)&gt;0,W2627-AB2627,0)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1455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1455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IF((W2691-AB2691)&gt;0,W2691-AB2691,0)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8" t="s">
        <v>38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45">
        <v>6.5000000000000002E-2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IF((W2755-AB2755)&gt;0,W2755-AB2755,0)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3312</v>
      </c>
      <c r="F2797" s="66" t="s">
        <v>3313</v>
      </c>
      <c r="G2797" s="30" t="s">
        <v>3312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3314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3377</v>
      </c>
      <c r="F2798" s="73" t="s">
        <v>3377</v>
      </c>
      <c r="G2798" s="73" t="s">
        <v>3377</v>
      </c>
      <c r="H2798" s="122" t="s">
        <v>36</v>
      </c>
      <c r="I2798" s="73" t="s">
        <v>37</v>
      </c>
      <c r="J2798" s="73" t="s">
        <v>3334</v>
      </c>
      <c r="K2798" s="73" t="s">
        <v>32</v>
      </c>
      <c r="L2798" s="73" t="s">
        <v>3378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0.08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3" t="s">
        <v>3334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6.5000000000000002E-2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3" t="s">
        <v>3334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0.08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3" t="s">
        <v>3334</v>
      </c>
      <c r="K2801" s="73" t="s">
        <v>32</v>
      </c>
      <c r="L2801" s="73" t="s">
        <v>3379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0.08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3" t="s">
        <v>3334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6.5000000000000002E-2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3" t="s">
        <v>3334</v>
      </c>
      <c r="K2803" s="73" t="s">
        <v>32</v>
      </c>
      <c r="L2803" s="73" t="s">
        <v>3380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3381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6.5000000000000002E-2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3" t="s">
        <v>3334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6.5000000000000002E-2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3" t="s">
        <v>3334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6.5000000000000002E-2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3" t="s">
        <v>3334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0.08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3" t="s">
        <v>3334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0.08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3" t="s">
        <v>3334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0.08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3" t="s">
        <v>3334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6.5000000000000002E-2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3" t="s">
        <v>3334</v>
      </c>
      <c r="K2810" s="73" t="s">
        <v>32</v>
      </c>
      <c r="L2810" s="73" t="s">
        <v>3382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0.08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3" t="s">
        <v>3334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6.5000000000000002E-2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3" t="s">
        <v>3334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6.5000000000000002E-2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3" t="s">
        <v>3334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6.5000000000000002E-2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3" t="s">
        <v>3334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6.5000000000000002E-2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3" t="s">
        <v>3334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6.5000000000000002E-2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3383</v>
      </c>
      <c r="F2816" s="73" t="s">
        <v>3383</v>
      </c>
      <c r="G2816" s="73" t="s">
        <v>3383</v>
      </c>
      <c r="H2816" s="122" t="s">
        <v>36</v>
      </c>
      <c r="I2816" s="73" t="s">
        <v>37</v>
      </c>
      <c r="J2816" s="73" t="s">
        <v>3334</v>
      </c>
      <c r="K2816" s="73" t="s">
        <v>32</v>
      </c>
      <c r="L2816" s="73" t="s">
        <v>3384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3381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6.5000000000000002E-2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3385</v>
      </c>
      <c r="F2817" s="73" t="s">
        <v>3385</v>
      </c>
      <c r="G2817" s="73" t="s">
        <v>3385</v>
      </c>
      <c r="H2817" s="122" t="s">
        <v>36</v>
      </c>
      <c r="I2817" s="73" t="s">
        <v>37</v>
      </c>
      <c r="J2817" s="73" t="s">
        <v>3334</v>
      </c>
      <c r="K2817" s="73" t="s">
        <v>32</v>
      </c>
      <c r="L2817" s="73" t="s">
        <v>3386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3381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6.5000000000000002E-2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3387</v>
      </c>
      <c r="F2818" s="73" t="s">
        <v>3387</v>
      </c>
      <c r="G2818" s="73" t="s">
        <v>3387</v>
      </c>
      <c r="H2818" s="122" t="s">
        <v>36</v>
      </c>
      <c r="I2818" s="73" t="s">
        <v>37</v>
      </c>
      <c r="J2818" s="73" t="s">
        <v>3334</v>
      </c>
      <c r="K2818" s="73" t="s">
        <v>32</v>
      </c>
      <c r="L2818" s="73" t="s">
        <v>3388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3389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6.5000000000000002E-2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3390</v>
      </c>
      <c r="F2819" s="73" t="s">
        <v>3390</v>
      </c>
      <c r="G2819" s="73" t="s">
        <v>3390</v>
      </c>
      <c r="H2819" s="122" t="s">
        <v>36</v>
      </c>
      <c r="I2819" s="73" t="s">
        <v>37</v>
      </c>
      <c r="J2819" s="73" t="s">
        <v>3334</v>
      </c>
      <c r="K2819" s="73" t="s">
        <v>32</v>
      </c>
      <c r="L2819" s="73" t="s">
        <v>3391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IF((W2819-AB2819)&gt;0,W2819-AB2819,0)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6.5000000000000002E-2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3" t="s">
        <v>3334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6.5000000000000002E-2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3392</v>
      </c>
      <c r="F2821" s="73" t="s">
        <v>3392</v>
      </c>
      <c r="G2821" s="73" t="s">
        <v>3392</v>
      </c>
      <c r="H2821" s="122" t="s">
        <v>36</v>
      </c>
      <c r="I2821" s="73" t="s">
        <v>37</v>
      </c>
      <c r="J2821" s="73" t="s">
        <v>3334</v>
      </c>
      <c r="K2821" s="73" t="s">
        <v>32</v>
      </c>
      <c r="L2821" s="73" t="s">
        <v>3393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6.5000000000000002E-2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3392</v>
      </c>
      <c r="F2822" s="73" t="s">
        <v>3392</v>
      </c>
      <c r="G2822" s="73" t="s">
        <v>3392</v>
      </c>
      <c r="H2822" s="122" t="s">
        <v>36</v>
      </c>
      <c r="I2822" s="73" t="s">
        <v>37</v>
      </c>
      <c r="J2822" s="73" t="s">
        <v>3334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6.5000000000000002E-2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3" t="s">
        <v>3334</v>
      </c>
      <c r="K2823" s="73" t="s">
        <v>32</v>
      </c>
      <c r="L2823" s="73" t="s">
        <v>3394</v>
      </c>
      <c r="M2823" s="73"/>
      <c r="N2823" s="73" t="s">
        <v>40</v>
      </c>
      <c r="O2823" s="73" t="s">
        <v>41</v>
      </c>
      <c r="P2823" s="9">
        <v>0.02</v>
      </c>
      <c r="Q2823" s="75" t="s">
        <v>3395</v>
      </c>
      <c r="R2823" s="73" t="s">
        <v>3381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6.5000000000000002E-2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3" t="s">
        <v>3334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3396</v>
      </c>
      <c r="R2824" s="73" t="s">
        <v>3389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6.5000000000000002E-2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3" t="s">
        <v>3334</v>
      </c>
      <c r="K2825" s="73" t="s">
        <v>32</v>
      </c>
      <c r="L2825" s="73" t="s">
        <v>3397</v>
      </c>
      <c r="M2825" s="73"/>
      <c r="N2825" s="73" t="s">
        <v>40</v>
      </c>
      <c r="O2825" s="73" t="s">
        <v>80</v>
      </c>
      <c r="P2825" s="9">
        <v>0</v>
      </c>
      <c r="Q2825" s="75" t="s">
        <v>3398</v>
      </c>
      <c r="R2825" s="73" t="s">
        <v>3381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6.5000000000000002E-2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3" t="s">
        <v>3334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6.5000000000000002E-2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3" t="s">
        <v>3334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0.08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3" t="s">
        <v>3334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0.08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3" t="s">
        <v>3334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6.5000000000000002E-2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3" t="s">
        <v>3334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6.5000000000000002E-2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3" t="s">
        <v>3334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6.5000000000000002E-2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3399</v>
      </c>
      <c r="F2832" s="73" t="s">
        <v>3399</v>
      </c>
      <c r="G2832" s="73" t="s">
        <v>3399</v>
      </c>
      <c r="H2832" s="122" t="s">
        <v>36</v>
      </c>
      <c r="I2832" s="73" t="s">
        <v>37</v>
      </c>
      <c r="J2832" s="73" t="s">
        <v>3334</v>
      </c>
      <c r="K2832" s="73" t="s">
        <v>32</v>
      </c>
      <c r="L2832" s="73" t="s">
        <v>3400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3381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6.5000000000000002E-2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3" t="s">
        <v>3334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6.5000000000000002E-2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3" t="s">
        <v>3334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6.5000000000000002E-2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3" t="s">
        <v>3334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6.5000000000000002E-2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3" t="s">
        <v>3334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0.08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3401</v>
      </c>
      <c r="F2837" s="73" t="s">
        <v>3401</v>
      </c>
      <c r="G2837" s="73" t="s">
        <v>3401</v>
      </c>
      <c r="H2837" s="122" t="s">
        <v>36</v>
      </c>
      <c r="I2837" s="73" t="s">
        <v>37</v>
      </c>
      <c r="J2837" s="73" t="s">
        <v>3334</v>
      </c>
      <c r="K2837" s="73" t="s">
        <v>32</v>
      </c>
      <c r="L2837" s="73" t="s">
        <v>3402</v>
      </c>
      <c r="M2837" s="73"/>
      <c r="N2837" s="73" t="s">
        <v>40</v>
      </c>
      <c r="O2837" s="73" t="s">
        <v>41</v>
      </c>
      <c r="P2837" s="9">
        <v>0.03</v>
      </c>
      <c r="Q2837" s="75" t="s">
        <v>3403</v>
      </c>
      <c r="R2837" s="73" t="s">
        <v>3381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6.5000000000000002E-2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3" t="s">
        <v>3334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6.5000000000000002E-2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3" t="s">
        <v>3334</v>
      </c>
      <c r="K2839" s="73" t="s">
        <v>32</v>
      </c>
      <c r="L2839" s="73" t="s">
        <v>3404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3381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6.5000000000000002E-2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3405</v>
      </c>
      <c r="F2840" s="73" t="s">
        <v>3405</v>
      </c>
      <c r="G2840" s="73" t="s">
        <v>3405</v>
      </c>
      <c r="H2840" s="122" t="s">
        <v>36</v>
      </c>
      <c r="I2840" s="73" t="s">
        <v>37</v>
      </c>
      <c r="J2840" s="73" t="s">
        <v>3334</v>
      </c>
      <c r="K2840" s="73" t="s">
        <v>32</v>
      </c>
      <c r="L2840" s="73" t="s">
        <v>3406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3381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6.5000000000000002E-2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3407</v>
      </c>
      <c r="F2841" s="73" t="s">
        <v>3407</v>
      </c>
      <c r="G2841" s="73" t="s">
        <v>3407</v>
      </c>
      <c r="H2841" s="122" t="s">
        <v>36</v>
      </c>
      <c r="I2841" s="73" t="s">
        <v>37</v>
      </c>
      <c r="J2841" s="73" t="s">
        <v>3334</v>
      </c>
      <c r="K2841" s="73" t="s">
        <v>32</v>
      </c>
      <c r="L2841" s="73" t="s">
        <v>3408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6.5000000000000002E-2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3" t="s">
        <v>3334</v>
      </c>
      <c r="K2842" s="73" t="s">
        <v>32</v>
      </c>
      <c r="L2842" s="73" t="s">
        <v>3409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3381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0.08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3" t="s">
        <v>3334</v>
      </c>
      <c r="K2843" s="73" t="s">
        <v>32</v>
      </c>
      <c r="L2843" s="73" t="s">
        <v>3410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3381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0.08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3" t="s">
        <v>3334</v>
      </c>
      <c r="K2844" s="73" t="s">
        <v>32</v>
      </c>
      <c r="L2844" s="73" t="s">
        <v>3411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3381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0.08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3" t="s">
        <v>3334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6.5000000000000002E-2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3" t="s">
        <v>3334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6.5000000000000002E-2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3" t="s">
        <v>3334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6.5000000000000002E-2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3412</v>
      </c>
      <c r="G2848" s="73" t="s">
        <v>667</v>
      </c>
      <c r="H2848" s="122" t="s">
        <v>36</v>
      </c>
      <c r="I2848" s="73" t="s">
        <v>37</v>
      </c>
      <c r="J2848" s="73" t="s">
        <v>3334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6.5000000000000002E-2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3" t="s">
        <v>3334</v>
      </c>
      <c r="K2849" s="73" t="s">
        <v>32</v>
      </c>
      <c r="L2849" s="73" t="s">
        <v>3413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3381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0.08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3" t="s">
        <v>3334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6.5000000000000002E-2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3" t="s">
        <v>3334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6.5000000000000002E-2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3" t="s">
        <v>3334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6.5000000000000002E-2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3" t="s">
        <v>3334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6.5000000000000002E-2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3414</v>
      </c>
      <c r="F2854" s="73" t="s">
        <v>3414</v>
      </c>
      <c r="G2854" s="73" t="s">
        <v>3414</v>
      </c>
      <c r="H2854" s="122" t="s">
        <v>36</v>
      </c>
      <c r="I2854" s="73" t="s">
        <v>37</v>
      </c>
      <c r="J2854" s="73" t="s">
        <v>3334</v>
      </c>
      <c r="K2854" s="73" t="s">
        <v>32</v>
      </c>
      <c r="L2854" s="73" t="s">
        <v>3415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3381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0.08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3" t="s">
        <v>3334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6.5000000000000002E-2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3" t="s">
        <v>3334</v>
      </c>
      <c r="K2856" s="73" t="s">
        <v>32</v>
      </c>
      <c r="L2856" s="73" t="s">
        <v>3416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6.5000000000000002E-2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3" t="s">
        <v>3334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6.5000000000000002E-2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3" t="s">
        <v>3334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6.5000000000000002E-2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3" t="s">
        <v>3334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6.5000000000000002E-2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3417</v>
      </c>
      <c r="F2860" s="73" t="s">
        <v>3417</v>
      </c>
      <c r="G2860" s="73" t="s">
        <v>3417</v>
      </c>
      <c r="H2860" s="122" t="s">
        <v>36</v>
      </c>
      <c r="I2860" s="73" t="s">
        <v>37</v>
      </c>
      <c r="J2860" s="73" t="s">
        <v>3334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6.5000000000000002E-2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3" t="s">
        <v>3334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6.5000000000000002E-2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3" t="s">
        <v>3334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6.5000000000000002E-2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3418</v>
      </c>
      <c r="F2863" s="73" t="s">
        <v>3418</v>
      </c>
      <c r="G2863" s="73" t="s">
        <v>3418</v>
      </c>
      <c r="H2863" s="122" t="s">
        <v>36</v>
      </c>
      <c r="I2863" s="73" t="s">
        <v>37</v>
      </c>
      <c r="J2863" s="73" t="s">
        <v>3334</v>
      </c>
      <c r="K2863" s="73" t="s">
        <v>32</v>
      </c>
      <c r="L2863" s="73" t="s">
        <v>3419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3381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6.5000000000000002E-2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3" t="s">
        <v>3334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3381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6.5000000000000002E-2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3" t="s">
        <v>3334</v>
      </c>
      <c r="K2865" s="73" t="s">
        <v>32</v>
      </c>
      <c r="L2865" s="73" t="s">
        <v>3420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3381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6.5000000000000002E-2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3" t="s">
        <v>3334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6.5000000000000002E-2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3" t="s">
        <v>3334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6.5000000000000002E-2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3" t="s">
        <v>3334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6.5000000000000002E-2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3" t="s">
        <v>3334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6.5000000000000002E-2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3" t="s">
        <v>3334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6.5000000000000002E-2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3421</v>
      </c>
      <c r="F2871" s="73" t="s">
        <v>3421</v>
      </c>
      <c r="G2871" s="73" t="s">
        <v>3421</v>
      </c>
      <c r="H2871" s="122" t="s">
        <v>36</v>
      </c>
      <c r="I2871" s="73" t="s">
        <v>37</v>
      </c>
      <c r="J2871" s="73" t="s">
        <v>3334</v>
      </c>
      <c r="K2871" s="73" t="s">
        <v>32</v>
      </c>
      <c r="L2871" s="73" t="s">
        <v>3422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3381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6.5000000000000002E-2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3423</v>
      </c>
      <c r="F2872" s="73" t="s">
        <v>3423</v>
      </c>
      <c r="G2872" s="73" t="s">
        <v>3423</v>
      </c>
      <c r="H2872" s="122" t="s">
        <v>36</v>
      </c>
      <c r="I2872" s="73" t="s">
        <v>37</v>
      </c>
      <c r="J2872" s="73" t="s">
        <v>3334</v>
      </c>
      <c r="K2872" s="73" t="s">
        <v>32</v>
      </c>
      <c r="L2872" s="73" t="s">
        <v>3424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3381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6.5000000000000002E-2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3" t="s">
        <v>3334</v>
      </c>
      <c r="K2873" s="73" t="s">
        <v>32</v>
      </c>
      <c r="L2873" s="73" t="s">
        <v>3425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3381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6.5000000000000002E-2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3" t="s">
        <v>3334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6.5000000000000002E-2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3" t="s">
        <v>3334</v>
      </c>
      <c r="K2875" s="73" t="s">
        <v>32</v>
      </c>
      <c r="L2875" s="73" t="s">
        <v>3426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3381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6.5000000000000002E-2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3" t="s">
        <v>3334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6.5000000000000002E-2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3" t="s">
        <v>3334</v>
      </c>
      <c r="K2877" s="73" t="s">
        <v>32</v>
      </c>
      <c r="L2877" s="73" t="s">
        <v>3427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6.5000000000000002E-2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3" t="s">
        <v>3334</v>
      </c>
      <c r="K2878" s="73" t="s">
        <v>32</v>
      </c>
      <c r="L2878" s="73" t="s">
        <v>3428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6.5000000000000002E-2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3" t="s">
        <v>3334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6.5000000000000002E-2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3429</v>
      </c>
      <c r="F2880" s="73" t="s">
        <v>3429</v>
      </c>
      <c r="G2880" s="73" t="s">
        <v>3429</v>
      </c>
      <c r="H2880" s="122" t="s">
        <v>36</v>
      </c>
      <c r="I2880" s="73" t="s">
        <v>37</v>
      </c>
      <c r="J2880" s="73" t="s">
        <v>3334</v>
      </c>
      <c r="K2880" s="73" t="s">
        <v>32</v>
      </c>
      <c r="L2880" s="73" t="s">
        <v>3430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3381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6.5000000000000002E-2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3" t="s">
        <v>3334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6.5000000000000002E-2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3431</v>
      </c>
      <c r="F2882" s="73" t="s">
        <v>3431</v>
      </c>
      <c r="G2882" s="73" t="s">
        <v>3431</v>
      </c>
      <c r="H2882" s="122" t="s">
        <v>36</v>
      </c>
      <c r="I2882" s="73" t="s">
        <v>37</v>
      </c>
      <c r="J2882" s="73" t="s">
        <v>3334</v>
      </c>
      <c r="K2882" s="73" t="s">
        <v>32</v>
      </c>
      <c r="L2882" s="73" t="s">
        <v>3432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3381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6.5000000000000002E-2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3" t="s">
        <v>3334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IF((W2883-AB2883)&gt;0,W2883-AB2883,0)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6.5000000000000002E-2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3433</v>
      </c>
      <c r="F2884" s="73" t="s">
        <v>3433</v>
      </c>
      <c r="G2884" s="73" t="s">
        <v>3433</v>
      </c>
      <c r="H2884" s="122" t="s">
        <v>36</v>
      </c>
      <c r="I2884" s="73" t="s">
        <v>37</v>
      </c>
      <c r="J2884" s="73" t="s">
        <v>3334</v>
      </c>
      <c r="K2884" s="73" t="s">
        <v>32</v>
      </c>
      <c r="L2884" s="73" t="s">
        <v>3434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3381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6.5000000000000002E-2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3433</v>
      </c>
      <c r="F2885" s="73" t="s">
        <v>3433</v>
      </c>
      <c r="G2885" s="73" t="s">
        <v>3433</v>
      </c>
      <c r="H2885" s="122" t="s">
        <v>36</v>
      </c>
      <c r="I2885" s="73" t="s">
        <v>37</v>
      </c>
      <c r="J2885" s="73" t="s">
        <v>3334</v>
      </c>
      <c r="K2885" s="73" t="s">
        <v>32</v>
      </c>
      <c r="L2885" s="73" t="s">
        <v>3435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3381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6.5000000000000002E-2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3" t="s">
        <v>3334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3381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6.5000000000000002E-2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3" t="s">
        <v>3334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6.5000000000000002E-2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3436</v>
      </c>
      <c r="F2888" s="73" t="s">
        <v>3436</v>
      </c>
      <c r="G2888" s="73" t="s">
        <v>3436</v>
      </c>
      <c r="H2888" s="122" t="s">
        <v>36</v>
      </c>
      <c r="I2888" s="73" t="s">
        <v>37</v>
      </c>
      <c r="J2888" s="73" t="s">
        <v>3334</v>
      </c>
      <c r="K2888" s="73" t="s">
        <v>32</v>
      </c>
      <c r="L2888" s="73" t="s">
        <v>3437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3381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6.5000000000000002E-2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3438</v>
      </c>
      <c r="G2889" s="73" t="s">
        <v>2585</v>
      </c>
      <c r="H2889" s="122" t="s">
        <v>36</v>
      </c>
      <c r="I2889" s="73" t="s">
        <v>37</v>
      </c>
      <c r="J2889" s="73" t="s">
        <v>3334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0.08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3438</v>
      </c>
      <c r="G2890" s="73" t="s">
        <v>2585</v>
      </c>
      <c r="H2890" s="122" t="s">
        <v>36</v>
      </c>
      <c r="I2890" s="73" t="s">
        <v>37</v>
      </c>
      <c r="J2890" s="73" t="s">
        <v>3334</v>
      </c>
      <c r="K2890" s="73" t="s">
        <v>32</v>
      </c>
      <c r="L2890" s="73" t="s">
        <v>3439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0.08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3" t="s">
        <v>3334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0.08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3" t="s">
        <v>3334</v>
      </c>
      <c r="K2892" s="73" t="s">
        <v>32</v>
      </c>
      <c r="L2892" s="73" t="s">
        <v>3439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0.08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3" t="s">
        <v>3334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0.08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3" t="s">
        <v>3334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0.08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3" t="s">
        <v>3334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6.5000000000000002E-2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3" t="s">
        <v>3334</v>
      </c>
      <c r="K2896" s="73" t="s">
        <v>32</v>
      </c>
      <c r="L2896" s="73" t="s">
        <v>3440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3381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6.5000000000000002E-2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3" t="s">
        <v>3334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6.5000000000000002E-2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3" t="s">
        <v>3334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6.5000000000000002E-2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3" t="s">
        <v>3334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6.5000000000000002E-2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3" t="s">
        <v>3334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6.5000000000000002E-2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3" t="s">
        <v>3334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0.08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3" t="s">
        <v>3334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6.5000000000000002E-2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3" t="s">
        <v>3334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0.08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3" t="s">
        <v>3334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0.08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3" t="s">
        <v>3334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6.5000000000000002E-2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3" t="s">
        <v>3334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0.08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3" t="s">
        <v>3334</v>
      </c>
      <c r="K2907" s="73" t="s">
        <v>32</v>
      </c>
      <c r="L2907" s="73" t="s">
        <v>3441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0.08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3" t="s">
        <v>3334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0.08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3" t="s">
        <v>3334</v>
      </c>
      <c r="K2909" s="73" t="s">
        <v>32</v>
      </c>
      <c r="L2909" s="73" t="s">
        <v>3442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0.08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3" t="s">
        <v>3334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0.08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3" t="s">
        <v>3334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0.08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3" t="s">
        <v>3334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0.08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3" t="s">
        <v>3334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0.08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3" t="s">
        <v>3334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0.08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3" t="s">
        <v>3334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0.08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3" t="s">
        <v>3334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0.08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3" t="s">
        <v>3334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0.08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3" t="s">
        <v>3334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6.5000000000000002E-2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3" t="s">
        <v>3334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6.5000000000000002E-2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3" t="s">
        <v>3334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6.5000000000000002E-2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3" t="s">
        <v>3334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6.5000000000000002E-2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3" t="s">
        <v>3334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6.5000000000000002E-2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3" t="s">
        <v>3334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0.08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3" t="s">
        <v>3334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6.5000000000000002E-2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3" t="s">
        <v>3334</v>
      </c>
      <c r="K2925" s="73" t="s">
        <v>32</v>
      </c>
      <c r="L2925" s="73" t="s">
        <v>3443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3381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6.5000000000000002E-2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3" t="s">
        <v>3334</v>
      </c>
      <c r="K2926" s="73" t="s">
        <v>32</v>
      </c>
      <c r="L2926" s="73" t="s">
        <v>3444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3381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6.5000000000000002E-2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3" t="s">
        <v>3334</v>
      </c>
      <c r="K2927" s="73" t="s">
        <v>32</v>
      </c>
      <c r="L2927" s="73" t="s">
        <v>3445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3381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6.5000000000000002E-2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3" t="s">
        <v>3334</v>
      </c>
      <c r="K2928" s="73" t="s">
        <v>32</v>
      </c>
      <c r="L2928" s="73" t="s">
        <v>3446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3381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6.5000000000000002E-2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3" t="s">
        <v>3334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6.5000000000000002E-2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3" t="s">
        <v>3334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6.5000000000000002E-2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3447</v>
      </c>
      <c r="F2931" s="73" t="s">
        <v>3447</v>
      </c>
      <c r="G2931" s="73" t="s">
        <v>3447</v>
      </c>
      <c r="H2931" s="122" t="s">
        <v>36</v>
      </c>
      <c r="I2931" s="73" t="s">
        <v>37</v>
      </c>
      <c r="J2931" s="73" t="s">
        <v>3334</v>
      </c>
      <c r="K2931" s="73" t="s">
        <v>32</v>
      </c>
      <c r="L2931" s="73" t="s">
        <v>3448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0.08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3447</v>
      </c>
      <c r="F2932" s="73" t="s">
        <v>3447</v>
      </c>
      <c r="G2932" s="73" t="s">
        <v>3447</v>
      </c>
      <c r="H2932" s="122" t="s">
        <v>36</v>
      </c>
      <c r="I2932" s="73" t="s">
        <v>37</v>
      </c>
      <c r="J2932" s="73" t="s">
        <v>3334</v>
      </c>
      <c r="K2932" s="73" t="s">
        <v>32</v>
      </c>
      <c r="L2932" s="73" t="s">
        <v>3449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0.08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3447</v>
      </c>
      <c r="F2933" s="73" t="s">
        <v>3447</v>
      </c>
      <c r="G2933" s="73" t="s">
        <v>3447</v>
      </c>
      <c r="H2933" s="122" t="s">
        <v>36</v>
      </c>
      <c r="I2933" s="73" t="s">
        <v>37</v>
      </c>
      <c r="J2933" s="73" t="s">
        <v>3334</v>
      </c>
      <c r="K2933" s="73" t="s">
        <v>32</v>
      </c>
      <c r="L2933" s="73" t="s">
        <v>3450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0.08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3" t="s">
        <v>3334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0.08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3451</v>
      </c>
      <c r="F2935" s="73" t="s">
        <v>3451</v>
      </c>
      <c r="G2935" s="73" t="s">
        <v>3451</v>
      </c>
      <c r="H2935" s="122" t="s">
        <v>36</v>
      </c>
      <c r="I2935" s="73" t="s">
        <v>37</v>
      </c>
      <c r="J2935" s="73" t="s">
        <v>3334</v>
      </c>
      <c r="K2935" s="73" t="s">
        <v>32</v>
      </c>
      <c r="L2935" s="73" t="s">
        <v>3452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3381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6.5000000000000002E-2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3" t="s">
        <v>3334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6.5000000000000002E-2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3" t="s">
        <v>3334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6.5000000000000002E-2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3" t="s">
        <v>3334</v>
      </c>
      <c r="K2938" s="73" t="s">
        <v>32</v>
      </c>
      <c r="L2938" s="73" t="s">
        <v>3453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6.5000000000000002E-2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3454</v>
      </c>
      <c r="F2939" s="73" t="s">
        <v>3454</v>
      </c>
      <c r="G2939" s="73" t="s">
        <v>3454</v>
      </c>
      <c r="H2939" s="122" t="s">
        <v>36</v>
      </c>
      <c r="I2939" s="73" t="s">
        <v>37</v>
      </c>
      <c r="J2939" s="73" t="s">
        <v>3334</v>
      </c>
      <c r="K2939" s="73" t="s">
        <v>32</v>
      </c>
      <c r="L2939" s="73" t="s">
        <v>3455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3381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6.5000000000000002E-2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3456</v>
      </c>
      <c r="G2940" s="73" t="s">
        <v>1087</v>
      </c>
      <c r="H2940" s="122" t="s">
        <v>36</v>
      </c>
      <c r="I2940" s="73" t="s">
        <v>37</v>
      </c>
      <c r="J2940" s="73" t="s">
        <v>3334</v>
      </c>
      <c r="K2940" s="73" t="s">
        <v>32</v>
      </c>
      <c r="L2940" s="73" t="s">
        <v>3457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6.5000000000000002E-2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3" t="s">
        <v>3334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0.08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3" t="s">
        <v>3334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0.08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3" t="s">
        <v>3334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0.08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73" t="s">
        <v>3334</v>
      </c>
      <c r="K2944" s="73" t="s">
        <v>32</v>
      </c>
      <c r="L2944" s="73" t="s">
        <v>3458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0.08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73" t="s">
        <v>3334</v>
      </c>
      <c r="K2945" s="73" t="s">
        <v>32</v>
      </c>
      <c r="L2945" s="73" t="s">
        <v>3459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0.08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73" t="s">
        <v>3334</v>
      </c>
      <c r="K2946" s="73" t="s">
        <v>32</v>
      </c>
      <c r="L2946" s="73" t="s">
        <v>3460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0.08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73" t="s">
        <v>3334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IF((W2947-AB2947)&gt;0,W2947-AB2947,0)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0.08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73" t="s">
        <v>3334</v>
      </c>
      <c r="K2948" s="73" t="s">
        <v>32</v>
      </c>
      <c r="L2948" s="73" t="s">
        <v>3461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0.08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73" t="s">
        <v>3334</v>
      </c>
      <c r="K2949" s="73" t="s">
        <v>32</v>
      </c>
      <c r="L2949" s="73" t="s">
        <v>3462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0.08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73" t="s">
        <v>3334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0.08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73" t="s">
        <v>3334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0.08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73" t="s">
        <v>3334</v>
      </c>
      <c r="K2952" s="73" t="s">
        <v>32</v>
      </c>
      <c r="L2952" s="73" t="s">
        <v>3463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0.08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73" t="s">
        <v>3334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0.08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73" t="s">
        <v>3334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0.08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73" t="s">
        <v>3334</v>
      </c>
      <c r="K2955" s="73" t="s">
        <v>32</v>
      </c>
      <c r="L2955" s="73" t="s">
        <v>3464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6.5000000000000002E-2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73" t="s">
        <v>3334</v>
      </c>
      <c r="K2956" s="73" t="s">
        <v>32</v>
      </c>
      <c r="L2956" s="73" t="s">
        <v>3461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6.5000000000000002E-2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3465</v>
      </c>
      <c r="F2957" s="73" t="s">
        <v>3465</v>
      </c>
      <c r="G2957" s="73" t="s">
        <v>3465</v>
      </c>
      <c r="H2957" s="122" t="s">
        <v>36</v>
      </c>
      <c r="I2957" s="73" t="s">
        <v>37</v>
      </c>
      <c r="J2957" s="73" t="s">
        <v>3334</v>
      </c>
      <c r="K2957" s="73" t="s">
        <v>32</v>
      </c>
      <c r="L2957" s="73" t="s">
        <v>3466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0.08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73" t="s">
        <v>3334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0.08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73" t="s">
        <v>3334</v>
      </c>
      <c r="K2959" s="73" t="s">
        <v>32</v>
      </c>
      <c r="L2959" s="73" t="s">
        <v>3467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0.08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73" t="s">
        <v>3334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0.08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73" t="s">
        <v>3334</v>
      </c>
      <c r="K2961" s="73" t="s">
        <v>32</v>
      </c>
      <c r="L2961" s="73" t="s">
        <v>3468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6.5000000000000002E-2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73" t="s">
        <v>3334</v>
      </c>
      <c r="K2962" s="73" t="s">
        <v>32</v>
      </c>
      <c r="L2962" s="73" t="s">
        <v>3469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6.5000000000000002E-2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3" t="s">
        <v>3334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6.5000000000000002E-2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3" t="s">
        <v>3334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6.5000000000000002E-2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3" t="s">
        <v>3334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0.08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3" t="s">
        <v>3334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0.08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3" t="s">
        <v>3334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0.08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3" t="s">
        <v>3334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0.08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3" t="s">
        <v>3334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0.08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3" t="s">
        <v>3334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0.08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3" t="s">
        <v>3334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0.08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3" t="s">
        <v>3334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0.08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3" t="s">
        <v>3334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0.08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3" t="s">
        <v>3334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0.08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3" t="s">
        <v>3334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6.5000000000000002E-2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3" t="s">
        <v>3334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6.5000000000000002E-2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3" t="s">
        <v>3334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0.08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3" t="s">
        <v>3334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6.5000000000000002E-2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3" t="s">
        <v>3334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6.5000000000000002E-2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3" t="s">
        <v>3334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6.5000000000000002E-2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3" t="s">
        <v>3334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6.5000000000000002E-2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3" t="s">
        <v>3334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6.5000000000000002E-2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3" t="s">
        <v>3334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6.5000000000000002E-2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3" t="s">
        <v>3334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6.5000000000000002E-2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3" t="s">
        <v>3334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6.5000000000000002E-2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3" t="s">
        <v>3334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6.5000000000000002E-2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3" t="s">
        <v>3334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0.08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3" t="s">
        <v>3334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0.08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3" t="s">
        <v>3334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0.08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3" t="s">
        <v>3334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0.08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3" t="s">
        <v>3334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0.08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3" t="s">
        <v>3334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6.5000000000000002E-2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3" t="s">
        <v>3334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6.5000000000000002E-2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3" t="s">
        <v>3334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6.5000000000000002E-2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3" t="s">
        <v>3334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0.08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3" t="s">
        <v>3334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6.5000000000000002E-2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3" t="s">
        <v>3334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6.5000000000000002E-2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3" t="s">
        <v>3334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6.5000000000000002E-2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3" t="s">
        <v>3334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6.5000000000000002E-2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3" t="s">
        <v>3334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6.5000000000000002E-2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3" t="s">
        <v>3334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6.5000000000000002E-2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3" t="s">
        <v>3334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6.5000000000000002E-2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3" t="s">
        <v>3334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6.5000000000000002E-2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3" t="s">
        <v>3334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6.5000000000000002E-2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3" t="s">
        <v>3334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6.5000000000000002E-2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3" t="s">
        <v>3334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6.5000000000000002E-2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3" t="s">
        <v>3334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6.5000000000000002E-2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3" t="s">
        <v>3334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6.5000000000000002E-2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3" t="s">
        <v>3334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6.5000000000000002E-2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3" t="s">
        <v>3334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0.08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3" t="s">
        <v>3334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IF((W3011-AB3011)&gt;0,W3011-AB3011,0)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6.5000000000000002E-2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3" t="s">
        <v>3334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6.5000000000000002E-2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3" t="s">
        <v>3334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6.5000000000000002E-2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3" t="s">
        <v>3334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6.5000000000000002E-2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3" t="s">
        <v>3334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0.08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3" t="s">
        <v>3334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6.5000000000000002E-2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3" t="s">
        <v>3334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6.5000000000000002E-2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3" t="s">
        <v>3334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6.5000000000000002E-2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3" t="s">
        <v>3334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6.5000000000000002E-2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3" t="s">
        <v>3334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6.5000000000000002E-2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3" t="s">
        <v>3334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6.5000000000000002E-2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3" t="s">
        <v>3334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6.5000000000000002E-2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3" t="s">
        <v>3334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6.5000000000000002E-2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3" t="s">
        <v>3334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6.5000000000000002E-2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3" t="s">
        <v>3334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6.5000000000000002E-2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3" t="s">
        <v>3334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0.08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3" t="s">
        <v>3334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0.08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3" t="s">
        <v>3334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0.08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3" t="s">
        <v>3334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0.08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3" t="s">
        <v>3334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6.5000000000000002E-2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3" t="s">
        <v>3334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6.5000000000000002E-2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3" t="s">
        <v>3334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6.5000000000000002E-2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3" t="s">
        <v>3334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6.5000000000000002E-2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3" t="s">
        <v>3334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6.5000000000000002E-2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3" t="s">
        <v>3334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6.5000000000000002E-2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3" t="s">
        <v>3334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0.08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3" t="s">
        <v>3334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0.08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3" t="s">
        <v>3334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6.5000000000000002E-2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3" t="s">
        <v>3334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0.08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3" t="s">
        <v>3334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6.5000000000000002E-2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3" t="s">
        <v>3334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6.5000000000000002E-2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3" t="s">
        <v>3334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6.5000000000000002E-2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3" t="s">
        <v>3334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6.5000000000000002E-2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3" t="s">
        <v>3334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6.5000000000000002E-2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3" t="s">
        <v>3334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6.5000000000000002E-2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3" t="s">
        <v>3334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0.08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3" t="s">
        <v>3334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0.08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3" t="s">
        <v>3334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0.08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3" t="s">
        <v>3334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0.08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3" t="s">
        <v>3334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0.08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3" t="s">
        <v>3334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0.08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3" t="s">
        <v>3334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0.08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3" t="s">
        <v>3334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0.08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3" t="s">
        <v>3334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0.08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3" t="s">
        <v>3334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0.08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3" t="s">
        <v>3334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6.5000000000000002E-2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3" t="s">
        <v>3334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0.08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3" t="s">
        <v>3334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6.5000000000000002E-2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3" t="s">
        <v>3334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6.5000000000000002E-2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3" t="s">
        <v>3334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0.08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3" t="s">
        <v>3334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6.5000000000000002E-2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3" t="s">
        <v>3334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0.08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3" t="s">
        <v>3334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6.5000000000000002E-2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3" t="s">
        <v>3334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0.08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3" t="s">
        <v>3334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6.5000000000000002E-2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3" t="s">
        <v>3334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6.5000000000000002E-2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3" t="s">
        <v>3334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6.5000000000000002E-2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3" t="s">
        <v>3334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6.5000000000000002E-2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3" t="s">
        <v>3334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6.5000000000000002E-2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3" t="s">
        <v>3334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6.5000000000000002E-2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3" t="s">
        <v>3334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0.08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3" t="s">
        <v>3334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6.5000000000000002E-2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3" t="s">
        <v>3334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6.5000000000000002E-2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3" t="s">
        <v>3334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0.08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3" t="s">
        <v>3334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IF((W3075-AB3075)&gt;0,W3075-AB3075,0)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6.5000000000000002E-2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3" t="s">
        <v>3334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6.5000000000000002E-2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3" t="s">
        <v>3334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6.5000000000000002E-2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3" t="s">
        <v>3334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6.5000000000000002E-2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3" t="s">
        <v>3334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6.5000000000000002E-2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3" t="s">
        <v>3334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0.08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3" t="s">
        <v>3334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0.08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3" t="s">
        <v>3334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6.5000000000000002E-2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3" t="s">
        <v>3334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0.08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3" t="s">
        <v>3334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6.5000000000000002E-2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3" t="s">
        <v>3334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6.5000000000000002E-2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3" t="s">
        <v>3334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0.08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3" t="s">
        <v>3334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6.5000000000000002E-2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3" t="s">
        <v>3334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6.5000000000000002E-2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3" t="s">
        <v>3334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6.5000000000000002E-2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3" t="s">
        <v>3334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6.5000000000000002E-2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3" t="s">
        <v>3334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6.5000000000000002E-2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3" t="s">
        <v>3334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6.5000000000000002E-2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3" t="s">
        <v>3334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0.08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3" t="s">
        <v>3334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6.5000000000000002E-2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3" t="s">
        <v>3334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0.08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3" t="s">
        <v>3334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0.08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3" t="s">
        <v>3334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6.5000000000000002E-2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3" t="s">
        <v>3334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6.5000000000000002E-2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3" t="s">
        <v>3334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6.5000000000000002E-2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3" t="s">
        <v>3334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6.5000000000000002E-2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3" t="s">
        <v>3334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0.08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3" t="s">
        <v>3334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6.5000000000000002E-2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3" t="s">
        <v>3334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6.5000000000000002E-2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3" t="s">
        <v>3334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6.5000000000000002E-2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3" t="s">
        <v>3334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6.5000000000000002E-2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3" t="s">
        <v>3334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6.5000000000000002E-2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3" t="s">
        <v>3334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0.08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3" t="s">
        <v>3334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6.5000000000000002E-2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3" t="s">
        <v>3334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6.5000000000000002E-2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3" t="s">
        <v>3334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6.5000000000000002E-2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3" t="s">
        <v>3334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6.5000000000000002E-2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3" t="s">
        <v>3334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6.5000000000000002E-2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3" t="s">
        <v>3334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6.5000000000000002E-2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3" t="s">
        <v>3334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6.5000000000000002E-2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3" t="s">
        <v>3334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0.08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3" t="s">
        <v>3334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6.5000000000000002E-2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3" t="s">
        <v>3334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6.5000000000000002E-2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3" t="s">
        <v>3334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6.5000000000000002E-2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3" t="s">
        <v>3334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6.5000000000000002E-2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3" t="s">
        <v>3334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0.08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3" t="s">
        <v>3334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0.08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3" t="s">
        <v>3334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0.08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3" t="s">
        <v>3334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6.5000000000000002E-2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3" t="s">
        <v>3334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0.08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3" t="s">
        <v>3334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6.5000000000000002E-2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3" t="s">
        <v>3334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0.08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3" t="s">
        <v>3334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6.5000000000000002E-2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3" t="s">
        <v>3334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0.08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3" t="s">
        <v>3334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0.08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3" t="s">
        <v>3334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6.5000000000000002E-2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3" t="s">
        <v>3334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0.08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3" t="s">
        <v>3334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0.08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3" t="s">
        <v>3334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6.5000000000000002E-2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3" t="s">
        <v>3334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0.08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3" t="s">
        <v>3334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6.5000000000000002E-2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3" t="s">
        <v>3334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6.5000000000000002E-2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3" t="s">
        <v>3334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6.5000000000000002E-2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3" t="s">
        <v>3334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0.08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3" t="s">
        <v>3334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IF((W3139-AB3139)&gt;0,W3139-AB3139,0)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6.5000000000000002E-2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3" t="s">
        <v>3334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0.08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3" t="s">
        <v>3334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6.5000000000000002E-2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3" t="s">
        <v>3334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6.5000000000000002E-2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3" t="s">
        <v>3334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6.5000000000000002E-2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3" t="s">
        <v>3334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0.08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3" t="s">
        <v>3334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6.5000000000000002E-2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3" t="s">
        <v>3334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6.5000000000000002E-2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3" t="s">
        <v>3334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0.08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3" t="s">
        <v>3334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6.5000000000000002E-2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3" t="s">
        <v>3334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6.5000000000000002E-2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3" t="s">
        <v>3334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6.5000000000000002E-2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3" t="s">
        <v>3334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6.5000000000000002E-2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3" t="s">
        <v>3334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6.5000000000000002E-2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3" t="s">
        <v>3334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0.08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3" t="s">
        <v>3334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6.5000000000000002E-2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3" t="s">
        <v>3334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6.5000000000000002E-2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3" t="s">
        <v>3334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6.5000000000000002E-2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3" t="s">
        <v>3334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6.5000000000000002E-2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3" t="s">
        <v>3334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0.08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3" t="s">
        <v>3334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0.08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3" t="s">
        <v>3334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6.5000000000000002E-2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3" t="s">
        <v>3334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6.5000000000000002E-2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3" t="s">
        <v>3334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6.5000000000000002E-2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3" t="s">
        <v>3334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6.5000000000000002E-2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3" t="s">
        <v>3334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6.5000000000000002E-2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3" t="s">
        <v>3334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6.5000000000000002E-2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3" t="s">
        <v>3334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6.5000000000000002E-2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3" t="s">
        <v>3334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6.5000000000000002E-2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3" t="s">
        <v>3334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6.5000000000000002E-2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3" t="s">
        <v>3334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6.5000000000000002E-2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3" t="s">
        <v>3334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6.5000000000000002E-2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3" t="s">
        <v>3334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6.5000000000000002E-2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3" t="s">
        <v>3334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6.5000000000000002E-2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3" t="s">
        <v>3334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6.5000000000000002E-2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3" t="s">
        <v>3334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6.5000000000000002E-2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3" t="s">
        <v>3334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6.5000000000000002E-2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3" t="s">
        <v>3334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0.08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3" t="s">
        <v>3334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0.08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3" t="s">
        <v>3334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6.5000000000000002E-2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3" t="s">
        <v>3334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6.5000000000000002E-2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3" t="s">
        <v>3334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6.5000000000000002E-2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3" t="s">
        <v>3334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6.5000000000000002E-2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3" t="s">
        <v>3334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6.5000000000000002E-2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3" t="s">
        <v>3334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6.5000000000000002E-2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3" t="s">
        <v>3334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0.08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3" t="s">
        <v>3334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6.5000000000000002E-2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3" t="s">
        <v>3334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6.5000000000000002E-2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3" t="s">
        <v>3334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6.5000000000000002E-2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3" t="s">
        <v>3334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6.5000000000000002E-2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3" t="s">
        <v>3334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6.5000000000000002E-2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3" t="s">
        <v>3334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0.08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3" t="s">
        <v>3334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0.08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3" t="s">
        <v>3334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0.08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3" t="s">
        <v>3334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6.5000000000000002E-2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3" t="s">
        <v>3334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6.5000000000000002E-2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3" t="s">
        <v>3334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0.08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3" t="s">
        <v>3334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6.5000000000000002E-2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3" t="s">
        <v>3334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0.08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3" t="s">
        <v>3334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6.5000000000000002E-2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3" t="s">
        <v>3334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0.08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3" t="s">
        <v>3334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0.08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3" t="s">
        <v>3334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6.5000000000000002E-2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3" t="s">
        <v>3334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6.5000000000000002E-2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3" t="s">
        <v>3334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IF((W3203-AB3203)&gt;0,W3203-AB3203,0)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0.08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3" t="s">
        <v>3334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6.5000000000000002E-2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3" t="s">
        <v>3334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6.5000000000000002E-2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3" t="s">
        <v>3334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0.08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3" t="s">
        <v>3334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6.5000000000000002E-2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3" t="s">
        <v>3334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6.5000000000000002E-2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3" t="s">
        <v>3334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6.5000000000000002E-2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3" t="s">
        <v>3334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6.5000000000000002E-2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3" t="s">
        <v>3334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6.5000000000000002E-2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3" t="s">
        <v>3334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0.08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3" t="s">
        <v>3334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6.5000000000000002E-2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3" t="s">
        <v>3334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0.08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3" t="s">
        <v>3334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0.08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3" t="s">
        <v>3334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6.5000000000000002E-2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3" t="s">
        <v>3334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6.5000000000000002E-2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3" t="s">
        <v>3334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6.5000000000000002E-2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3" t="s">
        <v>3334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6.5000000000000002E-2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3" t="s">
        <v>3334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6.5000000000000002E-2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3" t="s">
        <v>3334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6.5000000000000002E-2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3" t="s">
        <v>3334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0.08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3" t="s">
        <v>3334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0.08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3" t="s">
        <v>3334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0.08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3" t="s">
        <v>3334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0.08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3" t="s">
        <v>3334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0.08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3" t="s">
        <v>3334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0.08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3" t="s">
        <v>3334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0.08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3" t="s">
        <v>3334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0.08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3" t="s">
        <v>3334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6.5000000000000002E-2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3" t="s">
        <v>3334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0.08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3" t="s">
        <v>3334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6.5000000000000002E-2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3" t="s">
        <v>3334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6.5000000000000002E-2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3" t="s">
        <v>3334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6.5000000000000002E-2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3" t="s">
        <v>3334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0.08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3" t="s">
        <v>3334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6.5000000000000002E-2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3" t="s">
        <v>3334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6.5000000000000002E-2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3" t="s">
        <v>3334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6.5000000000000002E-2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3" t="s">
        <v>3334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6.5000000000000002E-2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3" t="s">
        <v>3334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6.5000000000000002E-2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3" t="s">
        <v>3334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6.5000000000000002E-2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3" t="s">
        <v>3334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6.5000000000000002E-2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3" t="s">
        <v>3334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6.5000000000000002E-2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3" t="s">
        <v>3334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6.5000000000000002E-2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3" t="s">
        <v>3334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0.08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3" t="s">
        <v>3334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0.08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3" t="s">
        <v>3334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0.08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3" t="s">
        <v>3334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0.08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3" t="s">
        <v>3334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6.5000000000000002E-2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3" t="s">
        <v>3334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6.5000000000000002E-2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3" t="s">
        <v>3334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0.08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3" t="s">
        <v>3334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6.5000000000000002E-2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3" t="s">
        <v>3334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0.08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3" t="s">
        <v>3334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0.08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3" t="s">
        <v>3334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6.5000000000000002E-2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3" t="s">
        <v>3334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6.5000000000000002E-2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3" t="s">
        <v>3334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0.08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3" t="s">
        <v>3334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0.08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3" t="s">
        <v>3334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0.08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3" t="s">
        <v>3334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0.08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3" t="s">
        <v>3334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0.08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3" t="s">
        <v>3334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0.08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3" t="s">
        <v>3334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6.5000000000000002E-2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3" t="s">
        <v>3334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6.5000000000000002E-2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3" t="s">
        <v>3334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6.5000000000000002E-2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73" t="s">
        <v>3334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0.08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73" t="s">
        <v>3334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IF((W3267-AB3267)&gt;0,W3267-AB3267,0)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6.5000000000000002E-2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73" t="s">
        <v>3334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0.08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73" t="s">
        <v>3334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6.5000000000000002E-2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73" t="s">
        <v>3334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6.5000000000000002E-2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73" t="s">
        <v>3334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6.5000000000000002E-2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73" t="s">
        <v>3334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0.08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73" t="s">
        <v>3334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0.08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73" t="s">
        <v>3334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0.08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73" t="s">
        <v>3334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0.08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73" t="s">
        <v>3334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0.08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73" t="s">
        <v>3334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0.08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73" t="s">
        <v>3334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6.5000000000000002E-2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73" t="s">
        <v>3334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6.5000000000000002E-2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73" t="s">
        <v>3334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6.5000000000000002E-2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3" t="s">
        <v>3334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0.08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3" t="s">
        <v>3334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0.08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3" t="s">
        <v>3334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6.5000000000000002E-2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3" t="s">
        <v>3334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0.08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3" t="s">
        <v>3334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6.5000000000000002E-2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3" t="s">
        <v>3334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6.5000000000000002E-2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3" t="s">
        <v>3334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6.5000000000000002E-2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3" t="s">
        <v>3334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6.5000000000000002E-2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3" t="s">
        <v>3334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6.5000000000000002E-2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3" t="s">
        <v>3334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6.5000000000000002E-2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3" t="s">
        <v>3334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6.5000000000000002E-2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3" t="s">
        <v>3334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6.5000000000000002E-2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3" t="s">
        <v>3334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6.5000000000000002E-2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3" t="s">
        <v>3334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6.5000000000000002E-2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3" t="s">
        <v>3334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6.5000000000000002E-2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3" t="s">
        <v>3334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6.5000000000000002E-2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3" t="s">
        <v>3334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6.5000000000000002E-2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3" t="s">
        <v>3334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6.5000000000000002E-2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3" t="s">
        <v>3334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6.5000000000000002E-2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3" t="s">
        <v>3334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6.5000000000000002E-2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3" t="s">
        <v>3334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6.5000000000000002E-2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3" t="s">
        <v>3334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6.5000000000000002E-2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3" t="s">
        <v>3334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6.5000000000000002E-2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3" t="s">
        <v>3334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6.5000000000000002E-2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3" t="s">
        <v>3334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6.5000000000000002E-2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3" t="s">
        <v>3334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6.5000000000000002E-2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3" t="s">
        <v>3334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6.5000000000000002E-2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3" t="s">
        <v>3334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6.5000000000000002E-2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3" t="s">
        <v>3334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6.5000000000000002E-2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3" t="s">
        <v>3334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6.5000000000000002E-2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3" t="s">
        <v>3334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6.5000000000000002E-2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3" t="s">
        <v>3334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6.5000000000000002E-2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73" t="s">
        <v>3334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0.08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3377</v>
      </c>
      <c r="F3314" s="73" t="s">
        <v>3377</v>
      </c>
      <c r="G3314" s="73" t="s">
        <v>3377</v>
      </c>
      <c r="H3314" s="122" t="s">
        <v>36</v>
      </c>
      <c r="I3314" s="73" t="s">
        <v>37</v>
      </c>
      <c r="J3314" s="73" t="s">
        <v>3334</v>
      </c>
      <c r="K3314" s="73" t="s">
        <v>32</v>
      </c>
      <c r="L3314" s="73" t="s">
        <v>3378</v>
      </c>
      <c r="M3314" s="73"/>
      <c r="N3314" s="73" t="s">
        <v>3470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0.08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3" t="s">
        <v>3334</v>
      </c>
      <c r="K3315" s="73" t="s">
        <v>32</v>
      </c>
      <c r="L3315" s="73" t="s">
        <v>1034</v>
      </c>
      <c r="M3315" s="73"/>
      <c r="N3315" s="73" t="s">
        <v>3471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6.5000000000000002E-2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3" t="s">
        <v>3334</v>
      </c>
      <c r="K3316" s="73" t="s">
        <v>32</v>
      </c>
      <c r="L3316" s="8" t="s">
        <v>1055</v>
      </c>
      <c r="M3316" s="73"/>
      <c r="N3316" s="8" t="s">
        <v>3471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6.5000000000000002E-2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73" t="s">
        <v>3334</v>
      </c>
      <c r="K3317" s="73" t="s">
        <v>32</v>
      </c>
      <c r="L3317" s="8" t="s">
        <v>1576</v>
      </c>
      <c r="M3317" s="73"/>
      <c r="N3317" s="8" t="s">
        <v>3470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0.08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3472</v>
      </c>
      <c r="F3318" s="8" t="s">
        <v>3472</v>
      </c>
      <c r="G3318" s="8" t="s">
        <v>1557</v>
      </c>
      <c r="H3318" s="118" t="s">
        <v>36</v>
      </c>
      <c r="I3318" s="73" t="s">
        <v>37</v>
      </c>
      <c r="J3318" s="73" t="s">
        <v>3334</v>
      </c>
      <c r="K3318" s="73" t="s">
        <v>32</v>
      </c>
      <c r="L3318" s="8" t="s">
        <v>3473</v>
      </c>
      <c r="M3318" s="73"/>
      <c r="N3318" s="8" t="s">
        <v>3474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6.5000000000000002E-2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3475</v>
      </c>
      <c r="G3319" s="8" t="s">
        <v>1543</v>
      </c>
      <c r="H3319" s="118" t="s">
        <v>36</v>
      </c>
      <c r="I3319" s="73" t="s">
        <v>37</v>
      </c>
      <c r="J3319" s="73" t="s">
        <v>3334</v>
      </c>
      <c r="K3319" s="73" t="s">
        <v>32</v>
      </c>
      <c r="L3319" s="8" t="s">
        <v>3476</v>
      </c>
      <c r="M3319" s="73"/>
      <c r="N3319" s="8" t="s">
        <v>3374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6.5000000000000002E-2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3477</v>
      </c>
      <c r="G3320" s="8" t="s">
        <v>1543</v>
      </c>
      <c r="H3320" s="118" t="s">
        <v>36</v>
      </c>
      <c r="I3320" s="73" t="s">
        <v>37</v>
      </c>
      <c r="J3320" s="73" t="s">
        <v>3334</v>
      </c>
      <c r="K3320" s="73" t="s">
        <v>32</v>
      </c>
      <c r="L3320" s="8" t="s">
        <v>3478</v>
      </c>
      <c r="M3320" s="73"/>
      <c r="N3320" s="8" t="s">
        <v>3479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6.5000000000000002E-2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3475</v>
      </c>
      <c r="G3321" s="8" t="s">
        <v>1543</v>
      </c>
      <c r="H3321" s="118" t="s">
        <v>36</v>
      </c>
      <c r="I3321" s="73" t="s">
        <v>37</v>
      </c>
      <c r="J3321" s="73" t="s">
        <v>3334</v>
      </c>
      <c r="K3321" s="73" t="s">
        <v>32</v>
      </c>
      <c r="L3321" s="8" t="s">
        <v>3480</v>
      </c>
      <c r="M3321" s="73"/>
      <c r="N3321" s="8" t="s">
        <v>3479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6.5000000000000002E-2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3481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IF((W3331-AB3331)&gt;0,W3331-AB3331,0)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3482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3483</v>
      </c>
      <c r="F3354" s="73" t="s">
        <v>3483</v>
      </c>
      <c r="G3354" s="73" t="s">
        <v>3483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3483</v>
      </c>
      <c r="M3354" s="73"/>
      <c r="N3354" s="73" t="s">
        <v>40</v>
      </c>
      <c r="O3354" s="73" t="s">
        <v>41</v>
      </c>
      <c r="P3354" s="9">
        <v>0.06</v>
      </c>
      <c r="Q3354" s="75" t="s">
        <v>3484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3485</v>
      </c>
      <c r="F3382" s="73" t="s">
        <v>3485</v>
      </c>
      <c r="G3382" s="73" t="s">
        <v>3485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3485</v>
      </c>
      <c r="M3382" s="73"/>
      <c r="N3382" s="73" t="s">
        <v>40</v>
      </c>
      <c r="O3382" s="73" t="s">
        <v>80</v>
      </c>
      <c r="P3382" s="9">
        <v>0</v>
      </c>
      <c r="Q3382" s="75" t="s">
        <v>3486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923572.11</v>
      </c>
      <c r="V3391" s="13">
        <f t="shared" si="434"/>
        <v>157036.16000000003</v>
      </c>
      <c r="W3391" s="14">
        <f t="shared" si="436"/>
        <v>871294.44339622639</v>
      </c>
      <c r="X3391" s="13"/>
      <c r="Y3391" s="14">
        <f t="shared" si="433"/>
        <v>0</v>
      </c>
      <c r="Z3391" s="13"/>
      <c r="AA3391" s="13">
        <f t="shared" ref="AA3391:AA3454" si="438">U3391-W3391</f>
        <v>52277.666603773599</v>
      </c>
      <c r="AB3391" s="13">
        <f t="shared" si="437"/>
        <v>923572.11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262582.40000000002</v>
      </c>
      <c r="X3395" s="13"/>
      <c r="Y3395" s="14">
        <f t="shared" ref="Y3395:Y3458" si="440">IF((W3395-AB3395)&gt;0,W3395-AB3395,0)</f>
        <v>0</v>
      </c>
      <c r="Z3395" s="16">
        <f t="shared" si="439"/>
        <v>262582.40000000002</v>
      </c>
      <c r="AA3395" s="13">
        <f t="shared" si="438"/>
        <v>0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3487</v>
      </c>
      <c r="R3398" s="73"/>
      <c r="S3398" s="13">
        <v>0</v>
      </c>
      <c r="T3398" s="13">
        <v>30000</v>
      </c>
      <c r="U3398" s="13">
        <v>11234.76</v>
      </c>
      <c r="V3398" s="13">
        <f t="shared" si="434"/>
        <v>18765.239999999998</v>
      </c>
      <c r="W3398" s="14">
        <f t="shared" si="436"/>
        <v>11234.76</v>
      </c>
      <c r="X3398" s="13"/>
      <c r="Y3398" s="14">
        <f t="shared" si="440"/>
        <v>0</v>
      </c>
      <c r="Z3398" s="16">
        <f t="shared" si="439"/>
        <v>11234.76</v>
      </c>
      <c r="AA3398" s="13">
        <f t="shared" si="438"/>
        <v>0</v>
      </c>
      <c r="AB3398" s="13">
        <f t="shared" si="437"/>
        <v>11234.76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3488</v>
      </c>
      <c r="R3402" s="73"/>
      <c r="S3402" s="13">
        <v>0</v>
      </c>
      <c r="T3402" s="13">
        <v>20000</v>
      </c>
      <c r="U3402" s="13">
        <v>421.5</v>
      </c>
      <c r="V3402" s="13">
        <f t="shared" si="434"/>
        <v>19578.5</v>
      </c>
      <c r="W3402" s="14">
        <f t="shared" si="436"/>
        <v>413.23529411764707</v>
      </c>
      <c r="X3402" s="13"/>
      <c r="Y3402" s="14">
        <f t="shared" si="440"/>
        <v>0</v>
      </c>
      <c r="Z3402" s="16">
        <f t="shared" si="439"/>
        <v>413.23529411764707</v>
      </c>
      <c r="AA3402" s="13">
        <f t="shared" si="438"/>
        <v>8.2647058823529278</v>
      </c>
      <c r="AB3402" s="13">
        <f t="shared" si="437"/>
        <v>421.5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3489</v>
      </c>
      <c r="M3419" s="73"/>
      <c r="N3419" s="73" t="s">
        <v>40</v>
      </c>
      <c r="O3419" s="73" t="s">
        <v>41</v>
      </c>
      <c r="P3419" s="9">
        <v>0.02</v>
      </c>
      <c r="Q3419" s="75" t="s">
        <v>3490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3491</v>
      </c>
      <c r="F3436" s="73" t="s">
        <v>3491</v>
      </c>
      <c r="G3436" s="73" t="s">
        <v>3491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3492</v>
      </c>
      <c r="M3436" s="73"/>
      <c r="N3436" s="73" t="s">
        <v>40</v>
      </c>
      <c r="O3436" s="73" t="s">
        <v>41</v>
      </c>
      <c r="P3436" s="9">
        <v>0.01</v>
      </c>
      <c r="Q3436" s="75" t="s">
        <v>3493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554674.12</v>
      </c>
      <c r="V3441" s="13">
        <f t="shared" si="443"/>
        <v>292025.48</v>
      </c>
      <c r="W3441" s="14">
        <f t="shared" si="436"/>
        <v>533340.5</v>
      </c>
      <c r="X3441" s="13"/>
      <c r="Y3441" s="14">
        <f t="shared" si="440"/>
        <v>0</v>
      </c>
      <c r="Z3441" s="16">
        <f t="shared" si="442"/>
        <v>533340.5</v>
      </c>
      <c r="AA3441" s="13">
        <f t="shared" si="438"/>
        <v>21333.619999999995</v>
      </c>
      <c r="AB3441" s="13">
        <f t="shared" si="437"/>
        <v>554674.12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3494</v>
      </c>
      <c r="R3442" s="73"/>
      <c r="S3442" s="13">
        <v>0</v>
      </c>
      <c r="T3442" s="13">
        <v>370000</v>
      </c>
      <c r="U3442" s="13">
        <v>165782.26</v>
      </c>
      <c r="V3442" s="13">
        <f t="shared" si="443"/>
        <v>204217.74</v>
      </c>
      <c r="W3442" s="14">
        <f t="shared" si="436"/>
        <v>159406.01923076925</v>
      </c>
      <c r="X3442" s="13"/>
      <c r="Y3442" s="14">
        <f t="shared" si="440"/>
        <v>0</v>
      </c>
      <c r="Z3442" s="16">
        <f t="shared" si="442"/>
        <v>159406.01923076925</v>
      </c>
      <c r="AA3442" s="13">
        <f t="shared" si="438"/>
        <v>6376.2407692307606</v>
      </c>
      <c r="AB3442" s="13">
        <f t="shared" si="437"/>
        <v>165782.26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20576.34</v>
      </c>
      <c r="V3443" s="13">
        <f t="shared" si="443"/>
        <v>10623.66</v>
      </c>
      <c r="W3443" s="14">
        <f t="shared" si="436"/>
        <v>19784.942307692309</v>
      </c>
      <c r="X3443" s="13"/>
      <c r="Y3443" s="14">
        <f t="shared" si="440"/>
        <v>0</v>
      </c>
      <c r="Z3443" s="16">
        <f t="shared" si="442"/>
        <v>19784.942307692309</v>
      </c>
      <c r="AA3443" s="13">
        <f t="shared" si="438"/>
        <v>791.39769230769161</v>
      </c>
      <c r="AB3443" s="13">
        <f t="shared" si="437"/>
        <v>20576.34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3495</v>
      </c>
      <c r="M3455" s="73"/>
      <c r="N3455" s="73" t="s">
        <v>40</v>
      </c>
      <c r="O3455" s="73" t="s">
        <v>80</v>
      </c>
      <c r="P3455" s="9">
        <v>0</v>
      </c>
      <c r="Q3455" s="75" t="s">
        <v>3496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571265.46000000008</v>
      </c>
      <c r="V3459" s="13">
        <f t="shared" si="443"/>
        <v>221036.8899999999</v>
      </c>
      <c r="W3459" s="14">
        <f t="shared" si="444"/>
        <v>565609.36633663368</v>
      </c>
      <c r="X3459" s="13"/>
      <c r="Y3459" s="14">
        <f t="shared" ref="Y3459:Y3522" si="447">IF((W3459-AB3459)&gt;0,W3459-AB3459,0)</f>
        <v>0</v>
      </c>
      <c r="Z3459" s="16">
        <f t="shared" si="442"/>
        <v>565609.36633663368</v>
      </c>
      <c r="AA3459" s="13">
        <f t="shared" si="446"/>
        <v>5656.093663366395</v>
      </c>
      <c r="AB3459" s="13">
        <f t="shared" si="445"/>
        <v>571265.46000000008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18607.729999999981</v>
      </c>
      <c r="V3467" s="13">
        <f t="shared" si="443"/>
        <v>33392.270000000019</v>
      </c>
      <c r="W3467" s="14">
        <f t="shared" si="444"/>
        <v>17892.04807692306</v>
      </c>
      <c r="X3467" s="13"/>
      <c r="Y3467" s="14">
        <f t="shared" si="447"/>
        <v>0</v>
      </c>
      <c r="Z3467" s="16">
        <f t="shared" si="442"/>
        <v>17892.04807692306</v>
      </c>
      <c r="AA3467" s="13">
        <f t="shared" si="446"/>
        <v>715.68192307692152</v>
      </c>
      <c r="AB3467" s="13">
        <f t="shared" si="445"/>
        <v>18607.729999999981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3497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3498</v>
      </c>
      <c r="F3476" s="73" t="s">
        <v>3498</v>
      </c>
      <c r="G3476" s="73" t="s">
        <v>3498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3499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3500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3501</v>
      </c>
      <c r="F3500" s="73" t="s">
        <v>3501</v>
      </c>
      <c r="G3500" s="73" t="s">
        <v>3501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3501</v>
      </c>
      <c r="M3500" s="73"/>
      <c r="N3500" s="73" t="s">
        <v>40</v>
      </c>
      <c r="O3500" s="73" t="s">
        <v>80</v>
      </c>
      <c r="P3500" s="9">
        <v>0</v>
      </c>
      <c r="Q3500" s="75" t="s">
        <v>3502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3503</v>
      </c>
      <c r="F3505" s="73" t="s">
        <v>3503</v>
      </c>
      <c r="G3505" s="73" t="s">
        <v>3503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3503</v>
      </c>
      <c r="M3505" s="73"/>
      <c r="N3505" s="73" t="s">
        <v>57</v>
      </c>
      <c r="O3505" s="73" t="s">
        <v>80</v>
      </c>
      <c r="P3505" s="9">
        <v>0</v>
      </c>
      <c r="Q3505" s="75" t="s">
        <v>3504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3503</v>
      </c>
      <c r="F3506" s="73" t="s">
        <v>3503</v>
      </c>
      <c r="G3506" s="73" t="s">
        <v>3503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3503</v>
      </c>
      <c r="M3506" s="73"/>
      <c r="N3506" s="73" t="s">
        <v>57</v>
      </c>
      <c r="O3506" s="73" t="s">
        <v>80</v>
      </c>
      <c r="P3506" s="9">
        <v>0</v>
      </c>
      <c r="Q3506" s="75" t="s">
        <v>3505</v>
      </c>
      <c r="R3506" s="73"/>
      <c r="S3506" s="13">
        <v>0</v>
      </c>
      <c r="T3506" s="13">
        <v>10000</v>
      </c>
      <c r="U3506" s="13">
        <v>2015.19</v>
      </c>
      <c r="V3506" s="13">
        <f t="shared" si="449"/>
        <v>7984.8099999999995</v>
      </c>
      <c r="W3506" s="14">
        <f t="shared" si="444"/>
        <v>2015.19</v>
      </c>
      <c r="X3506" s="13"/>
      <c r="Y3506" s="14">
        <f t="shared" si="447"/>
        <v>0</v>
      </c>
      <c r="Z3506" s="16">
        <f t="shared" si="448"/>
        <v>2015.19</v>
      </c>
      <c r="AA3506" s="13">
        <f t="shared" si="446"/>
        <v>0</v>
      </c>
      <c r="AB3506" s="13">
        <f t="shared" si="445"/>
        <v>2015.19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3624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3624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3624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3624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3624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3624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3624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3624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3624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3624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3624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3624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3624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3624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3624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3624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IF((W3523-AB3523)&gt;0,W3523-AB3523,0)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3624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3624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3506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300185.40000000002</v>
      </c>
      <c r="V3535" s="13">
        <f t="shared" si="449"/>
        <v>-930974.85</v>
      </c>
      <c r="W3535" s="14">
        <f t="shared" si="454"/>
        <v>294299.4117647059</v>
      </c>
      <c r="X3535" s="13"/>
      <c r="Y3535" s="14">
        <f t="shared" si="453"/>
        <v>0</v>
      </c>
      <c r="Z3535" s="16">
        <f t="shared" si="448"/>
        <v>294299.4117647059</v>
      </c>
      <c r="AA3535" s="13">
        <f t="shared" si="452"/>
        <v>5885.9882352941204</v>
      </c>
      <c r="AB3535" s="13">
        <f t="shared" si="451"/>
        <v>300185.40000000002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3507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284148.19</v>
      </c>
      <c r="V3584" s="13">
        <f t="shared" si="457"/>
        <v>-496540.13</v>
      </c>
      <c r="W3584" s="14">
        <f t="shared" si="460"/>
        <v>270617.32380952378</v>
      </c>
      <c r="X3584" s="13"/>
      <c r="Y3584" s="14">
        <f t="shared" si="453"/>
        <v>0</v>
      </c>
      <c r="Z3584" s="16">
        <f t="shared" si="459"/>
        <v>270617.32380952378</v>
      </c>
      <c r="AA3584" s="13">
        <f t="shared" si="456"/>
        <v>13530.866190476227</v>
      </c>
      <c r="AB3584" s="13">
        <f t="shared" si="461"/>
        <v>284148.19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IF((W3587-AB3587)&gt;0,W3587-AB3587,0)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3508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110971.55</v>
      </c>
      <c r="V3621" s="13">
        <f t="shared" si="457"/>
        <v>-156495.10999999999</v>
      </c>
      <c r="W3621" s="14">
        <f t="shared" si="464"/>
        <v>108795.63725490196</v>
      </c>
      <c r="X3621" s="13"/>
      <c r="Y3621" s="14">
        <f t="shared" si="462"/>
        <v>0</v>
      </c>
      <c r="Z3621" s="16">
        <f t="shared" si="465"/>
        <v>108795.63725490196</v>
      </c>
      <c r="AA3621" s="13">
        <f t="shared" si="466"/>
        <v>2175.912745098045</v>
      </c>
      <c r="AB3621" s="13">
        <f t="shared" si="461"/>
        <v>110971.55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3630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28370.63</v>
      </c>
      <c r="V3638" s="13">
        <v>0</v>
      </c>
      <c r="W3638" s="14">
        <f t="shared" si="464"/>
        <v>27279.451923076922</v>
      </c>
      <c r="X3638" s="13"/>
      <c r="Y3638" s="14">
        <f t="shared" si="462"/>
        <v>0</v>
      </c>
      <c r="Z3638" s="16">
        <f t="shared" si="465"/>
        <v>27279.451923076922</v>
      </c>
      <c r="AA3638" s="13">
        <f t="shared" si="466"/>
        <v>1091.1780769230791</v>
      </c>
      <c r="AB3638" s="13">
        <f t="shared" si="461"/>
        <v>28370.63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IF((W3651-AB3651)&gt;0,W3651-AB3651,0)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18447.84</v>
      </c>
      <c r="V3688" s="13">
        <f t="shared" si="467"/>
        <v>-18447.84</v>
      </c>
      <c r="W3688" s="14">
        <f t="shared" si="473"/>
        <v>18447.84</v>
      </c>
      <c r="X3688" s="13"/>
      <c r="Y3688" s="14">
        <f t="shared" si="470"/>
        <v>0</v>
      </c>
      <c r="Z3688" s="16">
        <f t="shared" si="471"/>
        <v>18447.84</v>
      </c>
      <c r="AA3688" s="13">
        <f t="shared" si="472"/>
        <v>0</v>
      </c>
      <c r="AB3688" s="13">
        <f t="shared" si="469"/>
        <v>18447.84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72496.81</v>
      </c>
      <c r="V3710" s="13">
        <f t="shared" si="474"/>
        <v>-72496.81</v>
      </c>
      <c r="W3710" s="14">
        <f t="shared" si="473"/>
        <v>72496.81</v>
      </c>
      <c r="X3710" s="13"/>
      <c r="Y3710" s="14">
        <f t="shared" si="470"/>
        <v>0</v>
      </c>
      <c r="Z3710" s="16">
        <f t="shared" si="471"/>
        <v>72496.81</v>
      </c>
      <c r="AA3710" s="13">
        <f t="shared" si="472"/>
        <v>0</v>
      </c>
      <c r="AB3710" s="13">
        <f t="shared" si="475"/>
        <v>72496.81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IF((W3715-AB3715)&gt;0,W3715-AB3715,0)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13597.08</v>
      </c>
      <c r="V3747" s="13">
        <f t="shared" si="474"/>
        <v>-130180.2</v>
      </c>
      <c r="W3747" s="14">
        <f t="shared" si="480"/>
        <v>13597.08</v>
      </c>
      <c r="X3747" s="13"/>
      <c r="Y3747" s="14">
        <f t="shared" si="477"/>
        <v>0</v>
      </c>
      <c r="Z3747" s="16">
        <f t="shared" si="482"/>
        <v>13597.08</v>
      </c>
      <c r="AA3747" s="13">
        <f t="shared" si="478"/>
        <v>0</v>
      </c>
      <c r="AB3747" s="13">
        <f t="shared" si="475"/>
        <v>13597.08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465949.87</v>
      </c>
      <c r="V3761" s="13">
        <f t="shared" si="483"/>
        <v>-748907.7</v>
      </c>
      <c r="W3761" s="14">
        <f t="shared" si="480"/>
        <v>461336.50495049503</v>
      </c>
      <c r="X3761" s="13"/>
      <c r="Y3761" s="14">
        <f t="shared" si="477"/>
        <v>0</v>
      </c>
      <c r="Z3761" s="16">
        <f t="shared" si="482"/>
        <v>461336.50495049503</v>
      </c>
      <c r="AA3761" s="13">
        <f t="shared" si="478"/>
        <v>4613.365049504966</v>
      </c>
      <c r="AB3761" s="13">
        <f t="shared" si="475"/>
        <v>465949.87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IF((W3779-AB3779)&gt;0,W3779-AB3779,0)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177187.55</v>
      </c>
      <c r="V3795" s="13">
        <f t="shared" si="483"/>
        <v>-738245.52</v>
      </c>
      <c r="W3795" s="14">
        <f t="shared" si="488"/>
        <v>177187.55</v>
      </c>
      <c r="X3795" s="13"/>
      <c r="Y3795" s="14">
        <f t="shared" si="485"/>
        <v>0</v>
      </c>
      <c r="Z3795" s="16">
        <f t="shared" si="487"/>
        <v>177187.55</v>
      </c>
      <c r="AA3795" s="13">
        <f t="shared" si="486"/>
        <v>0</v>
      </c>
      <c r="AB3795" s="13">
        <f t="shared" si="484"/>
        <v>177187.55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5367.85</v>
      </c>
      <c r="V3796" s="13">
        <v>0</v>
      </c>
      <c r="W3796" s="14">
        <f t="shared" si="488"/>
        <v>5367.85</v>
      </c>
      <c r="X3796" s="13"/>
      <c r="Y3796" s="14">
        <f t="shared" si="485"/>
        <v>0</v>
      </c>
      <c r="Z3796" s="16">
        <f t="shared" si="487"/>
        <v>5367.85</v>
      </c>
      <c r="AA3796" s="13">
        <f t="shared" si="486"/>
        <v>0</v>
      </c>
      <c r="AB3796" s="13">
        <f t="shared" si="484"/>
        <v>5367.85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22326.91</v>
      </c>
      <c r="V3800" s="13">
        <f t="shared" si="483"/>
        <v>2890.9599999999991</v>
      </c>
      <c r="W3800" s="14">
        <f t="shared" si="488"/>
        <v>22326.91</v>
      </c>
      <c r="X3800" s="13"/>
      <c r="Y3800" s="14">
        <f t="shared" si="485"/>
        <v>0</v>
      </c>
      <c r="Z3800" s="16">
        <f t="shared" si="487"/>
        <v>22326.91</v>
      </c>
      <c r="AA3800" s="13">
        <f t="shared" si="486"/>
        <v>0</v>
      </c>
      <c r="AB3800" s="13">
        <f t="shared" si="484"/>
        <v>22326.91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5354.93</v>
      </c>
      <c r="V3801" s="13">
        <f t="shared" si="483"/>
        <v>9.999999999308784E-3</v>
      </c>
      <c r="W3801" s="14">
        <f t="shared" si="488"/>
        <v>5354.93</v>
      </c>
      <c r="X3801" s="13"/>
      <c r="Y3801" s="14">
        <f t="shared" si="485"/>
        <v>0</v>
      </c>
      <c r="Z3801" s="16">
        <f t="shared" si="487"/>
        <v>5354.93</v>
      </c>
      <c r="AA3801" s="13">
        <f t="shared" si="486"/>
        <v>0</v>
      </c>
      <c r="AB3801" s="13">
        <f t="shared" si="484"/>
        <v>5354.93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3509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3510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3511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3512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IF((W3843-AB3843)&gt;0,W3843-AB3843,0)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3513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17383.98</v>
      </c>
      <c r="V3851" s="13">
        <f t="shared" si="490"/>
        <v>-17383.98</v>
      </c>
      <c r="W3851" s="14">
        <f t="shared" si="489"/>
        <v>17383.98</v>
      </c>
      <c r="X3851" s="13"/>
      <c r="Y3851" s="14">
        <f t="shared" si="494"/>
        <v>0</v>
      </c>
      <c r="Z3851" s="16">
        <f t="shared" si="493"/>
        <v>17383.98</v>
      </c>
      <c r="AA3851" s="13">
        <f t="shared" si="495"/>
        <v>0</v>
      </c>
      <c r="AB3851" s="13">
        <f t="shared" si="492"/>
        <v>17383.98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3513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195.3</v>
      </c>
      <c r="V3852" s="13">
        <f t="shared" si="490"/>
        <v>-195.3</v>
      </c>
      <c r="W3852" s="14">
        <f t="shared" si="489"/>
        <v>180.83333333333334</v>
      </c>
      <c r="X3852" s="13"/>
      <c r="Y3852" s="14">
        <f t="shared" si="494"/>
        <v>0</v>
      </c>
      <c r="Z3852" s="16">
        <f t="shared" si="493"/>
        <v>180.83333333333334</v>
      </c>
      <c r="AA3852" s="13">
        <f t="shared" si="495"/>
        <v>14.466666666666669</v>
      </c>
      <c r="AB3852" s="13">
        <f t="shared" si="492"/>
        <v>195.3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3514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3514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3515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3515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3516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3517</v>
      </c>
      <c r="F3878" s="73" t="s">
        <v>3517</v>
      </c>
      <c r="G3878" s="73" t="s">
        <v>3517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3518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3519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3520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3451</v>
      </c>
      <c r="F3887" s="73" t="s">
        <v>3451</v>
      </c>
      <c r="G3887" s="73" t="s">
        <v>3451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IF((W3907-AB3907)&gt;0,W3907-AB3907,0)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3521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3521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IF((W3971-AB3971)&gt;0,W3971-AB3971,0)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3522</v>
      </c>
      <c r="F4004" s="73" t="s">
        <v>3522</v>
      </c>
      <c r="G4004" s="73" t="s">
        <v>3522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3523</v>
      </c>
      <c r="F4006" s="73" t="s">
        <v>3523</v>
      </c>
      <c r="G4006" s="73" t="s">
        <v>3523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3524</v>
      </c>
      <c r="F4010" s="74" t="s">
        <v>3524</v>
      </c>
      <c r="G4010" s="74" t="s">
        <v>3524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3525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3526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3527</v>
      </c>
      <c r="F4017" s="73" t="s">
        <v>3527</v>
      </c>
      <c r="G4017" s="73" t="s">
        <v>3527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3333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3528</v>
      </c>
      <c r="F4025" s="73" t="s">
        <v>3528</v>
      </c>
      <c r="G4025" s="73" t="s">
        <v>3528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3529</v>
      </c>
      <c r="F4029" s="73" t="s">
        <v>3529</v>
      </c>
      <c r="G4029" s="73" t="s">
        <v>3529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3530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IF((W4035-AB4035)&gt;0,W4035-AB4035,0)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3531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3417</v>
      </c>
      <c r="F4038" s="73" t="s">
        <v>3417</v>
      </c>
      <c r="G4038" s="73" t="s">
        <v>3417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3532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3438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3533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6">
        <f t="shared" si="519"/>
        <v>0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3534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3535</v>
      </c>
      <c r="F4075" s="73" t="s">
        <v>3535</v>
      </c>
      <c r="G4075" s="73" t="s">
        <v>3535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3536</v>
      </c>
      <c r="F4078" s="73" t="s">
        <v>3536</v>
      </c>
      <c r="G4078" s="73" t="s">
        <v>3536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3537</v>
      </c>
      <c r="F4080" s="73" t="s">
        <v>3537</v>
      </c>
      <c r="G4080" s="73" t="s">
        <v>3537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3538</v>
      </c>
      <c r="F4083" s="73" t="s">
        <v>3539</v>
      </c>
      <c r="G4083" s="73" t="s">
        <v>3538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3540</v>
      </c>
      <c r="F4087" s="73" t="s">
        <v>3540</v>
      </c>
      <c r="G4087" s="73" t="s">
        <v>3540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3541</v>
      </c>
      <c r="F4092" s="73" t="s">
        <v>3541</v>
      </c>
      <c r="G4092" s="73" t="s">
        <v>3541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3542</v>
      </c>
      <c r="F4094" s="73" t="s">
        <v>3542</v>
      </c>
      <c r="G4094" s="73" t="s">
        <v>3542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7.0000000000000007E-2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7.0000000000000007E-2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73"/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IF((W4099-AB4099)&gt;0,W4099-AB4099,0)</f>
        <v>0</v>
      </c>
      <c r="Z4099" s="16">
        <f t="shared" si="523"/>
        <v>5973698.1199999992</v>
      </c>
      <c r="AA4099" s="13">
        <f t="shared" si="519"/>
        <v>0</v>
      </c>
      <c r="AB4099" s="13">
        <f t="shared" si="520"/>
        <v>5973698.1199999992</v>
      </c>
      <c r="AC4099" s="9">
        <v>7.0000000000000007E-2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7.0000000000000007E-2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7.0000000000000007E-2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7.0000000000000007E-2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7.0000000000000007E-2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7.0000000000000007E-2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7.0000000000000007E-2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7.0000000000000007E-2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7.0000000000000007E-2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7.0000000000000007E-2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7.0000000000000007E-2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7.0000000000000007E-2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7.0000000000000007E-2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7.0000000000000007E-2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7.0000000000000007E-2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7.0000000000000007E-2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7.0000000000000007E-2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7.0000000000000007E-2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7.0000000000000007E-2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74" t="s">
        <v>3096</v>
      </c>
      <c r="F4118" s="73" t="s">
        <v>3647</v>
      </c>
      <c r="G4118" s="73" t="s">
        <v>1528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80</v>
      </c>
      <c r="P4118" s="9">
        <v>0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 t="shared" si="525"/>
        <v>0</v>
      </c>
      <c r="AB4118" s="13">
        <f t="shared" si="520"/>
        <v>6931472.4300000016</v>
      </c>
      <c r="AC4118" s="9">
        <v>7.0000000000000007E-2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7.0000000000000007E-2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73"/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3">
        <f t="shared" si="525"/>
        <v>0</v>
      </c>
      <c r="AB4120" s="13">
        <f t="shared" si="520"/>
        <v>7023438.0099999998</v>
      </c>
      <c r="AC4120" s="9">
        <v>7.0000000000000007E-2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73"/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3">
        <f t="shared" si="525"/>
        <v>0</v>
      </c>
      <c r="AB4121" s="13">
        <f t="shared" si="520"/>
        <v>-261745.44</v>
      </c>
      <c r="AC4121" s="9">
        <v>7.0000000000000007E-2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7.0000000000000007E-2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73"/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3">
        <f t="shared" si="525"/>
        <v>0</v>
      </c>
      <c r="AB4123" s="13">
        <f t="shared" si="520"/>
        <v>3796259.8299999996</v>
      </c>
      <c r="AC4123" s="9">
        <v>7.0000000000000007E-2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3543</v>
      </c>
      <c r="F4124" s="73" t="s">
        <v>3543</v>
      </c>
      <c r="G4124" s="73" t="s">
        <v>3543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7.0000000000000007E-2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73"/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3">
        <f t="shared" si="525"/>
        <v>0</v>
      </c>
      <c r="AB4125" s="13">
        <f t="shared" si="520"/>
        <v>33587908.879999973</v>
      </c>
      <c r="AC4125" s="9">
        <v>7.0000000000000007E-2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7.0000000000000007E-2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7.0000000000000007E-2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73"/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3">
        <f t="shared" si="525"/>
        <v>-23769.506190476182</v>
      </c>
      <c r="AB4128" s="13">
        <f t="shared" si="520"/>
        <v>-499159.63</v>
      </c>
      <c r="AC4128" s="9">
        <v>7.0000000000000007E-2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74" t="s">
        <v>1582</v>
      </c>
      <c r="F4129" s="73" t="s">
        <v>3648</v>
      </c>
      <c r="G4129" s="73" t="s">
        <v>1528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80</v>
      </c>
      <c r="P4129" s="9">
        <v>0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 t="shared" si="525"/>
        <v>0</v>
      </c>
      <c r="AB4129" s="13">
        <f t="shared" si="520"/>
        <v>27827400.729999997</v>
      </c>
      <c r="AC4129" s="9">
        <v>7.0000000000000007E-2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3544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73"/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3">
        <f t="shared" si="525"/>
        <v>0</v>
      </c>
      <c r="AB4130" s="13">
        <f t="shared" si="520"/>
        <v>8421613.1899999995</v>
      </c>
      <c r="AC4130" s="9">
        <v>7.0000000000000007E-2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73"/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3">
        <f t="shared" si="525"/>
        <v>0</v>
      </c>
      <c r="AB4131" s="13">
        <f t="shared" si="520"/>
        <v>0</v>
      </c>
      <c r="AC4131" s="9">
        <v>7.0000000000000007E-2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73"/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3">
        <f t="shared" si="525"/>
        <v>-13287.337850467302</v>
      </c>
      <c r="AB4132" s="13">
        <f t="shared" ref="AB4132:AB4195" si="526">U4132</f>
        <v>-203106.45</v>
      </c>
      <c r="AC4132" s="9">
        <v>7.0000000000000007E-2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74" t="s">
        <v>1588</v>
      </c>
      <c r="F4133" s="73" t="s">
        <v>3649</v>
      </c>
      <c r="G4133" s="73" t="s">
        <v>1528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80</v>
      </c>
      <c r="P4133" s="9">
        <v>0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si="525"/>
        <v>0</v>
      </c>
      <c r="AB4133" s="13">
        <f t="shared" si="526"/>
        <v>152537.70000000001</v>
      </c>
      <c r="AC4133" s="9">
        <v>7.0000000000000007E-2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74" t="s">
        <v>1590</v>
      </c>
      <c r="F4134" s="73" t="s">
        <v>3650</v>
      </c>
      <c r="G4134" s="73" t="s">
        <v>1528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80</v>
      </c>
      <c r="P4134" s="9">
        <v>0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7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5"/>
        <v>0</v>
      </c>
      <c r="AB4134" s="13">
        <f t="shared" si="526"/>
        <v>89586.359999999986</v>
      </c>
      <c r="AC4134" s="9">
        <v>7.0000000000000007E-2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7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6"/>
        <v>1450637.96</v>
      </c>
      <c r="AC4135" s="9">
        <v>7.0000000000000007E-2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7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6"/>
        <v>12384655.23</v>
      </c>
      <c r="AC4136" s="9">
        <v>7.0000000000000007E-2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7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6"/>
        <v>8675095.4399999976</v>
      </c>
      <c r="AC4137" s="9">
        <v>7.0000000000000007E-2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7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6"/>
        <v>45878.729999999996</v>
      </c>
      <c r="AC4138" s="9">
        <v>7.0000000000000007E-2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7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6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7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6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7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6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28">S4142+T4142-U4142</f>
        <v>250000</v>
      </c>
      <c r="W4142" s="14">
        <f t="shared" si="527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6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28"/>
        <v>47444.26</v>
      </c>
      <c r="W4143" s="14">
        <f t="shared" si="527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6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28"/>
        <v>9.9999999998544795E-2</v>
      </c>
      <c r="W4144" s="14">
        <f t="shared" si="527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6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28"/>
        <v>53361.72</v>
      </c>
      <c r="W4145" s="14">
        <f t="shared" si="527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6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28"/>
        <v>1889.0199999999895</v>
      </c>
      <c r="W4146" s="14">
        <f t="shared" si="527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6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28"/>
        <v>391660.81</v>
      </c>
      <c r="W4147" s="14">
        <f t="shared" si="527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6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28"/>
        <v>28067.71</v>
      </c>
      <c r="W4148" s="14">
        <f t="shared" si="527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6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28"/>
        <v>-3982.72</v>
      </c>
      <c r="W4149" s="97">
        <f t="shared" si="527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6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28"/>
        <v>62742.95</v>
      </c>
      <c r="W4150" s="14">
        <f t="shared" si="527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6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28"/>
        <v>0</v>
      </c>
      <c r="W4151" s="14">
        <f t="shared" si="527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6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28"/>
        <v>102228.64000000001</v>
      </c>
      <c r="W4152" s="14">
        <f t="shared" si="527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6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28"/>
        <v>0.60999999998603005</v>
      </c>
      <c r="W4153" s="14">
        <f t="shared" si="527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6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28"/>
        <v>12955.129999999899</v>
      </c>
      <c r="W4154" s="14">
        <f t="shared" si="527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6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28"/>
        <v>8243.4299999997002</v>
      </c>
      <c r="W4155" s="14">
        <f t="shared" si="527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6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28"/>
        <v>46636.04</v>
      </c>
      <c r="W4156" s="14">
        <f t="shared" si="527"/>
        <v>0</v>
      </c>
      <c r="X4156" s="13"/>
      <c r="Y4156" s="14">
        <f t="shared" si="524"/>
        <v>0</v>
      </c>
      <c r="Z4156" s="16">
        <f t="shared" ref="Z4156:Z4186" si="529">W4156+X4156</f>
        <v>0</v>
      </c>
      <c r="AA4156" s="13">
        <f t="shared" si="525"/>
        <v>0</v>
      </c>
      <c r="AB4156" s="13">
        <f t="shared" si="526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28"/>
        <v>4208.8599999999997</v>
      </c>
      <c r="W4157" s="14">
        <f t="shared" si="527"/>
        <v>0</v>
      </c>
      <c r="X4157" s="13"/>
      <c r="Y4157" s="14">
        <f t="shared" si="524"/>
        <v>0</v>
      </c>
      <c r="Z4157" s="16">
        <f t="shared" si="529"/>
        <v>0</v>
      </c>
      <c r="AA4157" s="13">
        <f t="shared" si="525"/>
        <v>0</v>
      </c>
      <c r="AB4157" s="13">
        <f t="shared" si="526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28"/>
        <v>164204.98000000001</v>
      </c>
      <c r="W4158" s="14">
        <f t="shared" si="527"/>
        <v>0</v>
      </c>
      <c r="X4158" s="13"/>
      <c r="Y4158" s="14">
        <f t="shared" si="524"/>
        <v>0</v>
      </c>
      <c r="Z4158" s="16">
        <f t="shared" si="529"/>
        <v>0</v>
      </c>
      <c r="AA4158" s="13">
        <f t="shared" si="525"/>
        <v>0</v>
      </c>
      <c r="AB4158" s="13">
        <f t="shared" si="526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28"/>
        <v>142953.32000000012</v>
      </c>
      <c r="W4159" s="14">
        <f t="shared" si="527"/>
        <v>353569.78640776686</v>
      </c>
      <c r="X4159" s="13"/>
      <c r="Y4159" s="14">
        <f t="shared" si="524"/>
        <v>0</v>
      </c>
      <c r="Z4159" s="16">
        <f t="shared" si="529"/>
        <v>353569.78640776686</v>
      </c>
      <c r="AA4159" s="13">
        <f t="shared" si="525"/>
        <v>10607.093592233025</v>
      </c>
      <c r="AB4159" s="13">
        <f t="shared" si="526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28"/>
        <v>3778353.0399999996</v>
      </c>
      <c r="W4160" s="14">
        <f t="shared" si="527"/>
        <v>503480.77</v>
      </c>
      <c r="X4160" s="13"/>
      <c r="Y4160" s="14">
        <f t="shared" si="524"/>
        <v>0</v>
      </c>
      <c r="Z4160" s="16">
        <f t="shared" si="529"/>
        <v>503480.77</v>
      </c>
      <c r="AA4160" s="13">
        <f t="shared" si="525"/>
        <v>0</v>
      </c>
      <c r="AB4160" s="13">
        <f t="shared" si="526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28"/>
        <v>21919.17</v>
      </c>
      <c r="W4161" s="14">
        <f t="shared" si="527"/>
        <v>0</v>
      </c>
      <c r="X4161" s="13"/>
      <c r="Y4161" s="14">
        <f t="shared" si="524"/>
        <v>0</v>
      </c>
      <c r="Z4161" s="16">
        <f t="shared" si="529"/>
        <v>0</v>
      </c>
      <c r="AA4161" s="13">
        <f t="shared" si="525"/>
        <v>0</v>
      </c>
      <c r="AB4161" s="13">
        <f t="shared" si="526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28"/>
        <v>6221.3800000001002</v>
      </c>
      <c r="W4162" s="14">
        <f t="shared" si="527"/>
        <v>0</v>
      </c>
      <c r="X4162" s="13"/>
      <c r="Y4162" s="14">
        <f t="shared" si="524"/>
        <v>0</v>
      </c>
      <c r="Z4162" s="16">
        <f t="shared" si="529"/>
        <v>0</v>
      </c>
      <c r="AA4162" s="13">
        <f t="shared" si="525"/>
        <v>0</v>
      </c>
      <c r="AB4162" s="13">
        <f t="shared" si="526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28"/>
        <v>0</v>
      </c>
      <c r="W4163" s="14">
        <f t="shared" si="527"/>
        <v>-26350.077669902912</v>
      </c>
      <c r="X4163" s="13"/>
      <c r="Y4163" s="14">
        <f t="shared" ref="Y4163:Y4226" si="530">IF((W4163-AB4163)&gt;0,W4163-AB4163,0)</f>
        <v>790.50233009708973</v>
      </c>
      <c r="Z4163" s="16">
        <f t="shared" si="529"/>
        <v>-26350.077669902912</v>
      </c>
      <c r="AA4163" s="13">
        <f t="shared" si="525"/>
        <v>-790.50233009708973</v>
      </c>
      <c r="AB4163" s="13">
        <f t="shared" si="526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28"/>
        <v>0</v>
      </c>
      <c r="W4164" s="14">
        <f t="shared" si="527"/>
        <v>8076.42</v>
      </c>
      <c r="X4164" s="13"/>
      <c r="Y4164" s="14">
        <f t="shared" si="530"/>
        <v>0</v>
      </c>
      <c r="Z4164" s="16">
        <f t="shared" si="529"/>
        <v>8076.42</v>
      </c>
      <c r="AA4164" s="13">
        <f t="shared" si="525"/>
        <v>0</v>
      </c>
      <c r="AB4164" s="13">
        <f t="shared" si="526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28"/>
        <v>0</v>
      </c>
      <c r="W4165" s="14">
        <f t="shared" si="527"/>
        <v>9533.8900000000012</v>
      </c>
      <c r="X4165" s="13"/>
      <c r="Y4165" s="14">
        <f t="shared" si="530"/>
        <v>0</v>
      </c>
      <c r="Z4165" s="16">
        <f t="shared" si="529"/>
        <v>9533.8900000000012</v>
      </c>
      <c r="AA4165" s="13">
        <f t="shared" si="525"/>
        <v>0</v>
      </c>
      <c r="AB4165" s="13">
        <f t="shared" si="526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28"/>
        <v>18345.28</v>
      </c>
      <c r="W4166" s="14">
        <f t="shared" si="527"/>
        <v>0</v>
      </c>
      <c r="X4166" s="13"/>
      <c r="Y4166" s="14">
        <f t="shared" si="530"/>
        <v>0</v>
      </c>
      <c r="Z4166" s="16">
        <f t="shared" si="529"/>
        <v>0</v>
      </c>
      <c r="AA4166" s="13">
        <f t="shared" ref="AA4166:AA4229" si="531">U4166-W4166</f>
        <v>0</v>
      </c>
      <c r="AB4166" s="13">
        <f t="shared" si="526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28"/>
        <v>18920.650000000001</v>
      </c>
      <c r="W4167" s="14">
        <f t="shared" si="527"/>
        <v>0</v>
      </c>
      <c r="X4167" s="13"/>
      <c r="Y4167" s="14">
        <f t="shared" si="530"/>
        <v>0</v>
      </c>
      <c r="Z4167" s="16">
        <f t="shared" si="529"/>
        <v>0</v>
      </c>
      <c r="AA4167" s="13">
        <f t="shared" si="531"/>
        <v>0</v>
      </c>
      <c r="AB4167" s="13">
        <f t="shared" si="526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28"/>
        <v>11820.87000000001</v>
      </c>
      <c r="W4168" s="14">
        <f t="shared" si="527"/>
        <v>78088.939999999988</v>
      </c>
      <c r="X4168" s="13"/>
      <c r="Y4168" s="14">
        <f t="shared" si="530"/>
        <v>0</v>
      </c>
      <c r="Z4168" s="16">
        <f t="shared" si="529"/>
        <v>78088.939999999988</v>
      </c>
      <c r="AA4168" s="13">
        <f t="shared" si="531"/>
        <v>0</v>
      </c>
      <c r="AB4168" s="13">
        <f t="shared" si="526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28"/>
        <v>0</v>
      </c>
      <c r="W4169" s="14">
        <f t="shared" si="527"/>
        <v>15976.6</v>
      </c>
      <c r="X4169" s="13"/>
      <c r="Y4169" s="14">
        <f t="shared" si="530"/>
        <v>0</v>
      </c>
      <c r="Z4169" s="16">
        <f t="shared" si="529"/>
        <v>15976.6</v>
      </c>
      <c r="AA4169" s="13">
        <f t="shared" si="531"/>
        <v>0</v>
      </c>
      <c r="AB4169" s="13">
        <f t="shared" si="526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28"/>
        <v>8582.75</v>
      </c>
      <c r="W4170" s="14">
        <f t="shared" si="527"/>
        <v>0</v>
      </c>
      <c r="X4170" s="13"/>
      <c r="Y4170" s="14">
        <f t="shared" si="530"/>
        <v>0</v>
      </c>
      <c r="Z4170" s="16">
        <f t="shared" si="529"/>
        <v>0</v>
      </c>
      <c r="AA4170" s="13">
        <f t="shared" si="531"/>
        <v>0</v>
      </c>
      <c r="AB4170" s="13">
        <f t="shared" si="526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28"/>
        <v>-21000.000000001</v>
      </c>
      <c r="W4171" s="97">
        <f t="shared" si="527"/>
        <v>0</v>
      </c>
      <c r="X4171" s="13"/>
      <c r="Y4171" s="14">
        <f t="shared" si="530"/>
        <v>0</v>
      </c>
      <c r="Z4171" s="16">
        <f t="shared" si="529"/>
        <v>0</v>
      </c>
      <c r="AA4171" s="96">
        <f t="shared" si="531"/>
        <v>0</v>
      </c>
      <c r="AB4171" s="96">
        <f t="shared" si="526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28"/>
        <v>1688390.08</v>
      </c>
      <c r="W4172" s="14">
        <f t="shared" si="527"/>
        <v>0</v>
      </c>
      <c r="X4172" s="13"/>
      <c r="Y4172" s="14">
        <f t="shared" si="530"/>
        <v>0</v>
      </c>
      <c r="Z4172" s="16">
        <f t="shared" si="529"/>
        <v>0</v>
      </c>
      <c r="AA4172" s="13">
        <f t="shared" si="531"/>
        <v>0</v>
      </c>
      <c r="AB4172" s="13">
        <f t="shared" si="526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7"/>
        <v>5649.6190476190477</v>
      </c>
      <c r="X4173" s="13"/>
      <c r="Y4173" s="14">
        <f t="shared" si="530"/>
        <v>0</v>
      </c>
      <c r="Z4173" s="16">
        <f t="shared" si="529"/>
        <v>5649.6190476190477</v>
      </c>
      <c r="AA4173" s="13">
        <f t="shared" si="531"/>
        <v>282.48095238095266</v>
      </c>
      <c r="AB4173" s="13">
        <f t="shared" si="526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28"/>
        <v>0</v>
      </c>
      <c r="W4174" s="14">
        <f t="shared" si="527"/>
        <v>209847.66666666666</v>
      </c>
      <c r="X4174" s="13"/>
      <c r="Y4174" s="14">
        <f t="shared" si="530"/>
        <v>0</v>
      </c>
      <c r="Z4174" s="16">
        <f t="shared" si="529"/>
        <v>209847.66666666666</v>
      </c>
      <c r="AA4174" s="16">
        <f t="shared" si="531"/>
        <v>10492.383333333331</v>
      </c>
      <c r="AB4174" s="16">
        <f t="shared" si="526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28"/>
        <v>0</v>
      </c>
      <c r="W4175" s="14">
        <f t="shared" si="527"/>
        <v>0</v>
      </c>
      <c r="X4175" s="16"/>
      <c r="Y4175" s="14">
        <f t="shared" si="530"/>
        <v>0</v>
      </c>
      <c r="Z4175" s="16">
        <f t="shared" si="529"/>
        <v>0</v>
      </c>
      <c r="AA4175" s="16">
        <f t="shared" si="531"/>
        <v>0</v>
      </c>
      <c r="AB4175" s="16">
        <f t="shared" si="526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28"/>
        <v>6979.3699999999917</v>
      </c>
      <c r="W4176" s="14">
        <f t="shared" si="527"/>
        <v>0</v>
      </c>
      <c r="X4176" s="13"/>
      <c r="Y4176" s="14">
        <f t="shared" si="530"/>
        <v>0</v>
      </c>
      <c r="Z4176" s="16">
        <f t="shared" si="529"/>
        <v>0</v>
      </c>
      <c r="AA4176" s="13">
        <f t="shared" si="531"/>
        <v>0</v>
      </c>
      <c r="AB4176" s="13">
        <f t="shared" si="526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28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0"/>
        <v>0</v>
      </c>
      <c r="Z4177" s="16">
        <f t="shared" si="529"/>
        <v>27576.893203883497</v>
      </c>
      <c r="AA4177" s="13">
        <f>U4177-W4177</f>
        <v>827.30679611650703</v>
      </c>
      <c r="AB4177" s="13">
        <f t="shared" si="526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28"/>
        <v>9660.0799999999945</v>
      </c>
      <c r="W4178" s="14">
        <f t="shared" si="527"/>
        <v>0</v>
      </c>
      <c r="X4178" s="13"/>
      <c r="Y4178" s="14">
        <f t="shared" si="530"/>
        <v>0</v>
      </c>
      <c r="Z4178" s="16">
        <f t="shared" si="529"/>
        <v>0</v>
      </c>
      <c r="AA4178" s="13">
        <f t="shared" si="531"/>
        <v>0</v>
      </c>
      <c r="AB4178" s="13">
        <f t="shared" si="526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28"/>
        <v>144166.37</v>
      </c>
      <c r="W4179" s="14">
        <f t="shared" si="527"/>
        <v>142130.14000000001</v>
      </c>
      <c r="X4179" s="13"/>
      <c r="Y4179" s="14">
        <f t="shared" si="530"/>
        <v>0</v>
      </c>
      <c r="Z4179" s="16">
        <f t="shared" si="529"/>
        <v>142130.14000000001</v>
      </c>
      <c r="AA4179" s="13">
        <f t="shared" si="531"/>
        <v>0</v>
      </c>
      <c r="AB4179" s="13">
        <f t="shared" si="526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28"/>
        <v>345289.39</v>
      </c>
      <c r="W4180" s="14">
        <f t="shared" si="527"/>
        <v>99627.752380952399</v>
      </c>
      <c r="X4180" s="13"/>
      <c r="Y4180" s="14">
        <f t="shared" si="530"/>
        <v>0</v>
      </c>
      <c r="Z4180" s="16">
        <f t="shared" si="529"/>
        <v>99627.752380952399</v>
      </c>
      <c r="AA4180" s="13">
        <f t="shared" si="531"/>
        <v>4981.3876190476294</v>
      </c>
      <c r="AB4180" s="13">
        <f t="shared" si="526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28"/>
        <v>1000</v>
      </c>
      <c r="W4181" s="14">
        <f t="shared" si="527"/>
        <v>0</v>
      </c>
      <c r="X4181" s="13"/>
      <c r="Y4181" s="14">
        <f t="shared" si="530"/>
        <v>0</v>
      </c>
      <c r="Z4181" s="16">
        <f t="shared" si="529"/>
        <v>0</v>
      </c>
      <c r="AA4181" s="13">
        <f t="shared" si="531"/>
        <v>0</v>
      </c>
      <c r="AB4181" s="13">
        <f t="shared" si="526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28"/>
        <v>30000</v>
      </c>
      <c r="W4182" s="14">
        <f t="shared" si="527"/>
        <v>0</v>
      </c>
      <c r="X4182" s="13"/>
      <c r="Y4182" s="14">
        <f t="shared" si="530"/>
        <v>0</v>
      </c>
      <c r="Z4182" s="16">
        <f t="shared" si="529"/>
        <v>0</v>
      </c>
      <c r="AA4182" s="13">
        <f t="shared" si="531"/>
        <v>0</v>
      </c>
      <c r="AB4182" s="13">
        <f t="shared" si="526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3545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28"/>
        <v>-147011.91</v>
      </c>
      <c r="W4183" s="97">
        <f t="shared" si="527"/>
        <v>0</v>
      </c>
      <c r="X4183" s="13"/>
      <c r="Y4183" s="14">
        <f t="shared" si="530"/>
        <v>0</v>
      </c>
      <c r="Z4183" s="16">
        <f t="shared" si="529"/>
        <v>0</v>
      </c>
      <c r="AA4183" s="96">
        <f t="shared" si="531"/>
        <v>0</v>
      </c>
      <c r="AB4183" s="96">
        <f t="shared" si="526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28"/>
        <v>600000</v>
      </c>
      <c r="W4184" s="14">
        <f t="shared" si="527"/>
        <v>0</v>
      </c>
      <c r="X4184" s="13"/>
      <c r="Y4184" s="14">
        <f t="shared" si="530"/>
        <v>0</v>
      </c>
      <c r="Z4184" s="16">
        <f t="shared" si="529"/>
        <v>0</v>
      </c>
      <c r="AA4184" s="13">
        <f t="shared" si="531"/>
        <v>0</v>
      </c>
      <c r="AB4184" s="13">
        <f t="shared" si="526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28"/>
        <v>0</v>
      </c>
      <c r="W4185" s="14">
        <f t="shared" si="527"/>
        <v>13310.155339805824</v>
      </c>
      <c r="X4185" s="13"/>
      <c r="Y4185" s="14">
        <f t="shared" si="530"/>
        <v>0</v>
      </c>
      <c r="Z4185" s="16">
        <f t="shared" si="529"/>
        <v>13310.155339805824</v>
      </c>
      <c r="AA4185" s="13">
        <f t="shared" si="531"/>
        <v>399.30466019417509</v>
      </c>
      <c r="AB4185" s="13">
        <f t="shared" si="526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28"/>
        <v>45037.35</v>
      </c>
      <c r="W4186" s="14">
        <f t="shared" si="527"/>
        <v>0</v>
      </c>
      <c r="X4186" s="13"/>
      <c r="Y4186" s="14">
        <f t="shared" si="530"/>
        <v>0</v>
      </c>
      <c r="Z4186" s="16">
        <f t="shared" si="529"/>
        <v>0</v>
      </c>
      <c r="AA4186" s="13">
        <f t="shared" si="531"/>
        <v>0</v>
      </c>
      <c r="AB4186" s="13">
        <f t="shared" si="526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3546</v>
      </c>
      <c r="S4187" s="16">
        <v>1065</v>
      </c>
      <c r="T4187" s="13"/>
      <c r="U4187" s="13">
        <v>0</v>
      </c>
      <c r="V4187" s="13">
        <f t="shared" si="528"/>
        <v>1065</v>
      </c>
      <c r="W4187" s="14">
        <f>-V4187/(1+P4187)</f>
        <v>-1033.9805825242718</v>
      </c>
      <c r="X4187" s="13"/>
      <c r="Y4187" s="14">
        <f t="shared" si="530"/>
        <v>0</v>
      </c>
      <c r="Z4187" s="13"/>
      <c r="AA4187" s="13">
        <f t="shared" si="531"/>
        <v>1033.9805825242718</v>
      </c>
      <c r="AB4187" s="13">
        <f t="shared" si="526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28"/>
        <v>-4.00000000081491E-2</v>
      </c>
      <c r="W4188" s="14">
        <f t="shared" si="527"/>
        <v>0</v>
      </c>
      <c r="X4188" s="13"/>
      <c r="Y4188" s="14">
        <f t="shared" si="530"/>
        <v>0</v>
      </c>
      <c r="Z4188" s="16">
        <f>W4188+X4188</f>
        <v>0</v>
      </c>
      <c r="AA4188" s="13">
        <f t="shared" si="531"/>
        <v>0</v>
      </c>
      <c r="AB4188" s="13">
        <f t="shared" si="526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28"/>
        <v>3723.67</v>
      </c>
      <c r="W4189" s="14">
        <f t="shared" si="527"/>
        <v>0</v>
      </c>
      <c r="X4189" s="13"/>
      <c r="Y4189" s="14">
        <f t="shared" si="530"/>
        <v>0</v>
      </c>
      <c r="Z4189" s="13"/>
      <c r="AA4189" s="13">
        <f t="shared" si="531"/>
        <v>0</v>
      </c>
      <c r="AB4189" s="13">
        <f t="shared" si="526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28"/>
        <v>9</v>
      </c>
      <c r="W4190" s="14">
        <f t="shared" si="527"/>
        <v>0</v>
      </c>
      <c r="X4190" s="13"/>
      <c r="Y4190" s="14">
        <f t="shared" si="530"/>
        <v>0</v>
      </c>
      <c r="Z4190" s="16">
        <f t="shared" ref="Z4190:Z4212" si="532">W4190+X4190</f>
        <v>0</v>
      </c>
      <c r="AA4190" s="13">
        <f t="shared" si="531"/>
        <v>0</v>
      </c>
      <c r="AB4190" s="13">
        <f t="shared" si="526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28"/>
        <v>864858.52</v>
      </c>
      <c r="W4191" s="14">
        <f t="shared" si="527"/>
        <v>0</v>
      </c>
      <c r="X4191" s="13"/>
      <c r="Y4191" s="14">
        <f t="shared" si="530"/>
        <v>0</v>
      </c>
      <c r="Z4191" s="16">
        <f t="shared" si="532"/>
        <v>0</v>
      </c>
      <c r="AA4191" s="13">
        <f t="shared" si="531"/>
        <v>0</v>
      </c>
      <c r="AB4191" s="13">
        <f t="shared" si="526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28"/>
        <v>0</v>
      </c>
      <c r="W4192" s="14">
        <f t="shared" si="527"/>
        <v>0</v>
      </c>
      <c r="X4192" s="16"/>
      <c r="Y4192" s="14">
        <f t="shared" si="530"/>
        <v>0</v>
      </c>
      <c r="Z4192" s="16">
        <f t="shared" si="532"/>
        <v>0</v>
      </c>
      <c r="AA4192" s="16">
        <f t="shared" si="531"/>
        <v>0</v>
      </c>
      <c r="AB4192" s="16">
        <f t="shared" si="526"/>
        <v>0</v>
      </c>
      <c r="AC4192" s="9">
        <v>7.0000000000000007E-2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73"/>
      <c r="S4193" s="16">
        <v>40183.609999999404</v>
      </c>
      <c r="T4193" s="13"/>
      <c r="U4193" s="13">
        <v>0</v>
      </c>
      <c r="V4193" s="13">
        <f t="shared" si="528"/>
        <v>40183.609999999404</v>
      </c>
      <c r="W4193" s="14">
        <f t="shared" si="527"/>
        <v>0</v>
      </c>
      <c r="X4193" s="13"/>
      <c r="Y4193" s="14">
        <f t="shared" si="530"/>
        <v>0</v>
      </c>
      <c r="Z4193" s="16">
        <f t="shared" si="532"/>
        <v>0</v>
      </c>
      <c r="AA4193" s="13">
        <f t="shared" si="531"/>
        <v>0</v>
      </c>
      <c r="AB4193" s="13">
        <f t="shared" si="526"/>
        <v>0</v>
      </c>
      <c r="AC4193" s="9">
        <v>7.0000000000000007E-2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28"/>
        <v>506962.74</v>
      </c>
      <c r="W4194" s="14">
        <f t="shared" si="527"/>
        <v>0</v>
      </c>
      <c r="X4194" s="13"/>
      <c r="Y4194" s="14">
        <f t="shared" si="530"/>
        <v>0</v>
      </c>
      <c r="Z4194" s="16">
        <f t="shared" si="532"/>
        <v>0</v>
      </c>
      <c r="AA4194" s="13">
        <f t="shared" si="531"/>
        <v>0</v>
      </c>
      <c r="AB4194" s="13">
        <f t="shared" si="526"/>
        <v>0</v>
      </c>
      <c r="AC4194" s="9">
        <v>7.0000000000000007E-2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28"/>
        <v>2380.5200000023501</v>
      </c>
      <c r="W4195" s="14">
        <f t="shared" si="527"/>
        <v>0</v>
      </c>
      <c r="X4195" s="13"/>
      <c r="Y4195" s="14">
        <f t="shared" si="530"/>
        <v>0</v>
      </c>
      <c r="Z4195" s="16">
        <f t="shared" si="532"/>
        <v>0</v>
      </c>
      <c r="AA4195" s="13">
        <f t="shared" si="531"/>
        <v>0</v>
      </c>
      <c r="AB4195" s="13">
        <f t="shared" si="526"/>
        <v>0</v>
      </c>
      <c r="AC4195" s="9">
        <v>7.0000000000000007E-2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3547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28"/>
        <v>15916.630000000005</v>
      </c>
      <c r="W4196" s="14">
        <f t="shared" si="527"/>
        <v>22602.216981132075</v>
      </c>
      <c r="X4196" s="13"/>
      <c r="Y4196" s="14">
        <f t="shared" si="530"/>
        <v>0</v>
      </c>
      <c r="Z4196" s="16">
        <f t="shared" si="532"/>
        <v>22602.216981132075</v>
      </c>
      <c r="AA4196" s="13">
        <f t="shared" si="531"/>
        <v>1356.133018867924</v>
      </c>
      <c r="AB4196" s="13">
        <f t="shared" ref="AB4196:AB4212" si="533">U4196</f>
        <v>23958.35</v>
      </c>
      <c r="AC4196" s="9">
        <v>7.0000000000000007E-2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28"/>
        <v>0</v>
      </c>
      <c r="W4197" s="14">
        <f t="shared" si="527"/>
        <v>1391941.7475728155</v>
      </c>
      <c r="X4197" s="13"/>
      <c r="Y4197" s="14">
        <f t="shared" si="530"/>
        <v>0</v>
      </c>
      <c r="Z4197" s="16">
        <f t="shared" si="532"/>
        <v>1391941.7475728155</v>
      </c>
      <c r="AA4197" s="13">
        <f t="shared" si="531"/>
        <v>41758.252427184489</v>
      </c>
      <c r="AB4197" s="13">
        <f t="shared" si="533"/>
        <v>1433700</v>
      </c>
      <c r="AC4197" s="9">
        <v>7.0000000000000007E-2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28"/>
        <v>892.54</v>
      </c>
      <c r="W4198" s="14">
        <f t="shared" ref="W4198:W4261" si="534">IF(O4198="返货",U4198/(1+P4198),IF(O4198="返现",U4198,IF(O4198="折扣",U4198*P4198,IF(O4198="无",U4198))))</f>
        <v>0</v>
      </c>
      <c r="X4198" s="13"/>
      <c r="Y4198" s="14">
        <f t="shared" si="530"/>
        <v>0</v>
      </c>
      <c r="Z4198" s="16">
        <f t="shared" si="532"/>
        <v>0</v>
      </c>
      <c r="AA4198" s="13">
        <f t="shared" si="531"/>
        <v>0</v>
      </c>
      <c r="AB4198" s="13">
        <f t="shared" si="533"/>
        <v>0</v>
      </c>
      <c r="AC4198" s="9">
        <v>7.0000000000000007E-2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28"/>
        <v>156.66</v>
      </c>
      <c r="W4199" s="14">
        <f t="shared" si="534"/>
        <v>0</v>
      </c>
      <c r="X4199" s="13"/>
      <c r="Y4199" s="14">
        <f t="shared" si="530"/>
        <v>0</v>
      </c>
      <c r="Z4199" s="16">
        <f t="shared" si="532"/>
        <v>0</v>
      </c>
      <c r="AA4199" s="13">
        <f t="shared" si="531"/>
        <v>0</v>
      </c>
      <c r="AB4199" s="13">
        <f t="shared" si="533"/>
        <v>0</v>
      </c>
      <c r="AC4199" s="9">
        <v>7.0000000000000007E-2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73"/>
      <c r="S4200" s="16">
        <v>991.67999999999302</v>
      </c>
      <c r="T4200" s="13"/>
      <c r="U4200" s="13">
        <v>0</v>
      </c>
      <c r="V4200" s="13">
        <f t="shared" si="528"/>
        <v>991.67999999999302</v>
      </c>
      <c r="W4200" s="14">
        <f t="shared" si="534"/>
        <v>0</v>
      </c>
      <c r="X4200" s="13"/>
      <c r="Y4200" s="14">
        <f t="shared" si="530"/>
        <v>0</v>
      </c>
      <c r="Z4200" s="16">
        <f t="shared" si="532"/>
        <v>0</v>
      </c>
      <c r="AA4200" s="13">
        <f t="shared" si="531"/>
        <v>0</v>
      </c>
      <c r="AB4200" s="13">
        <f t="shared" si="533"/>
        <v>0</v>
      </c>
      <c r="AC4200" s="9">
        <v>7.0000000000000007E-2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3644</v>
      </c>
      <c r="F4201" s="8" t="s">
        <v>3643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73"/>
      <c r="S4201" s="16">
        <v>2216722.2400000002</v>
      </c>
      <c r="T4201" s="13"/>
      <c r="U4201" s="16">
        <v>2216722.2400000002</v>
      </c>
      <c r="V4201" s="13">
        <f t="shared" si="528"/>
        <v>0</v>
      </c>
      <c r="W4201" s="14">
        <f t="shared" si="534"/>
        <v>2216722.2400000002</v>
      </c>
      <c r="X4201" s="13"/>
      <c r="Y4201" s="14">
        <f t="shared" si="530"/>
        <v>0</v>
      </c>
      <c r="Z4201" s="16">
        <f t="shared" si="532"/>
        <v>2216722.2400000002</v>
      </c>
      <c r="AA4201" s="13">
        <f t="shared" si="531"/>
        <v>0</v>
      </c>
      <c r="AB4201" s="13">
        <f t="shared" si="533"/>
        <v>2216722.2400000002</v>
      </c>
      <c r="AC4201" s="9">
        <v>7.0000000000000007E-2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74"/>
      <c r="S4202" s="16">
        <v>-31500</v>
      </c>
      <c r="T4202" s="16"/>
      <c r="U4202" s="16">
        <v>0</v>
      </c>
      <c r="V4202" s="16">
        <f t="shared" si="528"/>
        <v>-31500</v>
      </c>
      <c r="W4202" s="14">
        <f t="shared" si="534"/>
        <v>0</v>
      </c>
      <c r="X4202" s="16"/>
      <c r="Y4202" s="14">
        <f t="shared" si="530"/>
        <v>0</v>
      </c>
      <c r="Z4202" s="16">
        <f t="shared" si="532"/>
        <v>0</v>
      </c>
      <c r="AA4202" s="16">
        <f t="shared" si="531"/>
        <v>0</v>
      </c>
      <c r="AB4202" s="16">
        <f t="shared" si="533"/>
        <v>0</v>
      </c>
      <c r="AC4202" s="10">
        <v>7.0000000000000007E-2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73"/>
      <c r="S4203" s="16">
        <v>1660174.04</v>
      </c>
      <c r="T4203" s="13"/>
      <c r="U4203" s="13">
        <v>1100088.0500000003</v>
      </c>
      <c r="V4203" s="13">
        <f t="shared" si="528"/>
        <v>560085.98999999976</v>
      </c>
      <c r="W4203" s="14">
        <f t="shared" si="534"/>
        <v>1057776.9711538465</v>
      </c>
      <c r="X4203" s="13"/>
      <c r="Y4203" s="14">
        <f t="shared" si="530"/>
        <v>0</v>
      </c>
      <c r="Z4203" s="16">
        <f t="shared" si="532"/>
        <v>1057776.9711538465</v>
      </c>
      <c r="AA4203" s="13">
        <f t="shared" si="531"/>
        <v>42311.078846153803</v>
      </c>
      <c r="AB4203" s="13">
        <f t="shared" si="533"/>
        <v>1100088.0500000003</v>
      </c>
      <c r="AC4203" s="9">
        <v>7.0000000000000007E-2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28"/>
        <v>0</v>
      </c>
      <c r="W4204" s="14">
        <f t="shared" si="534"/>
        <v>18737.377358490565</v>
      </c>
      <c r="X4204" s="13"/>
      <c r="Y4204" s="14">
        <f t="shared" si="530"/>
        <v>0</v>
      </c>
      <c r="Z4204" s="16">
        <f t="shared" si="532"/>
        <v>18737.377358490565</v>
      </c>
      <c r="AA4204" s="13">
        <f t="shared" si="531"/>
        <v>1124.2426415094342</v>
      </c>
      <c r="AB4204" s="13">
        <f t="shared" si="533"/>
        <v>19861.62</v>
      </c>
      <c r="AC4204" s="9">
        <v>7.0000000000000007E-2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28"/>
        <v>53749.869999999995</v>
      </c>
      <c r="W4205" s="14">
        <f t="shared" si="534"/>
        <v>26250.13</v>
      </c>
      <c r="X4205" s="13"/>
      <c r="Y4205" s="14">
        <f t="shared" si="530"/>
        <v>0</v>
      </c>
      <c r="Z4205" s="16">
        <f t="shared" si="532"/>
        <v>26250.13</v>
      </c>
      <c r="AA4205" s="13">
        <f t="shared" si="531"/>
        <v>0</v>
      </c>
      <c r="AB4205" s="13">
        <f t="shared" si="533"/>
        <v>26250.13</v>
      </c>
      <c r="AC4205" s="9">
        <v>7.0000000000000007E-2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73"/>
      <c r="S4206" s="16">
        <v>37367.300000000003</v>
      </c>
      <c r="T4206" s="13"/>
      <c r="U4206" s="13">
        <v>0</v>
      </c>
      <c r="V4206" s="13">
        <f t="shared" ref="V4206:V4269" si="535">S4206+T4206-U4206</f>
        <v>37367.300000000003</v>
      </c>
      <c r="W4206" s="14">
        <f t="shared" si="534"/>
        <v>0</v>
      </c>
      <c r="X4206" s="13"/>
      <c r="Y4206" s="14">
        <f t="shared" si="530"/>
        <v>0</v>
      </c>
      <c r="Z4206" s="16">
        <f t="shared" si="532"/>
        <v>0</v>
      </c>
      <c r="AA4206" s="13">
        <f t="shared" si="531"/>
        <v>0</v>
      </c>
      <c r="AB4206" s="13">
        <f t="shared" si="533"/>
        <v>0</v>
      </c>
      <c r="AC4206" s="9">
        <v>7.0000000000000007E-2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5"/>
        <v>1446.59</v>
      </c>
      <c r="W4207" s="14">
        <f t="shared" si="534"/>
        <v>0</v>
      </c>
      <c r="X4207" s="13"/>
      <c r="Y4207" s="14">
        <f t="shared" si="530"/>
        <v>0</v>
      </c>
      <c r="Z4207" s="16">
        <f t="shared" si="532"/>
        <v>0</v>
      </c>
      <c r="AA4207" s="13">
        <f t="shared" si="531"/>
        <v>0</v>
      </c>
      <c r="AB4207" s="13">
        <f t="shared" si="533"/>
        <v>0</v>
      </c>
      <c r="AC4207" s="9">
        <v>7.0000000000000007E-2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5"/>
        <v>0</v>
      </c>
      <c r="W4208" s="14">
        <f t="shared" si="534"/>
        <v>0</v>
      </c>
      <c r="X4208" s="16"/>
      <c r="Y4208" s="14">
        <f t="shared" si="530"/>
        <v>0</v>
      </c>
      <c r="Z4208" s="16">
        <f t="shared" si="532"/>
        <v>0</v>
      </c>
      <c r="AA4208" s="16">
        <f t="shared" si="531"/>
        <v>0</v>
      </c>
      <c r="AB4208" s="16">
        <f t="shared" si="533"/>
        <v>0</v>
      </c>
      <c r="AC4208" s="9">
        <v>7.0000000000000007E-2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73"/>
      <c r="S4209" s="16">
        <v>11568.01</v>
      </c>
      <c r="T4209" s="13"/>
      <c r="U4209" s="13">
        <v>0</v>
      </c>
      <c r="V4209" s="13">
        <f t="shared" si="535"/>
        <v>11568.01</v>
      </c>
      <c r="W4209" s="14">
        <f t="shared" si="534"/>
        <v>0</v>
      </c>
      <c r="X4209" s="13"/>
      <c r="Y4209" s="14">
        <f t="shared" si="530"/>
        <v>0</v>
      </c>
      <c r="Z4209" s="16">
        <f t="shared" si="532"/>
        <v>0</v>
      </c>
      <c r="AA4209" s="13">
        <f t="shared" si="531"/>
        <v>0</v>
      </c>
      <c r="AB4209" s="13">
        <f t="shared" si="533"/>
        <v>0</v>
      </c>
      <c r="AC4209" s="9">
        <v>7.0000000000000007E-2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5"/>
        <v>2233574.54</v>
      </c>
      <c r="W4210" s="14">
        <f t="shared" si="534"/>
        <v>1013267.6221198156</v>
      </c>
      <c r="X4210" s="13"/>
      <c r="Y4210" s="14">
        <f t="shared" si="530"/>
        <v>0</v>
      </c>
      <c r="Z4210" s="16">
        <f t="shared" si="532"/>
        <v>1013267.6221198156</v>
      </c>
      <c r="AA4210" s="13">
        <f t="shared" si="531"/>
        <v>86127.747880184324</v>
      </c>
      <c r="AB4210" s="13">
        <f t="shared" si="533"/>
        <v>1099395.3699999999</v>
      </c>
      <c r="AC4210" s="9">
        <v>7.0000000000000007E-2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5"/>
        <v>12102.1</v>
      </c>
      <c r="W4211" s="14">
        <f t="shared" si="534"/>
        <v>0</v>
      </c>
      <c r="X4211" s="13"/>
      <c r="Y4211" s="14">
        <f t="shared" si="530"/>
        <v>0</v>
      </c>
      <c r="Z4211" s="16">
        <f t="shared" si="532"/>
        <v>0</v>
      </c>
      <c r="AA4211" s="13">
        <f t="shared" si="531"/>
        <v>0</v>
      </c>
      <c r="AB4211" s="13">
        <f t="shared" si="533"/>
        <v>0</v>
      </c>
      <c r="AC4211" s="9">
        <v>7.0000000000000007E-2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5"/>
        <v>78.56</v>
      </c>
      <c r="W4212" s="14">
        <f t="shared" si="534"/>
        <v>0</v>
      </c>
      <c r="X4212" s="13"/>
      <c r="Y4212" s="14">
        <f t="shared" si="530"/>
        <v>0</v>
      </c>
      <c r="Z4212" s="16">
        <f t="shared" si="532"/>
        <v>0</v>
      </c>
      <c r="AA4212" s="13">
        <f t="shared" si="531"/>
        <v>0</v>
      </c>
      <c r="AB4212" s="13">
        <f t="shared" si="533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5"/>
        <v>-25.480000000097789</v>
      </c>
      <c r="W4213" s="14">
        <f t="shared" si="534"/>
        <v>599223.2086956522</v>
      </c>
      <c r="X4213" s="13"/>
      <c r="Y4213" s="14">
        <f t="shared" si="530"/>
        <v>98616.518695652194</v>
      </c>
      <c r="Z4213" s="13"/>
      <c r="AA4213" s="13">
        <f t="shared" si="531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3548</v>
      </c>
      <c r="F4214" s="73" t="s">
        <v>3548</v>
      </c>
      <c r="G4214" s="73" t="s">
        <v>3548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3549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5"/>
        <v>16683.439999999999</v>
      </c>
      <c r="W4214" s="14">
        <f t="shared" si="534"/>
        <v>104.07142857142857</v>
      </c>
      <c r="X4214" s="13"/>
      <c r="Y4214" s="14">
        <f t="shared" si="530"/>
        <v>45.791428571428568</v>
      </c>
      <c r="Z4214" s="16">
        <f>W4214+X4214</f>
        <v>104.07142857142857</v>
      </c>
      <c r="AA4214" s="13">
        <f t="shared" si="531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5"/>
        <v>-0.80000000000291005</v>
      </c>
      <c r="W4215" s="14">
        <f t="shared" si="534"/>
        <v>0</v>
      </c>
      <c r="X4215" s="13"/>
      <c r="Y4215" s="14">
        <f t="shared" si="530"/>
        <v>0</v>
      </c>
      <c r="Z4215" s="13"/>
      <c r="AA4215" s="13">
        <f t="shared" si="531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5"/>
        <v>-1.8160000000498258</v>
      </c>
      <c r="W4216" s="14">
        <f t="shared" si="534"/>
        <v>0</v>
      </c>
      <c r="X4216" s="13"/>
      <c r="Y4216" s="14">
        <f t="shared" si="530"/>
        <v>0</v>
      </c>
      <c r="Z4216" s="13"/>
      <c r="AA4216" s="13">
        <f t="shared" si="531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5"/>
        <v>-0.80799999999499095</v>
      </c>
      <c r="W4217" s="14">
        <f t="shared" si="534"/>
        <v>0</v>
      </c>
      <c r="X4217" s="13"/>
      <c r="Y4217" s="14">
        <f t="shared" si="530"/>
        <v>0</v>
      </c>
      <c r="Z4217" s="13"/>
      <c r="AA4217" s="13">
        <f t="shared" si="531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5"/>
        <v>0.57800000000042928</v>
      </c>
      <c r="W4218" s="14">
        <f t="shared" si="534"/>
        <v>0</v>
      </c>
      <c r="X4218" s="13"/>
      <c r="Y4218" s="14">
        <f t="shared" si="530"/>
        <v>0</v>
      </c>
      <c r="Z4218" s="13"/>
      <c r="AA4218" s="13">
        <f t="shared" si="531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5"/>
        <v>3.1479999999992287</v>
      </c>
      <c r="W4219" s="14">
        <f t="shared" si="534"/>
        <v>0</v>
      </c>
      <c r="X4219" s="13"/>
      <c r="Y4219" s="14">
        <f t="shared" si="530"/>
        <v>0</v>
      </c>
      <c r="Z4219" s="16">
        <f t="shared" ref="Z4219:Z4221" si="536">W4219+X4219</f>
        <v>0</v>
      </c>
      <c r="AA4219" s="13">
        <f t="shared" si="531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5"/>
        <v>0.63200000000142609</v>
      </c>
      <c r="W4220" s="14">
        <f t="shared" si="534"/>
        <v>0</v>
      </c>
      <c r="X4220" s="13"/>
      <c r="Y4220" s="14">
        <f t="shared" si="530"/>
        <v>0</v>
      </c>
      <c r="Z4220" s="16">
        <f t="shared" si="536"/>
        <v>0</v>
      </c>
      <c r="AA4220" s="13">
        <f t="shared" si="531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5"/>
        <v>-8.40000000002874E-2</v>
      </c>
      <c r="W4221" s="14">
        <f t="shared" si="534"/>
        <v>0</v>
      </c>
      <c r="X4221" s="13"/>
      <c r="Y4221" s="14">
        <f t="shared" si="530"/>
        <v>0</v>
      </c>
      <c r="Z4221" s="16">
        <f t="shared" si="536"/>
        <v>0</v>
      </c>
      <c r="AA4221" s="13">
        <f t="shared" si="531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5"/>
        <v>0.19999999998981399</v>
      </c>
      <c r="W4222" s="14">
        <f t="shared" si="534"/>
        <v>0</v>
      </c>
      <c r="X4222" s="13"/>
      <c r="Y4222" s="14">
        <f t="shared" si="530"/>
        <v>0</v>
      </c>
      <c r="Z4222" s="13"/>
      <c r="AA4222" s="13">
        <f t="shared" si="531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5"/>
        <v>-3.9780000001331928</v>
      </c>
      <c r="W4223" s="14">
        <f t="shared" si="534"/>
        <v>90.781818181818181</v>
      </c>
      <c r="X4223" s="13"/>
      <c r="Y4223" s="14">
        <f t="shared" si="530"/>
        <v>0</v>
      </c>
      <c r="Z4223" s="13"/>
      <c r="AA4223" s="13">
        <f t="shared" si="531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5"/>
        <v>-0.97999999998137355</v>
      </c>
      <c r="W4224" s="14">
        <f t="shared" si="534"/>
        <v>0</v>
      </c>
      <c r="X4224" s="13"/>
      <c r="Y4224" s="14">
        <f t="shared" si="530"/>
        <v>0</v>
      </c>
      <c r="Z4224" s="13"/>
      <c r="AA4224" s="13">
        <f t="shared" si="531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5"/>
        <v>2.4000000001251465E-2</v>
      </c>
      <c r="W4225" s="14">
        <f t="shared" si="534"/>
        <v>0</v>
      </c>
      <c r="X4225" s="13"/>
      <c r="Y4225" s="14">
        <f t="shared" si="530"/>
        <v>0</v>
      </c>
      <c r="Z4225" s="13"/>
      <c r="AA4225" s="13">
        <f t="shared" si="531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5"/>
        <v>7054.5460000000003</v>
      </c>
      <c r="W4226" s="14">
        <f t="shared" si="534"/>
        <v>0</v>
      </c>
      <c r="X4226" s="13"/>
      <c r="Y4226" s="14">
        <f t="shared" si="530"/>
        <v>0</v>
      </c>
      <c r="Z4226" s="16">
        <f t="shared" ref="Z4226:Z4256" si="537">W4226+X4226</f>
        <v>0</v>
      </c>
      <c r="AA4226" s="13">
        <f t="shared" si="531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3550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5"/>
        <v>15004.89</v>
      </c>
      <c r="W4227" s="14">
        <f t="shared" si="534"/>
        <v>14995.11</v>
      </c>
      <c r="X4227" s="13"/>
      <c r="Y4227" s="14">
        <f t="shared" ref="Y4227:Y4290" si="538">IF((W4227-AB4227)&gt;0,W4227-AB4227,0)</f>
        <v>0</v>
      </c>
      <c r="Z4227" s="16">
        <f t="shared" si="537"/>
        <v>14995.11</v>
      </c>
      <c r="AA4227" s="13">
        <f t="shared" si="531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5"/>
        <v>11773.100000000006</v>
      </c>
      <c r="W4228" s="14">
        <f t="shared" si="534"/>
        <v>79364.215686274503</v>
      </c>
      <c r="X4228" s="13"/>
      <c r="Y4228" s="14">
        <f t="shared" si="538"/>
        <v>0</v>
      </c>
      <c r="Z4228" s="16">
        <f t="shared" si="537"/>
        <v>79364.215686274503</v>
      </c>
      <c r="AA4228" s="13">
        <f t="shared" si="531"/>
        <v>1587.2843137254968</v>
      </c>
      <c r="AB4228" s="13">
        <f t="shared" ref="AB4228:AB4291" si="53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5"/>
        <v>16159.669999999998</v>
      </c>
      <c r="W4229" s="14">
        <f t="shared" si="534"/>
        <v>101728.45</v>
      </c>
      <c r="X4229" s="13"/>
      <c r="Y4229" s="14">
        <f t="shared" si="538"/>
        <v>0</v>
      </c>
      <c r="Z4229" s="16">
        <f t="shared" si="537"/>
        <v>101728.45</v>
      </c>
      <c r="AA4229" s="13">
        <f t="shared" si="531"/>
        <v>0</v>
      </c>
      <c r="AB4229" s="13">
        <f t="shared" si="53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5"/>
        <v>12121.330000000002</v>
      </c>
      <c r="W4230" s="14">
        <f t="shared" si="534"/>
        <v>28259.4</v>
      </c>
      <c r="X4230" s="13"/>
      <c r="Y4230" s="14">
        <f t="shared" si="538"/>
        <v>0</v>
      </c>
      <c r="Z4230" s="16">
        <f t="shared" si="537"/>
        <v>28259.4</v>
      </c>
      <c r="AA4230" s="13">
        <f t="shared" ref="AA4230:AA4293" si="540">U4230-W4230</f>
        <v>0</v>
      </c>
      <c r="AB4230" s="13">
        <f t="shared" si="53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5"/>
        <v>10187.299999999996</v>
      </c>
      <c r="W4231" s="14">
        <f t="shared" si="534"/>
        <v>28316.07</v>
      </c>
      <c r="X4231" s="13"/>
      <c r="Y4231" s="14">
        <f t="shared" si="538"/>
        <v>0</v>
      </c>
      <c r="Z4231" s="16">
        <f t="shared" si="537"/>
        <v>28316.07</v>
      </c>
      <c r="AA4231" s="13">
        <f t="shared" si="540"/>
        <v>0</v>
      </c>
      <c r="AB4231" s="13">
        <f t="shared" si="53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5"/>
        <v>55853.270000000019</v>
      </c>
      <c r="W4232" s="14">
        <f t="shared" si="534"/>
        <v>427781.8</v>
      </c>
      <c r="X4232" s="13"/>
      <c r="Y4232" s="14">
        <f t="shared" si="538"/>
        <v>0</v>
      </c>
      <c r="Z4232" s="16">
        <f t="shared" si="537"/>
        <v>427781.8</v>
      </c>
      <c r="AA4232" s="13">
        <f t="shared" si="540"/>
        <v>0</v>
      </c>
      <c r="AB4232" s="13">
        <f t="shared" si="53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5"/>
        <v>14218.810000000005</v>
      </c>
      <c r="W4233" s="14">
        <f t="shared" si="534"/>
        <v>41984.85</v>
      </c>
      <c r="X4233" s="13"/>
      <c r="Y4233" s="14">
        <f t="shared" si="538"/>
        <v>0</v>
      </c>
      <c r="Z4233" s="16">
        <f t="shared" si="537"/>
        <v>41984.85</v>
      </c>
      <c r="AA4233" s="13">
        <f t="shared" si="540"/>
        <v>0</v>
      </c>
      <c r="AB4233" s="13">
        <f t="shared" si="53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5"/>
        <v>13721.07</v>
      </c>
      <c r="W4234" s="14">
        <f t="shared" si="534"/>
        <v>65016.4</v>
      </c>
      <c r="X4234" s="13"/>
      <c r="Y4234" s="14">
        <f t="shared" si="538"/>
        <v>0</v>
      </c>
      <c r="Z4234" s="16">
        <f t="shared" si="537"/>
        <v>65016.4</v>
      </c>
      <c r="AA4234" s="13">
        <f t="shared" si="540"/>
        <v>0</v>
      </c>
      <c r="AB4234" s="13">
        <f t="shared" si="53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5"/>
        <v>50099.99</v>
      </c>
      <c r="W4235" s="14">
        <f t="shared" si="534"/>
        <v>40147.4</v>
      </c>
      <c r="X4235" s="13"/>
      <c r="Y4235" s="14">
        <f t="shared" si="538"/>
        <v>0</v>
      </c>
      <c r="Z4235" s="16">
        <f t="shared" si="537"/>
        <v>40147.4</v>
      </c>
      <c r="AA4235" s="13">
        <f t="shared" si="540"/>
        <v>0</v>
      </c>
      <c r="AB4235" s="13">
        <f t="shared" si="53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5"/>
        <v>111128.39000000001</v>
      </c>
      <c r="W4236" s="14">
        <f t="shared" si="534"/>
        <v>153644</v>
      </c>
      <c r="X4236" s="13"/>
      <c r="Y4236" s="14">
        <f t="shared" si="538"/>
        <v>0</v>
      </c>
      <c r="Z4236" s="16">
        <f t="shared" si="537"/>
        <v>153644</v>
      </c>
      <c r="AA4236" s="13">
        <f t="shared" si="540"/>
        <v>0</v>
      </c>
      <c r="AB4236" s="13">
        <f t="shared" si="53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3517</v>
      </c>
      <c r="F4237" s="73" t="s">
        <v>3551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3518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5"/>
        <v>20000</v>
      </c>
      <c r="W4237" s="14">
        <f t="shared" si="534"/>
        <v>0</v>
      </c>
      <c r="X4237" s="13"/>
      <c r="Y4237" s="14">
        <f t="shared" si="538"/>
        <v>0</v>
      </c>
      <c r="Z4237" s="16">
        <f t="shared" si="537"/>
        <v>0</v>
      </c>
      <c r="AA4237" s="13">
        <f t="shared" si="540"/>
        <v>0</v>
      </c>
      <c r="AB4237" s="13">
        <f t="shared" si="539"/>
        <v>0</v>
      </c>
      <c r="AC4237" s="9">
        <v>0.16500000000000001</v>
      </c>
      <c r="AD4237" s="73"/>
      <c r="AE4237" s="73" t="s">
        <v>3552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5"/>
        <v>2006.1999999999971</v>
      </c>
      <c r="W4238" s="14">
        <f t="shared" si="534"/>
        <v>23601.862745098038</v>
      </c>
      <c r="X4238" s="13"/>
      <c r="Y4238" s="14">
        <f t="shared" si="538"/>
        <v>0</v>
      </c>
      <c r="Z4238" s="16">
        <f t="shared" si="537"/>
        <v>23601.862745098038</v>
      </c>
      <c r="AA4238" s="13">
        <f t="shared" si="540"/>
        <v>472.03725490196302</v>
      </c>
      <c r="AB4238" s="13">
        <f t="shared" si="53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3553</v>
      </c>
      <c r="S4239" s="13">
        <v>43996.08</v>
      </c>
      <c r="T4239" s="13">
        <v>25000</v>
      </c>
      <c r="U4239" s="13">
        <v>48051.199999999997</v>
      </c>
      <c r="V4239" s="13">
        <f t="shared" si="53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38"/>
        <v>0</v>
      </c>
      <c r="Z4239" s="16">
        <f t="shared" si="537"/>
        <v>47120.539999999994</v>
      </c>
      <c r="AA4239" s="13">
        <f t="shared" si="540"/>
        <v>930.66000000000349</v>
      </c>
      <c r="AB4239" s="13">
        <f t="shared" si="53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3554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5"/>
        <v>57455.140000000014</v>
      </c>
      <c r="W4240" s="14">
        <f t="shared" si="534"/>
        <v>551514.56862745096</v>
      </c>
      <c r="X4240" s="13"/>
      <c r="Y4240" s="14">
        <f t="shared" si="538"/>
        <v>0</v>
      </c>
      <c r="Z4240" s="16">
        <f t="shared" si="537"/>
        <v>551514.56862745096</v>
      </c>
      <c r="AA4240" s="13">
        <f t="shared" si="540"/>
        <v>11030.291372549022</v>
      </c>
      <c r="AB4240" s="13">
        <f t="shared" si="53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5"/>
        <v>124860.05000000005</v>
      </c>
      <c r="W4241" s="14">
        <f t="shared" si="534"/>
        <v>421925</v>
      </c>
      <c r="X4241" s="13"/>
      <c r="Y4241" s="14">
        <f t="shared" si="538"/>
        <v>0</v>
      </c>
      <c r="Z4241" s="16">
        <f t="shared" si="537"/>
        <v>421925</v>
      </c>
      <c r="AA4241" s="13">
        <f t="shared" si="540"/>
        <v>0</v>
      </c>
      <c r="AB4241" s="13">
        <f t="shared" si="53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5"/>
        <v>8579.6999999999971</v>
      </c>
      <c r="W4242" s="14">
        <f t="shared" si="534"/>
        <v>83359.600000000006</v>
      </c>
      <c r="X4242" s="13"/>
      <c r="Y4242" s="14">
        <f t="shared" si="538"/>
        <v>0</v>
      </c>
      <c r="Z4242" s="16">
        <f t="shared" si="537"/>
        <v>83359.600000000006</v>
      </c>
      <c r="AA4242" s="13">
        <f t="shared" si="540"/>
        <v>0</v>
      </c>
      <c r="AB4242" s="13">
        <f t="shared" si="53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5"/>
        <v>68999.350000000006</v>
      </c>
      <c r="W4243" s="14">
        <f t="shared" si="534"/>
        <v>159269.5</v>
      </c>
      <c r="X4243" s="13"/>
      <c r="Y4243" s="14">
        <f t="shared" si="538"/>
        <v>0</v>
      </c>
      <c r="Z4243" s="16">
        <f t="shared" si="537"/>
        <v>159269.5</v>
      </c>
      <c r="AA4243" s="13">
        <f t="shared" si="540"/>
        <v>0</v>
      </c>
      <c r="AB4243" s="13">
        <f t="shared" si="53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5"/>
        <v>22056.46</v>
      </c>
      <c r="W4244" s="14">
        <f t="shared" si="534"/>
        <v>32873.619047619046</v>
      </c>
      <c r="X4244" s="13"/>
      <c r="Y4244" s="14">
        <f t="shared" si="538"/>
        <v>0</v>
      </c>
      <c r="Z4244" s="16">
        <f t="shared" si="537"/>
        <v>32873.619047619046</v>
      </c>
      <c r="AA4244" s="13">
        <f t="shared" si="540"/>
        <v>1643.680952380957</v>
      </c>
      <c r="AB4244" s="13">
        <f t="shared" si="53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5"/>
        <v>6384.9000000000015</v>
      </c>
      <c r="W4245" s="14">
        <f t="shared" si="534"/>
        <v>52935</v>
      </c>
      <c r="X4245" s="13"/>
      <c r="Y4245" s="14">
        <f t="shared" si="538"/>
        <v>0</v>
      </c>
      <c r="Z4245" s="16">
        <f t="shared" si="537"/>
        <v>52935</v>
      </c>
      <c r="AA4245" s="13">
        <f t="shared" si="540"/>
        <v>0</v>
      </c>
      <c r="AB4245" s="13">
        <f t="shared" si="53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5"/>
        <v>11946.200000000004</v>
      </c>
      <c r="W4246" s="14">
        <f t="shared" si="534"/>
        <v>30069.09</v>
      </c>
      <c r="X4246" s="13"/>
      <c r="Y4246" s="14">
        <f t="shared" si="538"/>
        <v>0</v>
      </c>
      <c r="Z4246" s="16">
        <f t="shared" si="537"/>
        <v>30069.09</v>
      </c>
      <c r="AA4246" s="13">
        <f t="shared" si="540"/>
        <v>3341.0099999999984</v>
      </c>
      <c r="AB4246" s="13">
        <f t="shared" si="53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5"/>
        <v>3272.9199999999983</v>
      </c>
      <c r="W4247" s="14">
        <f t="shared" si="534"/>
        <v>16847.298000000003</v>
      </c>
      <c r="X4247" s="13"/>
      <c r="Y4247" s="14">
        <f t="shared" si="538"/>
        <v>0</v>
      </c>
      <c r="Z4247" s="16">
        <f t="shared" si="537"/>
        <v>16847.298000000003</v>
      </c>
      <c r="AA4247" s="13">
        <f t="shared" si="540"/>
        <v>1871.9219999999987</v>
      </c>
      <c r="AB4247" s="13">
        <f t="shared" si="53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5"/>
        <v>5370.1699999999983</v>
      </c>
      <c r="W4248" s="14">
        <f t="shared" si="534"/>
        <v>55571.453999999998</v>
      </c>
      <c r="X4248" s="13"/>
      <c r="Y4248" s="14">
        <f t="shared" si="538"/>
        <v>0</v>
      </c>
      <c r="Z4248" s="16">
        <f t="shared" si="537"/>
        <v>55571.453999999998</v>
      </c>
      <c r="AA4248" s="13">
        <f t="shared" si="540"/>
        <v>6174.6059999999998</v>
      </c>
      <c r="AB4248" s="13">
        <f t="shared" si="53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5"/>
        <v>2560.6999999999971</v>
      </c>
      <c r="W4249" s="14">
        <f t="shared" si="534"/>
        <v>62045.37</v>
      </c>
      <c r="X4249" s="13"/>
      <c r="Y4249" s="14">
        <f t="shared" si="538"/>
        <v>0</v>
      </c>
      <c r="Z4249" s="16">
        <f t="shared" si="537"/>
        <v>62045.37</v>
      </c>
      <c r="AA4249" s="13">
        <f t="shared" si="540"/>
        <v>6893.93</v>
      </c>
      <c r="AB4249" s="13">
        <f t="shared" si="53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5"/>
        <v>18818.400000000001</v>
      </c>
      <c r="W4250" s="14">
        <f t="shared" si="534"/>
        <v>18377.100000000002</v>
      </c>
      <c r="X4250" s="13"/>
      <c r="Y4250" s="14">
        <f t="shared" si="538"/>
        <v>0</v>
      </c>
      <c r="Z4250" s="16">
        <f t="shared" si="537"/>
        <v>18377.100000000002</v>
      </c>
      <c r="AA4250" s="13">
        <f t="shared" si="540"/>
        <v>2041.8999999999978</v>
      </c>
      <c r="AB4250" s="13">
        <f t="shared" si="53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5"/>
        <v>18197.489999999991</v>
      </c>
      <c r="W4251" s="14">
        <f t="shared" si="534"/>
        <v>80820.823529411762</v>
      </c>
      <c r="X4251" s="13"/>
      <c r="Y4251" s="14">
        <f t="shared" si="538"/>
        <v>0</v>
      </c>
      <c r="Z4251" s="16">
        <f t="shared" si="537"/>
        <v>80820.823529411762</v>
      </c>
      <c r="AA4251" s="13">
        <f t="shared" si="540"/>
        <v>1616.4164705882431</v>
      </c>
      <c r="AB4251" s="13">
        <f t="shared" si="53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5"/>
        <v>50794.599999999991</v>
      </c>
      <c r="W4252" s="14">
        <f t="shared" si="534"/>
        <v>38047.300000000003</v>
      </c>
      <c r="X4252" s="13"/>
      <c r="Y4252" s="14">
        <f t="shared" si="538"/>
        <v>0</v>
      </c>
      <c r="Z4252" s="16">
        <f t="shared" si="537"/>
        <v>38047.300000000003</v>
      </c>
      <c r="AA4252" s="13">
        <f t="shared" si="540"/>
        <v>0</v>
      </c>
      <c r="AB4252" s="13">
        <f t="shared" si="53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3555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5"/>
        <v>10000</v>
      </c>
      <c r="W4253" s="14">
        <f t="shared" si="534"/>
        <v>0</v>
      </c>
      <c r="X4253" s="13"/>
      <c r="Y4253" s="14">
        <f t="shared" si="538"/>
        <v>0</v>
      </c>
      <c r="Z4253" s="16">
        <f t="shared" si="537"/>
        <v>0</v>
      </c>
      <c r="AA4253" s="13">
        <f t="shared" si="540"/>
        <v>0</v>
      </c>
      <c r="AB4253" s="13">
        <f t="shared" si="53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5"/>
        <v>0</v>
      </c>
      <c r="W4254" s="14">
        <f t="shared" si="534"/>
        <v>0</v>
      </c>
      <c r="X4254" s="13"/>
      <c r="Y4254" s="14">
        <f t="shared" si="538"/>
        <v>0</v>
      </c>
      <c r="Z4254" s="16">
        <f t="shared" si="537"/>
        <v>0</v>
      </c>
      <c r="AA4254" s="13">
        <f t="shared" si="540"/>
        <v>0</v>
      </c>
      <c r="AB4254" s="13">
        <f t="shared" si="53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5"/>
        <v>7971.6200000000008</v>
      </c>
      <c r="W4255" s="14">
        <f t="shared" si="534"/>
        <v>7659.65</v>
      </c>
      <c r="X4255" s="13"/>
      <c r="Y4255" s="14">
        <f t="shared" si="538"/>
        <v>0</v>
      </c>
      <c r="Z4255" s="16">
        <f t="shared" si="537"/>
        <v>7659.65</v>
      </c>
      <c r="AA4255" s="13">
        <f t="shared" si="540"/>
        <v>0</v>
      </c>
      <c r="AB4255" s="13">
        <f t="shared" si="53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5"/>
        <v>4317.0899999999983</v>
      </c>
      <c r="W4256" s="14">
        <f t="shared" si="534"/>
        <v>10108.870000000001</v>
      </c>
      <c r="X4256" s="13"/>
      <c r="Y4256" s="14">
        <f t="shared" si="538"/>
        <v>0</v>
      </c>
      <c r="Z4256" s="16">
        <f t="shared" si="537"/>
        <v>10108.870000000001</v>
      </c>
      <c r="AA4256" s="13">
        <f t="shared" si="540"/>
        <v>0</v>
      </c>
      <c r="AB4256" s="13">
        <f t="shared" si="53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3556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5"/>
        <v>0</v>
      </c>
      <c r="W4257" s="14">
        <f t="shared" si="534"/>
        <v>0</v>
      </c>
      <c r="X4257" s="13"/>
      <c r="Y4257" s="14">
        <f t="shared" si="538"/>
        <v>0</v>
      </c>
      <c r="Z4257" s="13"/>
      <c r="AA4257" s="13">
        <f t="shared" si="540"/>
        <v>0</v>
      </c>
      <c r="AB4257" s="13">
        <f t="shared" si="53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3557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5"/>
        <v>0</v>
      </c>
      <c r="W4258" s="14">
        <f t="shared" si="534"/>
        <v>15000</v>
      </c>
      <c r="X4258" s="13"/>
      <c r="Y4258" s="14">
        <f t="shared" si="538"/>
        <v>0</v>
      </c>
      <c r="Z4258" s="13"/>
      <c r="AA4258" s="13">
        <f t="shared" si="540"/>
        <v>0</v>
      </c>
      <c r="AB4258" s="13">
        <f t="shared" si="53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3558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5"/>
        <v>2269.1999999999998</v>
      </c>
      <c r="W4259" s="14">
        <f t="shared" si="534"/>
        <v>7730.8</v>
      </c>
      <c r="X4259" s="13"/>
      <c r="Y4259" s="14">
        <f t="shared" si="538"/>
        <v>0</v>
      </c>
      <c r="Z4259" s="13"/>
      <c r="AA4259" s="13">
        <f t="shared" si="540"/>
        <v>0</v>
      </c>
      <c r="AB4259" s="13">
        <f t="shared" si="53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3559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5"/>
        <v>490.5</v>
      </c>
      <c r="W4260" s="14">
        <f t="shared" si="534"/>
        <v>9509.5</v>
      </c>
      <c r="X4260" s="13"/>
      <c r="Y4260" s="14">
        <f t="shared" si="538"/>
        <v>0</v>
      </c>
      <c r="Z4260" s="13"/>
      <c r="AA4260" s="13">
        <f t="shared" si="540"/>
        <v>0</v>
      </c>
      <c r="AB4260" s="13">
        <f t="shared" si="53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5"/>
        <v>6312</v>
      </c>
      <c r="W4261" s="14">
        <f t="shared" si="534"/>
        <v>23740.7</v>
      </c>
      <c r="X4261" s="13"/>
      <c r="Y4261" s="14">
        <f t="shared" si="538"/>
        <v>0</v>
      </c>
      <c r="Z4261" s="13"/>
      <c r="AA4261" s="13">
        <f t="shared" si="540"/>
        <v>0</v>
      </c>
      <c r="AB4261" s="13">
        <f t="shared" si="53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3560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5"/>
        <v>0</v>
      </c>
      <c r="W4262" s="14">
        <f t="shared" ref="W4262:W4325" si="541">IF(O4262="返货",U4262/(1+P4262),IF(O4262="返现",U4262,IF(O4262="折扣",U4262*P4262,IF(O4262="无",U4262))))</f>
        <v>15000</v>
      </c>
      <c r="X4262" s="13"/>
      <c r="Y4262" s="14">
        <f t="shared" si="538"/>
        <v>0</v>
      </c>
      <c r="Z4262" s="13"/>
      <c r="AA4262" s="13">
        <f t="shared" si="540"/>
        <v>0</v>
      </c>
      <c r="AB4262" s="13">
        <f t="shared" si="53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5"/>
        <v>39433.42</v>
      </c>
      <c r="W4263" s="14">
        <f t="shared" si="541"/>
        <v>75225.940594059401</v>
      </c>
      <c r="X4263" s="13"/>
      <c r="Y4263" s="14">
        <f t="shared" si="538"/>
        <v>0</v>
      </c>
      <c r="Z4263" s="16">
        <f t="shared" ref="Z4263:Z4302" si="542">W4263+X4263</f>
        <v>75225.940594059401</v>
      </c>
      <c r="AA4263" s="13">
        <f t="shared" si="540"/>
        <v>752.25940594059648</v>
      </c>
      <c r="AB4263" s="13">
        <f t="shared" si="53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5"/>
        <v>8912.08</v>
      </c>
      <c r="W4264" s="14">
        <f t="shared" si="541"/>
        <v>11087.92</v>
      </c>
      <c r="X4264" s="13"/>
      <c r="Y4264" s="14">
        <f t="shared" si="538"/>
        <v>0</v>
      </c>
      <c r="Z4264" s="16">
        <f t="shared" si="542"/>
        <v>11087.92</v>
      </c>
      <c r="AA4264" s="13">
        <f t="shared" si="540"/>
        <v>0</v>
      </c>
      <c r="AB4264" s="13">
        <f t="shared" si="53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5"/>
        <v>0</v>
      </c>
      <c r="W4265" s="14">
        <f t="shared" si="541"/>
        <v>13113.1</v>
      </c>
      <c r="X4265" s="13"/>
      <c r="Y4265" s="14">
        <f t="shared" si="538"/>
        <v>0</v>
      </c>
      <c r="Z4265" s="16">
        <f t="shared" si="542"/>
        <v>13113.1</v>
      </c>
      <c r="AA4265" s="13">
        <f t="shared" si="540"/>
        <v>0</v>
      </c>
      <c r="AB4265" s="13">
        <f t="shared" si="53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5"/>
        <v>76490.099999999977</v>
      </c>
      <c r="W4266" s="14">
        <f t="shared" si="541"/>
        <v>551113.5</v>
      </c>
      <c r="X4266" s="13"/>
      <c r="Y4266" s="14">
        <f t="shared" si="538"/>
        <v>0</v>
      </c>
      <c r="Z4266" s="16">
        <f t="shared" si="542"/>
        <v>551113.5</v>
      </c>
      <c r="AA4266" s="13">
        <f t="shared" si="540"/>
        <v>0</v>
      </c>
      <c r="AB4266" s="13">
        <f t="shared" si="53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5"/>
        <v>4432.3999999999978</v>
      </c>
      <c r="W4267" s="14">
        <f t="shared" si="541"/>
        <v>18534.059405940596</v>
      </c>
      <c r="X4267" s="13"/>
      <c r="Y4267" s="14">
        <f t="shared" si="538"/>
        <v>0</v>
      </c>
      <c r="Z4267" s="16">
        <f t="shared" si="542"/>
        <v>18534.059405940596</v>
      </c>
      <c r="AA4267" s="13">
        <f t="shared" si="540"/>
        <v>185.3405940594057</v>
      </c>
      <c r="AB4267" s="13">
        <f t="shared" si="53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3561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5"/>
        <v>8708.7000000000007</v>
      </c>
      <c r="W4268" s="14">
        <f t="shared" si="541"/>
        <v>1462.0588235294117</v>
      </c>
      <c r="X4268" s="13"/>
      <c r="Y4268" s="14">
        <f t="shared" si="538"/>
        <v>0</v>
      </c>
      <c r="Z4268" s="16">
        <f t="shared" si="542"/>
        <v>1462.0588235294117</v>
      </c>
      <c r="AA4268" s="13">
        <f t="shared" si="540"/>
        <v>29.241176470588243</v>
      </c>
      <c r="AB4268" s="13">
        <f t="shared" si="53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5"/>
        <v>9759.7999999999993</v>
      </c>
      <c r="W4269" s="14">
        <f t="shared" si="541"/>
        <v>15307.549019607844</v>
      </c>
      <c r="X4269" s="13"/>
      <c r="Y4269" s="14">
        <f t="shared" si="538"/>
        <v>0</v>
      </c>
      <c r="Z4269" s="16">
        <f t="shared" si="542"/>
        <v>15307.549019607844</v>
      </c>
      <c r="AA4269" s="13">
        <f t="shared" si="540"/>
        <v>306.15098039215627</v>
      </c>
      <c r="AB4269" s="13">
        <f t="shared" si="53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3">S4270+T4270-U4270</f>
        <v>76366.3</v>
      </c>
      <c r="W4270" s="14">
        <f t="shared" si="541"/>
        <v>24389.801980198015</v>
      </c>
      <c r="X4270" s="13"/>
      <c r="Y4270" s="14">
        <f t="shared" si="538"/>
        <v>0</v>
      </c>
      <c r="Z4270" s="16">
        <f t="shared" si="542"/>
        <v>24389.801980198015</v>
      </c>
      <c r="AA4270" s="13">
        <f t="shared" si="540"/>
        <v>243.89801980198172</v>
      </c>
      <c r="AB4270" s="13">
        <f t="shared" si="53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3"/>
        <v>629.29999999998836</v>
      </c>
      <c r="W4271" s="14">
        <f t="shared" si="541"/>
        <v>306367.52475247526</v>
      </c>
      <c r="X4271" s="13"/>
      <c r="Y4271" s="14">
        <f t="shared" si="538"/>
        <v>0</v>
      </c>
      <c r="Z4271" s="16">
        <f t="shared" si="542"/>
        <v>306367.52475247526</v>
      </c>
      <c r="AA4271" s="13">
        <f t="shared" si="540"/>
        <v>3063.6752475247486</v>
      </c>
      <c r="AB4271" s="13">
        <f t="shared" si="53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3"/>
        <v>54.99</v>
      </c>
      <c r="W4272" s="14">
        <f t="shared" si="541"/>
        <v>0</v>
      </c>
      <c r="X4272" s="13"/>
      <c r="Y4272" s="14">
        <f t="shared" si="538"/>
        <v>0</v>
      </c>
      <c r="Z4272" s="16">
        <f t="shared" si="542"/>
        <v>0</v>
      </c>
      <c r="AA4272" s="13">
        <f t="shared" si="540"/>
        <v>0</v>
      </c>
      <c r="AB4272" s="13">
        <f t="shared" si="53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3"/>
        <v>10310.599999999999</v>
      </c>
      <c r="W4273" s="14">
        <f t="shared" si="541"/>
        <v>28485</v>
      </c>
      <c r="X4273" s="13"/>
      <c r="Y4273" s="14">
        <f t="shared" si="538"/>
        <v>0</v>
      </c>
      <c r="Z4273" s="16">
        <f t="shared" si="542"/>
        <v>28485</v>
      </c>
      <c r="AA4273" s="13">
        <f t="shared" si="540"/>
        <v>0</v>
      </c>
      <c r="AB4273" s="13">
        <f t="shared" si="53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3"/>
        <v>77151.33</v>
      </c>
      <c r="W4274" s="14">
        <f t="shared" si="541"/>
        <v>20528.5</v>
      </c>
      <c r="X4274" s="13"/>
      <c r="Y4274" s="14">
        <f t="shared" si="538"/>
        <v>0</v>
      </c>
      <c r="Z4274" s="16">
        <f t="shared" si="542"/>
        <v>20528.5</v>
      </c>
      <c r="AA4274" s="13">
        <f t="shared" si="540"/>
        <v>0</v>
      </c>
      <c r="AB4274" s="13">
        <f t="shared" si="53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3"/>
        <v>15315.689999999999</v>
      </c>
      <c r="W4275" s="14">
        <f t="shared" si="541"/>
        <v>22169.519607843136</v>
      </c>
      <c r="X4275" s="13"/>
      <c r="Y4275" s="14">
        <f t="shared" si="538"/>
        <v>0</v>
      </c>
      <c r="Z4275" s="16">
        <f t="shared" si="542"/>
        <v>22169.519607843136</v>
      </c>
      <c r="AA4275" s="13">
        <f t="shared" si="540"/>
        <v>443.39039215686353</v>
      </c>
      <c r="AB4275" s="13">
        <f t="shared" si="53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3"/>
        <v>19468.04</v>
      </c>
      <c r="W4276" s="14">
        <f t="shared" si="541"/>
        <v>22034.04</v>
      </c>
      <c r="X4276" s="13"/>
      <c r="Y4276" s="14">
        <f t="shared" si="538"/>
        <v>0</v>
      </c>
      <c r="Z4276" s="16">
        <f t="shared" si="542"/>
        <v>22034.04</v>
      </c>
      <c r="AA4276" s="13">
        <f t="shared" si="540"/>
        <v>0</v>
      </c>
      <c r="AB4276" s="13">
        <f t="shared" si="53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3562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3"/>
        <v>50471.5</v>
      </c>
      <c r="W4277" s="14">
        <f t="shared" si="541"/>
        <v>99528.5</v>
      </c>
      <c r="X4277" s="13"/>
      <c r="Y4277" s="14">
        <f t="shared" si="538"/>
        <v>0</v>
      </c>
      <c r="Z4277" s="16">
        <f t="shared" si="542"/>
        <v>99528.5</v>
      </c>
      <c r="AA4277" s="13">
        <f t="shared" si="540"/>
        <v>0</v>
      </c>
      <c r="AB4277" s="13">
        <f t="shared" si="53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3"/>
        <v>30546.619999999995</v>
      </c>
      <c r="W4278" s="14">
        <f t="shared" si="541"/>
        <v>130534.9</v>
      </c>
      <c r="X4278" s="13"/>
      <c r="Y4278" s="14">
        <f t="shared" si="538"/>
        <v>0</v>
      </c>
      <c r="Z4278" s="16">
        <f t="shared" si="542"/>
        <v>130534.9</v>
      </c>
      <c r="AA4278" s="13">
        <f t="shared" si="540"/>
        <v>0</v>
      </c>
      <c r="AB4278" s="13">
        <f t="shared" si="53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3"/>
        <v>10000</v>
      </c>
      <c r="W4279" s="14">
        <f t="shared" si="541"/>
        <v>0</v>
      </c>
      <c r="X4279" s="13"/>
      <c r="Y4279" s="14">
        <f t="shared" si="538"/>
        <v>0</v>
      </c>
      <c r="Z4279" s="16">
        <f t="shared" si="542"/>
        <v>0</v>
      </c>
      <c r="AA4279" s="13">
        <f t="shared" si="540"/>
        <v>0</v>
      </c>
      <c r="AB4279" s="13">
        <f t="shared" si="53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3"/>
        <v>182131.60000000009</v>
      </c>
      <c r="W4280" s="14">
        <f t="shared" si="541"/>
        <v>1330008.5</v>
      </c>
      <c r="X4280" s="13"/>
      <c r="Y4280" s="14">
        <f t="shared" si="538"/>
        <v>0</v>
      </c>
      <c r="Z4280" s="16">
        <f t="shared" si="542"/>
        <v>1330008.5</v>
      </c>
      <c r="AA4280" s="13">
        <f t="shared" si="540"/>
        <v>0</v>
      </c>
      <c r="AB4280" s="13">
        <f t="shared" si="53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3"/>
        <v>52758.5</v>
      </c>
      <c r="W4281" s="14">
        <f t="shared" si="541"/>
        <v>445999.2</v>
      </c>
      <c r="X4281" s="13"/>
      <c r="Y4281" s="14">
        <f t="shared" si="538"/>
        <v>0</v>
      </c>
      <c r="Z4281" s="16">
        <f t="shared" si="542"/>
        <v>445999.2</v>
      </c>
      <c r="AA4281" s="13">
        <f t="shared" si="540"/>
        <v>0</v>
      </c>
      <c r="AB4281" s="13">
        <f t="shared" si="53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3"/>
        <v>1328.4199999999996</v>
      </c>
      <c r="W4282" s="14">
        <f t="shared" si="541"/>
        <v>3165.4</v>
      </c>
      <c r="X4282" s="13"/>
      <c r="Y4282" s="14">
        <f t="shared" si="538"/>
        <v>0</v>
      </c>
      <c r="Z4282" s="16">
        <f t="shared" si="542"/>
        <v>3165.4</v>
      </c>
      <c r="AA4282" s="13">
        <f t="shared" si="540"/>
        <v>0</v>
      </c>
      <c r="AB4282" s="13">
        <f t="shared" si="53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3"/>
        <v>1.0000000002037268E-2</v>
      </c>
      <c r="W4283" s="14">
        <f t="shared" si="541"/>
        <v>10982.686274509804</v>
      </c>
      <c r="X4283" s="13"/>
      <c r="Y4283" s="14">
        <f t="shared" si="538"/>
        <v>0</v>
      </c>
      <c r="Z4283" s="16">
        <f t="shared" si="542"/>
        <v>10982.686274509804</v>
      </c>
      <c r="AA4283" s="13">
        <f t="shared" si="540"/>
        <v>219.65372549019594</v>
      </c>
      <c r="AB4283" s="13">
        <f t="shared" si="53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3563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3"/>
        <v>2877</v>
      </c>
      <c r="W4284" s="14">
        <f t="shared" si="541"/>
        <v>12179.411764705883</v>
      </c>
      <c r="X4284" s="13"/>
      <c r="Y4284" s="14">
        <f t="shared" si="538"/>
        <v>0</v>
      </c>
      <c r="Z4284" s="16">
        <f t="shared" si="542"/>
        <v>12179.411764705883</v>
      </c>
      <c r="AA4284" s="13">
        <f t="shared" si="540"/>
        <v>243.58823529411711</v>
      </c>
      <c r="AB4284" s="13">
        <f t="shared" si="53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3563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3"/>
        <v>0</v>
      </c>
      <c r="W4285" s="14">
        <f t="shared" si="541"/>
        <v>0</v>
      </c>
      <c r="X4285" s="13"/>
      <c r="Y4285" s="14">
        <f t="shared" si="538"/>
        <v>0</v>
      </c>
      <c r="Z4285" s="16">
        <f t="shared" si="542"/>
        <v>0</v>
      </c>
      <c r="AA4285" s="13">
        <f t="shared" si="540"/>
        <v>0</v>
      </c>
      <c r="AB4285" s="13">
        <f t="shared" si="53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3"/>
        <v>15200.349999999999</v>
      </c>
      <c r="W4286" s="14">
        <f t="shared" si="541"/>
        <v>11382.058823529413</v>
      </c>
      <c r="X4286" s="13"/>
      <c r="Y4286" s="14">
        <f t="shared" si="538"/>
        <v>0</v>
      </c>
      <c r="Z4286" s="16">
        <f t="shared" si="542"/>
        <v>11382.058823529413</v>
      </c>
      <c r="AA4286" s="13">
        <f t="shared" si="540"/>
        <v>227.64117647058811</v>
      </c>
      <c r="AB4286" s="13">
        <f t="shared" si="53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3"/>
        <v>0</v>
      </c>
      <c r="W4287" s="14">
        <f t="shared" si="541"/>
        <v>0</v>
      </c>
      <c r="X4287" s="13"/>
      <c r="Y4287" s="14">
        <f t="shared" si="538"/>
        <v>0</v>
      </c>
      <c r="Z4287" s="16">
        <f t="shared" si="542"/>
        <v>0</v>
      </c>
      <c r="AA4287" s="13">
        <f t="shared" si="540"/>
        <v>0</v>
      </c>
      <c r="AB4287" s="13">
        <f t="shared" si="53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3"/>
        <v>11249.369999999999</v>
      </c>
      <c r="W4288" s="14">
        <f t="shared" si="541"/>
        <v>5096.9999999999991</v>
      </c>
      <c r="X4288" s="13"/>
      <c r="Y4288" s="14">
        <f t="shared" si="538"/>
        <v>0</v>
      </c>
      <c r="Z4288" s="16">
        <f t="shared" si="542"/>
        <v>5096.9999999999991</v>
      </c>
      <c r="AA4288" s="13">
        <f t="shared" si="540"/>
        <v>509.70000000000073</v>
      </c>
      <c r="AB4288" s="13">
        <f t="shared" si="53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3"/>
        <v>17455.509999999998</v>
      </c>
      <c r="W4289" s="14">
        <f t="shared" si="541"/>
        <v>18938.186274509804</v>
      </c>
      <c r="X4289" s="13"/>
      <c r="Y4289" s="14">
        <f t="shared" si="538"/>
        <v>0</v>
      </c>
      <c r="Z4289" s="16">
        <f t="shared" si="542"/>
        <v>18938.186274509804</v>
      </c>
      <c r="AA4289" s="13">
        <f t="shared" si="540"/>
        <v>378.76372549019652</v>
      </c>
      <c r="AB4289" s="13">
        <f t="shared" si="53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3"/>
        <v>4246.5</v>
      </c>
      <c r="W4290" s="14">
        <f t="shared" si="541"/>
        <v>4938.6000000000004</v>
      </c>
      <c r="X4290" s="13"/>
      <c r="Y4290" s="14">
        <f t="shared" si="538"/>
        <v>0</v>
      </c>
      <c r="Z4290" s="16">
        <f t="shared" si="542"/>
        <v>4938.6000000000004</v>
      </c>
      <c r="AA4290" s="13">
        <f t="shared" si="540"/>
        <v>0</v>
      </c>
      <c r="AB4290" s="13">
        <f t="shared" si="53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3"/>
        <v>7888.5999999999985</v>
      </c>
      <c r="W4291" s="14">
        <f t="shared" si="541"/>
        <v>32565.5</v>
      </c>
      <c r="X4291" s="13"/>
      <c r="Y4291" s="14">
        <f t="shared" ref="Y4291:Y4354" si="544">IF((W4291-AB4291)&gt;0,W4291-AB4291,0)</f>
        <v>0</v>
      </c>
      <c r="Z4291" s="16">
        <f t="shared" si="542"/>
        <v>32565.5</v>
      </c>
      <c r="AA4291" s="13">
        <f t="shared" si="540"/>
        <v>0</v>
      </c>
      <c r="AB4291" s="13">
        <f t="shared" si="53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3"/>
        <v>2532</v>
      </c>
      <c r="W4292" s="14">
        <f t="shared" si="541"/>
        <v>18861.900000000001</v>
      </c>
      <c r="X4292" s="13"/>
      <c r="Y4292" s="14">
        <f t="shared" si="544"/>
        <v>0</v>
      </c>
      <c r="Z4292" s="16">
        <f t="shared" si="542"/>
        <v>18861.900000000001</v>
      </c>
      <c r="AA4292" s="13">
        <f t="shared" si="540"/>
        <v>0</v>
      </c>
      <c r="AB4292" s="13">
        <f t="shared" ref="AB4292:AB4355" si="54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3"/>
        <v>50219.76</v>
      </c>
      <c r="W4293" s="14">
        <f t="shared" si="541"/>
        <v>59017.864077669903</v>
      </c>
      <c r="X4293" s="13"/>
      <c r="Y4293" s="14">
        <f t="shared" si="544"/>
        <v>0</v>
      </c>
      <c r="Z4293" s="16">
        <f t="shared" si="542"/>
        <v>59017.864077669903</v>
      </c>
      <c r="AA4293" s="13">
        <f t="shared" si="540"/>
        <v>1770.5359223300984</v>
      </c>
      <c r="AB4293" s="13">
        <f t="shared" si="54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3"/>
        <v>6946.7900000000009</v>
      </c>
      <c r="W4294" s="14">
        <f t="shared" si="541"/>
        <v>12845.5</v>
      </c>
      <c r="X4294" s="13"/>
      <c r="Y4294" s="14">
        <f t="shared" si="544"/>
        <v>0</v>
      </c>
      <c r="Z4294" s="16">
        <f t="shared" si="542"/>
        <v>12845.5</v>
      </c>
      <c r="AA4294" s="13">
        <f t="shared" ref="AA4294:AA4357" si="546">U4294-W4294</f>
        <v>256.90999999999985</v>
      </c>
      <c r="AB4294" s="13">
        <f t="shared" si="54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3"/>
        <v>14628.900000000001</v>
      </c>
      <c r="W4295" s="14">
        <f t="shared" si="541"/>
        <v>18652.400000000001</v>
      </c>
      <c r="X4295" s="13"/>
      <c r="Y4295" s="14">
        <f t="shared" si="544"/>
        <v>0</v>
      </c>
      <c r="Z4295" s="16">
        <f t="shared" si="542"/>
        <v>18652.400000000001</v>
      </c>
      <c r="AA4295" s="13">
        <f t="shared" si="546"/>
        <v>0</v>
      </c>
      <c r="AB4295" s="13">
        <f t="shared" si="54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3"/>
        <v>2001.3000000000011</v>
      </c>
      <c r="W4296" s="14">
        <f t="shared" si="541"/>
        <v>14101.284313725489</v>
      </c>
      <c r="X4296" s="13"/>
      <c r="Y4296" s="14">
        <f t="shared" si="544"/>
        <v>0</v>
      </c>
      <c r="Z4296" s="16">
        <f t="shared" si="542"/>
        <v>14101.284313725489</v>
      </c>
      <c r="AA4296" s="13">
        <f t="shared" si="546"/>
        <v>282.02568627451001</v>
      </c>
      <c r="AB4296" s="13">
        <f t="shared" si="54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3"/>
        <v>9084.7299999999959</v>
      </c>
      <c r="W4297" s="14">
        <f t="shared" si="541"/>
        <v>26881.372549019608</v>
      </c>
      <c r="X4297" s="13"/>
      <c r="Y4297" s="14">
        <f t="shared" si="544"/>
        <v>0</v>
      </c>
      <c r="Z4297" s="16">
        <f t="shared" si="542"/>
        <v>26881.372549019608</v>
      </c>
      <c r="AA4297" s="13">
        <f t="shared" si="546"/>
        <v>537.62745098039159</v>
      </c>
      <c r="AB4297" s="13">
        <f t="shared" si="54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3"/>
        <v>2253.7999999999993</v>
      </c>
      <c r="W4298" s="14">
        <f t="shared" si="541"/>
        <v>9489</v>
      </c>
      <c r="X4298" s="13"/>
      <c r="Y4298" s="14">
        <f t="shared" si="544"/>
        <v>0</v>
      </c>
      <c r="Z4298" s="16">
        <f t="shared" si="542"/>
        <v>9489</v>
      </c>
      <c r="AA4298" s="13">
        <f t="shared" si="546"/>
        <v>0</v>
      </c>
      <c r="AB4298" s="13">
        <f t="shared" si="54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3"/>
        <v>0</v>
      </c>
      <c r="W4299" s="14">
        <f t="shared" si="541"/>
        <v>20525.400000000001</v>
      </c>
      <c r="X4299" s="13"/>
      <c r="Y4299" s="14">
        <f t="shared" si="544"/>
        <v>0</v>
      </c>
      <c r="Z4299" s="16">
        <f t="shared" si="542"/>
        <v>20525.400000000001</v>
      </c>
      <c r="AA4299" s="13">
        <f t="shared" si="546"/>
        <v>0</v>
      </c>
      <c r="AB4299" s="13">
        <f t="shared" si="54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3"/>
        <v>0</v>
      </c>
      <c r="W4300" s="14">
        <f t="shared" si="541"/>
        <v>-174188.03921568627</v>
      </c>
      <c r="X4300" s="13"/>
      <c r="Y4300" s="14">
        <f t="shared" si="544"/>
        <v>3483.760784313723</v>
      </c>
      <c r="Z4300" s="16">
        <f t="shared" si="542"/>
        <v>-174188.03921568627</v>
      </c>
      <c r="AA4300" s="13">
        <f t="shared" si="546"/>
        <v>-3483.760784313723</v>
      </c>
      <c r="AB4300" s="13">
        <f t="shared" si="54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3"/>
        <v>0</v>
      </c>
      <c r="W4301" s="14">
        <f t="shared" si="541"/>
        <v>1594.6296296296296</v>
      </c>
      <c r="X4301" s="13"/>
      <c r="Y4301" s="14">
        <f t="shared" si="544"/>
        <v>0</v>
      </c>
      <c r="Z4301" s="16">
        <f t="shared" si="542"/>
        <v>1594.6296296296296</v>
      </c>
      <c r="AA4301" s="13">
        <f t="shared" si="546"/>
        <v>127.57037037037048</v>
      </c>
      <c r="AB4301" s="13">
        <f t="shared" si="54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3"/>
        <v>17450.799999999996</v>
      </c>
      <c r="W4302" s="14">
        <f t="shared" si="541"/>
        <v>62549.200000000004</v>
      </c>
      <c r="X4302" s="13"/>
      <c r="Y4302" s="14">
        <f t="shared" si="544"/>
        <v>0</v>
      </c>
      <c r="Z4302" s="16">
        <f t="shared" si="542"/>
        <v>62549.200000000004</v>
      </c>
      <c r="AA4302" s="13">
        <f t="shared" si="546"/>
        <v>0</v>
      </c>
      <c r="AB4302" s="13">
        <f t="shared" si="54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3"/>
        <v>0</v>
      </c>
      <c r="W4303" s="14">
        <f t="shared" si="541"/>
        <v>21535</v>
      </c>
      <c r="X4303" s="13"/>
      <c r="Y4303" s="14">
        <f t="shared" si="544"/>
        <v>0</v>
      </c>
      <c r="Z4303" s="13"/>
      <c r="AA4303" s="13">
        <f t="shared" si="546"/>
        <v>0</v>
      </c>
      <c r="AB4303" s="13">
        <f t="shared" si="54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3"/>
        <v>4809.9799999999996</v>
      </c>
      <c r="W4304" s="14">
        <f t="shared" si="541"/>
        <v>27883.16</v>
      </c>
      <c r="X4304" s="13"/>
      <c r="Y4304" s="14">
        <f t="shared" si="544"/>
        <v>0</v>
      </c>
      <c r="Z4304" s="13"/>
      <c r="AA4304" s="13">
        <f t="shared" si="546"/>
        <v>0</v>
      </c>
      <c r="AB4304" s="13">
        <f t="shared" si="54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3"/>
        <v>0</v>
      </c>
      <c r="W4305" s="14">
        <f t="shared" si="541"/>
        <v>4091.66</v>
      </c>
      <c r="X4305" s="13"/>
      <c r="Y4305" s="14">
        <f t="shared" si="544"/>
        <v>0</v>
      </c>
      <c r="Z4305" s="13"/>
      <c r="AA4305" s="13">
        <f t="shared" si="546"/>
        <v>0</v>
      </c>
      <c r="AB4305" s="13">
        <f t="shared" si="54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3"/>
        <v>2325.1999999999998</v>
      </c>
      <c r="W4306" s="14">
        <f t="shared" si="541"/>
        <v>2674.8</v>
      </c>
      <c r="X4306" s="13"/>
      <c r="Y4306" s="14">
        <f t="shared" si="544"/>
        <v>0</v>
      </c>
      <c r="Z4306" s="16">
        <f t="shared" ref="Z4306:Z4312" si="547">W4306+X4306</f>
        <v>2674.8</v>
      </c>
      <c r="AA4306" s="13">
        <f t="shared" si="546"/>
        <v>0</v>
      </c>
      <c r="AB4306" s="13">
        <f t="shared" si="545"/>
        <v>2674.8</v>
      </c>
      <c r="AC4306" s="9">
        <v>0.16500000000000001</v>
      </c>
      <c r="AD4306" s="73"/>
      <c r="AE4306" s="73" t="s">
        <v>3552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3"/>
        <v>6390.9000000000005</v>
      </c>
      <c r="W4307" s="14">
        <f t="shared" si="541"/>
        <v>7505.2</v>
      </c>
      <c r="X4307" s="13"/>
      <c r="Y4307" s="14">
        <f t="shared" si="544"/>
        <v>0</v>
      </c>
      <c r="Z4307" s="16">
        <f t="shared" si="547"/>
        <v>7505.2</v>
      </c>
      <c r="AA4307" s="13">
        <f t="shared" si="546"/>
        <v>0</v>
      </c>
      <c r="AB4307" s="13">
        <f t="shared" si="54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3"/>
        <v>5263.2999999999993</v>
      </c>
      <c r="W4308" s="14">
        <f t="shared" si="541"/>
        <v>28863.8</v>
      </c>
      <c r="X4308" s="13"/>
      <c r="Y4308" s="14">
        <f t="shared" si="544"/>
        <v>0</v>
      </c>
      <c r="Z4308" s="16">
        <f t="shared" si="547"/>
        <v>28863.8</v>
      </c>
      <c r="AA4308" s="13">
        <f t="shared" si="546"/>
        <v>0</v>
      </c>
      <c r="AB4308" s="13">
        <f t="shared" si="54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3564</v>
      </c>
      <c r="F4309" s="73" t="s">
        <v>3564</v>
      </c>
      <c r="G4309" s="73" t="s">
        <v>3564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3565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3"/>
        <v>2802</v>
      </c>
      <c r="W4309" s="14">
        <f t="shared" si="541"/>
        <v>17198</v>
      </c>
      <c r="X4309" s="13"/>
      <c r="Y4309" s="14">
        <f t="shared" si="544"/>
        <v>0</v>
      </c>
      <c r="Z4309" s="16">
        <f t="shared" si="547"/>
        <v>17198</v>
      </c>
      <c r="AA4309" s="13">
        <f t="shared" si="546"/>
        <v>0</v>
      </c>
      <c r="AB4309" s="13">
        <f t="shared" si="54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3564</v>
      </c>
      <c r="F4310" s="73" t="s">
        <v>3564</v>
      </c>
      <c r="G4310" s="73" t="s">
        <v>3564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3566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3"/>
        <v>3303</v>
      </c>
      <c r="W4310" s="14">
        <f t="shared" si="541"/>
        <v>16697</v>
      </c>
      <c r="X4310" s="13"/>
      <c r="Y4310" s="14">
        <f t="shared" si="544"/>
        <v>0</v>
      </c>
      <c r="Z4310" s="16">
        <f t="shared" si="547"/>
        <v>16697</v>
      </c>
      <c r="AA4310" s="13">
        <f t="shared" si="546"/>
        <v>0</v>
      </c>
      <c r="AB4310" s="13">
        <f t="shared" si="54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3"/>
        <v>188225.40000000002</v>
      </c>
      <c r="W4311" s="14">
        <f t="shared" si="541"/>
        <v>326445.68627450976</v>
      </c>
      <c r="X4311" s="13"/>
      <c r="Y4311" s="14">
        <f t="shared" si="544"/>
        <v>0</v>
      </c>
      <c r="Z4311" s="16">
        <f t="shared" si="547"/>
        <v>326445.68627450976</v>
      </c>
      <c r="AA4311" s="13">
        <f t="shared" si="546"/>
        <v>6528.9137254902162</v>
      </c>
      <c r="AB4311" s="13">
        <f t="shared" si="54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3"/>
        <v>50116.100000000006</v>
      </c>
      <c r="W4312" s="14">
        <f t="shared" si="541"/>
        <v>186469.01960784313</v>
      </c>
      <c r="X4312" s="13"/>
      <c r="Y4312" s="14">
        <f t="shared" si="544"/>
        <v>0</v>
      </c>
      <c r="Z4312" s="16">
        <f t="shared" si="547"/>
        <v>186469.01960784313</v>
      </c>
      <c r="AA4312" s="13">
        <f t="shared" si="546"/>
        <v>3729.3803921568615</v>
      </c>
      <c r="AB4312" s="13">
        <f t="shared" si="54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3"/>
        <v>72529</v>
      </c>
      <c r="W4313" s="14">
        <f t="shared" si="541"/>
        <v>109713</v>
      </c>
      <c r="X4313" s="13"/>
      <c r="Y4313" s="14">
        <f t="shared" si="544"/>
        <v>0</v>
      </c>
      <c r="Z4313" s="13"/>
      <c r="AA4313" s="13">
        <f t="shared" si="546"/>
        <v>0</v>
      </c>
      <c r="AB4313" s="13">
        <f t="shared" si="54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3"/>
        <v>22724.610000000004</v>
      </c>
      <c r="W4314" s="14">
        <f t="shared" si="541"/>
        <v>13773.7</v>
      </c>
      <c r="X4314" s="13"/>
      <c r="Y4314" s="14">
        <f t="shared" si="544"/>
        <v>0</v>
      </c>
      <c r="Z4314" s="16">
        <f t="shared" ref="Z4314:Z4321" si="548">W4314+X4314</f>
        <v>13773.7</v>
      </c>
      <c r="AA4314" s="13">
        <f t="shared" si="546"/>
        <v>0</v>
      </c>
      <c r="AB4314" s="13">
        <f t="shared" si="54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3"/>
        <v>17730.850000000006</v>
      </c>
      <c r="W4315" s="14">
        <f t="shared" si="541"/>
        <v>132039.9</v>
      </c>
      <c r="X4315" s="13"/>
      <c r="Y4315" s="14">
        <f t="shared" si="544"/>
        <v>0</v>
      </c>
      <c r="Z4315" s="16">
        <f t="shared" si="548"/>
        <v>132039.9</v>
      </c>
      <c r="AA4315" s="13">
        <f t="shared" si="546"/>
        <v>0</v>
      </c>
      <c r="AB4315" s="13">
        <f t="shared" si="54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3"/>
        <v>26514.770000000019</v>
      </c>
      <c r="W4316" s="14">
        <f t="shared" si="541"/>
        <v>243050</v>
      </c>
      <c r="X4316" s="13"/>
      <c r="Y4316" s="14">
        <f t="shared" si="544"/>
        <v>0</v>
      </c>
      <c r="Z4316" s="16">
        <f t="shared" si="548"/>
        <v>243050</v>
      </c>
      <c r="AA4316" s="13">
        <f t="shared" si="546"/>
        <v>7291.5</v>
      </c>
      <c r="AB4316" s="13">
        <f t="shared" si="54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3567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3"/>
        <v>6978.6</v>
      </c>
      <c r="W4317" s="14">
        <f t="shared" si="541"/>
        <v>2933.3980582524273</v>
      </c>
      <c r="X4317" s="13"/>
      <c r="Y4317" s="14">
        <f t="shared" si="544"/>
        <v>0</v>
      </c>
      <c r="Z4317" s="16">
        <f t="shared" si="548"/>
        <v>2933.3980582524273</v>
      </c>
      <c r="AA4317" s="13">
        <f t="shared" si="546"/>
        <v>88.001941747572801</v>
      </c>
      <c r="AB4317" s="13">
        <f t="shared" si="54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3"/>
        <v>5000</v>
      </c>
      <c r="W4318" s="14">
        <f t="shared" si="541"/>
        <v>0</v>
      </c>
      <c r="X4318" s="13"/>
      <c r="Y4318" s="14">
        <f t="shared" si="544"/>
        <v>0</v>
      </c>
      <c r="Z4318" s="16">
        <f t="shared" si="548"/>
        <v>0</v>
      </c>
      <c r="AA4318" s="13">
        <f t="shared" si="546"/>
        <v>0</v>
      </c>
      <c r="AB4318" s="13">
        <f t="shared" si="54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3"/>
        <v>512.60999999999876</v>
      </c>
      <c r="W4319" s="14">
        <f t="shared" si="541"/>
        <v>15154.1</v>
      </c>
      <c r="X4319" s="13"/>
      <c r="Y4319" s="14">
        <f t="shared" si="544"/>
        <v>0</v>
      </c>
      <c r="Z4319" s="16">
        <f t="shared" si="548"/>
        <v>15154.1</v>
      </c>
      <c r="AA4319" s="13">
        <f t="shared" si="546"/>
        <v>0</v>
      </c>
      <c r="AB4319" s="13">
        <f t="shared" si="54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3"/>
        <v>47515.7</v>
      </c>
      <c r="W4320" s="14">
        <f t="shared" si="541"/>
        <v>15365.7</v>
      </c>
      <c r="X4320" s="13"/>
      <c r="Y4320" s="14">
        <f t="shared" si="544"/>
        <v>0</v>
      </c>
      <c r="Z4320" s="16">
        <f t="shared" si="548"/>
        <v>15365.7</v>
      </c>
      <c r="AA4320" s="13">
        <f t="shared" si="546"/>
        <v>0</v>
      </c>
      <c r="AB4320" s="13">
        <f t="shared" si="54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3"/>
        <v>5673.3700000000008</v>
      </c>
      <c r="W4321" s="14">
        <f t="shared" si="541"/>
        <v>5003.8999999999996</v>
      </c>
      <c r="X4321" s="13"/>
      <c r="Y4321" s="14">
        <f t="shared" si="544"/>
        <v>0</v>
      </c>
      <c r="Z4321" s="16">
        <f t="shared" si="548"/>
        <v>5003.8999999999996</v>
      </c>
      <c r="AA4321" s="13">
        <f t="shared" si="546"/>
        <v>0</v>
      </c>
      <c r="AB4321" s="13">
        <f t="shared" si="54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3"/>
        <v>79574</v>
      </c>
      <c r="W4322" s="14">
        <f t="shared" si="541"/>
        <v>61361.5</v>
      </c>
      <c r="X4322" s="13"/>
      <c r="Y4322" s="14">
        <f t="shared" si="544"/>
        <v>0</v>
      </c>
      <c r="Z4322" s="13"/>
      <c r="AA4322" s="13">
        <f t="shared" si="546"/>
        <v>0</v>
      </c>
      <c r="AB4322" s="13">
        <f t="shared" si="54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3"/>
        <v>161883.13999999998</v>
      </c>
      <c r="W4323" s="14">
        <f t="shared" si="541"/>
        <v>25464.7</v>
      </c>
      <c r="X4323" s="13"/>
      <c r="Y4323" s="14">
        <f t="shared" si="544"/>
        <v>0</v>
      </c>
      <c r="Z4323" s="16">
        <f t="shared" ref="Z4323:Z4386" si="549">W4323+X4323</f>
        <v>25464.7</v>
      </c>
      <c r="AA4323" s="13">
        <f t="shared" si="546"/>
        <v>0</v>
      </c>
      <c r="AB4323" s="13">
        <f t="shared" si="54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3"/>
        <v>0</v>
      </c>
      <c r="W4324" s="14">
        <f t="shared" si="541"/>
        <v>0</v>
      </c>
      <c r="X4324" s="13"/>
      <c r="Y4324" s="14">
        <f t="shared" si="544"/>
        <v>0</v>
      </c>
      <c r="Z4324" s="16">
        <f t="shared" si="549"/>
        <v>0</v>
      </c>
      <c r="AA4324" s="13">
        <f t="shared" si="546"/>
        <v>0</v>
      </c>
      <c r="AB4324" s="13">
        <f t="shared" si="54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3"/>
        <v>15847.03</v>
      </c>
      <c r="W4325" s="14">
        <f t="shared" si="541"/>
        <v>0</v>
      </c>
      <c r="X4325" s="13"/>
      <c r="Y4325" s="14">
        <f t="shared" si="544"/>
        <v>0</v>
      </c>
      <c r="Z4325" s="16">
        <f t="shared" si="549"/>
        <v>0</v>
      </c>
      <c r="AA4325" s="13">
        <f t="shared" si="546"/>
        <v>0</v>
      </c>
      <c r="AB4325" s="13">
        <f t="shared" si="54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3"/>
        <v>0</v>
      </c>
      <c r="W4326" s="14">
        <f t="shared" ref="W4326:W4389" si="550">IF(O4326="返货",U4326/(1+P4326),IF(O4326="返现",U4326,IF(O4326="折扣",U4326*P4326,IF(O4326="无",U4326))))</f>
        <v>2239.35</v>
      </c>
      <c r="X4326" s="13"/>
      <c r="Y4326" s="14">
        <f t="shared" si="544"/>
        <v>0</v>
      </c>
      <c r="Z4326" s="16">
        <f t="shared" si="549"/>
        <v>2239.35</v>
      </c>
      <c r="AA4326" s="13">
        <f t="shared" si="546"/>
        <v>0</v>
      </c>
      <c r="AB4326" s="13">
        <f t="shared" si="54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3"/>
        <v>0</v>
      </c>
      <c r="W4327" s="14">
        <f t="shared" si="550"/>
        <v>0</v>
      </c>
      <c r="X4327" s="13"/>
      <c r="Y4327" s="14">
        <f t="shared" si="544"/>
        <v>0</v>
      </c>
      <c r="Z4327" s="16">
        <f t="shared" si="549"/>
        <v>0</v>
      </c>
      <c r="AA4327" s="13">
        <f t="shared" si="546"/>
        <v>0</v>
      </c>
      <c r="AB4327" s="13">
        <f t="shared" si="54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3"/>
        <v>65924.149999999994</v>
      </c>
      <c r="W4328" s="14">
        <f t="shared" si="550"/>
        <v>0</v>
      </c>
      <c r="X4328" s="13"/>
      <c r="Y4328" s="14">
        <f t="shared" si="544"/>
        <v>0</v>
      </c>
      <c r="Z4328" s="16">
        <f t="shared" si="549"/>
        <v>0</v>
      </c>
      <c r="AA4328" s="13">
        <f t="shared" si="546"/>
        <v>0</v>
      </c>
      <c r="AB4328" s="13">
        <f t="shared" si="54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3"/>
        <v>0</v>
      </c>
      <c r="W4329" s="14">
        <f t="shared" si="550"/>
        <v>0</v>
      </c>
      <c r="X4329" s="13"/>
      <c r="Y4329" s="14">
        <f t="shared" si="544"/>
        <v>0</v>
      </c>
      <c r="Z4329" s="16">
        <f t="shared" si="549"/>
        <v>0</v>
      </c>
      <c r="AA4329" s="13">
        <f t="shared" si="546"/>
        <v>0</v>
      </c>
      <c r="AB4329" s="13">
        <f t="shared" si="54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3"/>
        <v>0</v>
      </c>
      <c r="W4330" s="14">
        <f t="shared" si="550"/>
        <v>0</v>
      </c>
      <c r="X4330" s="13"/>
      <c r="Y4330" s="14">
        <f t="shared" si="544"/>
        <v>0</v>
      </c>
      <c r="Z4330" s="16">
        <f t="shared" si="549"/>
        <v>0</v>
      </c>
      <c r="AA4330" s="13">
        <f t="shared" si="546"/>
        <v>0</v>
      </c>
      <c r="AB4330" s="13">
        <f t="shared" si="54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3"/>
        <v>0</v>
      </c>
      <c r="W4331" s="14">
        <f t="shared" si="550"/>
        <v>0</v>
      </c>
      <c r="X4331" s="13"/>
      <c r="Y4331" s="14">
        <f t="shared" si="544"/>
        <v>0</v>
      </c>
      <c r="Z4331" s="16">
        <f t="shared" si="549"/>
        <v>0</v>
      </c>
      <c r="AA4331" s="13">
        <f t="shared" si="546"/>
        <v>0</v>
      </c>
      <c r="AB4331" s="13">
        <f t="shared" si="54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3"/>
        <v>0</v>
      </c>
      <c r="W4332" s="14">
        <f t="shared" si="550"/>
        <v>0</v>
      </c>
      <c r="X4332" s="13"/>
      <c r="Y4332" s="14">
        <f t="shared" si="544"/>
        <v>0</v>
      </c>
      <c r="Z4332" s="16">
        <f t="shared" si="549"/>
        <v>0</v>
      </c>
      <c r="AA4332" s="13">
        <f t="shared" si="546"/>
        <v>0</v>
      </c>
      <c r="AB4332" s="13">
        <f t="shared" si="54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3"/>
        <v>40902.15</v>
      </c>
      <c r="W4333" s="14">
        <f t="shared" si="550"/>
        <v>18106.5</v>
      </c>
      <c r="X4333" s="13"/>
      <c r="Y4333" s="14">
        <f t="shared" si="544"/>
        <v>0</v>
      </c>
      <c r="Z4333" s="16">
        <f t="shared" si="549"/>
        <v>18106.5</v>
      </c>
      <c r="AA4333" s="13">
        <f t="shared" si="546"/>
        <v>0</v>
      </c>
      <c r="AB4333" s="13">
        <f t="shared" si="54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1">S4334+T4334-U4334</f>
        <v>0</v>
      </c>
      <c r="W4334" s="14">
        <f t="shared" si="550"/>
        <v>0</v>
      </c>
      <c r="X4334" s="13"/>
      <c r="Y4334" s="14">
        <f t="shared" si="544"/>
        <v>0</v>
      </c>
      <c r="Z4334" s="16">
        <f t="shared" si="549"/>
        <v>0</v>
      </c>
      <c r="AA4334" s="13">
        <f t="shared" si="546"/>
        <v>0</v>
      </c>
      <c r="AB4334" s="13">
        <f t="shared" si="54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1"/>
        <v>0</v>
      </c>
      <c r="W4335" s="14">
        <f t="shared" si="550"/>
        <v>0</v>
      </c>
      <c r="X4335" s="13"/>
      <c r="Y4335" s="14">
        <f t="shared" si="544"/>
        <v>0</v>
      </c>
      <c r="Z4335" s="16">
        <f t="shared" si="549"/>
        <v>0</v>
      </c>
      <c r="AA4335" s="13">
        <f t="shared" si="546"/>
        <v>0</v>
      </c>
      <c r="AB4335" s="13">
        <f t="shared" si="54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0"/>
        <v>0</v>
      </c>
      <c r="X4336" s="13"/>
      <c r="Y4336" s="14">
        <f t="shared" si="544"/>
        <v>0</v>
      </c>
      <c r="Z4336" s="16">
        <f t="shared" si="549"/>
        <v>0</v>
      </c>
      <c r="AA4336" s="13">
        <f t="shared" si="546"/>
        <v>0</v>
      </c>
      <c r="AB4336" s="13">
        <f t="shared" si="54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3625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0"/>
        <v>0</v>
      </c>
      <c r="X4337" s="16"/>
      <c r="Y4337" s="14">
        <f t="shared" si="544"/>
        <v>0</v>
      </c>
      <c r="Z4337" s="16">
        <f t="shared" si="549"/>
        <v>0</v>
      </c>
      <c r="AA4337" s="16">
        <f t="shared" si="546"/>
        <v>0</v>
      </c>
      <c r="AB4337" s="16">
        <f t="shared" si="54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0"/>
        <v>0</v>
      </c>
      <c r="X4338" s="16"/>
      <c r="Y4338" s="14">
        <f t="shared" si="544"/>
        <v>0</v>
      </c>
      <c r="Z4338" s="16">
        <f t="shared" si="549"/>
        <v>0</v>
      </c>
      <c r="AA4338" s="16">
        <f t="shared" si="546"/>
        <v>0</v>
      </c>
      <c r="AB4338" s="16">
        <f t="shared" si="54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3625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0"/>
        <v>0</v>
      </c>
      <c r="X4339" s="16"/>
      <c r="Y4339" s="14">
        <f t="shared" si="544"/>
        <v>0</v>
      </c>
      <c r="Z4339" s="16">
        <f t="shared" si="549"/>
        <v>0</v>
      </c>
      <c r="AA4339" s="16">
        <f t="shared" si="546"/>
        <v>0</v>
      </c>
      <c r="AB4339" s="16">
        <f t="shared" si="54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0"/>
        <v>0</v>
      </c>
      <c r="X4340" s="13"/>
      <c r="Y4340" s="14">
        <f t="shared" si="544"/>
        <v>0</v>
      </c>
      <c r="Z4340" s="16">
        <f t="shared" si="549"/>
        <v>0</v>
      </c>
      <c r="AA4340" s="13">
        <f t="shared" si="546"/>
        <v>0</v>
      </c>
      <c r="AB4340" s="13">
        <f t="shared" si="54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1"/>
        <v>3558.3600000000006</v>
      </c>
      <c r="W4341" s="14">
        <f t="shared" si="550"/>
        <v>2568.6999999999998</v>
      </c>
      <c r="X4341" s="13"/>
      <c r="Y4341" s="14">
        <f t="shared" si="544"/>
        <v>0</v>
      </c>
      <c r="Z4341" s="16">
        <f t="shared" si="549"/>
        <v>2568.6999999999998</v>
      </c>
      <c r="AA4341" s="13">
        <f t="shared" si="546"/>
        <v>0</v>
      </c>
      <c r="AB4341" s="13">
        <f t="shared" si="54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1"/>
        <v>42157.11</v>
      </c>
      <c r="W4342" s="14">
        <f t="shared" si="550"/>
        <v>18253</v>
      </c>
      <c r="X4342" s="13"/>
      <c r="Y4342" s="14">
        <f t="shared" si="544"/>
        <v>0</v>
      </c>
      <c r="Z4342" s="16">
        <f t="shared" si="549"/>
        <v>18253</v>
      </c>
      <c r="AA4342" s="13">
        <f t="shared" si="546"/>
        <v>0</v>
      </c>
      <c r="AB4342" s="13">
        <f t="shared" si="54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1"/>
        <v>0</v>
      </c>
      <c r="W4343" s="14">
        <f t="shared" si="550"/>
        <v>0</v>
      </c>
      <c r="X4343" s="13"/>
      <c r="Y4343" s="14">
        <f t="shared" si="544"/>
        <v>0</v>
      </c>
      <c r="Z4343" s="16">
        <f t="shared" si="549"/>
        <v>0</v>
      </c>
      <c r="AA4343" s="13">
        <f t="shared" si="546"/>
        <v>0</v>
      </c>
      <c r="AB4343" s="13">
        <f t="shared" si="54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1"/>
        <v>0</v>
      </c>
      <c r="W4344" s="14">
        <f t="shared" si="550"/>
        <v>0</v>
      </c>
      <c r="X4344" s="13"/>
      <c r="Y4344" s="14">
        <f t="shared" si="544"/>
        <v>0</v>
      </c>
      <c r="Z4344" s="16">
        <f t="shared" si="549"/>
        <v>0</v>
      </c>
      <c r="AA4344" s="13">
        <f t="shared" si="546"/>
        <v>0</v>
      </c>
      <c r="AB4344" s="13">
        <f t="shared" si="54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1"/>
        <v>1.00000000002183E-2</v>
      </c>
      <c r="W4345" s="14">
        <f t="shared" si="550"/>
        <v>0</v>
      </c>
      <c r="X4345" s="13"/>
      <c r="Y4345" s="14">
        <f t="shared" si="544"/>
        <v>0</v>
      </c>
      <c r="Z4345" s="16">
        <f t="shared" si="549"/>
        <v>0</v>
      </c>
      <c r="AA4345" s="13">
        <f t="shared" si="546"/>
        <v>0</v>
      </c>
      <c r="AB4345" s="13">
        <f t="shared" si="54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1"/>
        <v>0</v>
      </c>
      <c r="W4346" s="14">
        <f t="shared" si="550"/>
        <v>0</v>
      </c>
      <c r="X4346" s="13"/>
      <c r="Y4346" s="14">
        <f t="shared" si="544"/>
        <v>0</v>
      </c>
      <c r="Z4346" s="16">
        <f t="shared" si="549"/>
        <v>0</v>
      </c>
      <c r="AA4346" s="13">
        <f t="shared" si="546"/>
        <v>0</v>
      </c>
      <c r="AB4346" s="13">
        <f t="shared" si="54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1"/>
        <v>18374</v>
      </c>
      <c r="W4347" s="14">
        <f t="shared" si="550"/>
        <v>40667.1</v>
      </c>
      <c r="X4347" s="13"/>
      <c r="Y4347" s="14">
        <f t="shared" si="544"/>
        <v>0</v>
      </c>
      <c r="Z4347" s="16">
        <f t="shared" si="549"/>
        <v>40667.1</v>
      </c>
      <c r="AA4347" s="13">
        <f t="shared" si="546"/>
        <v>0</v>
      </c>
      <c r="AB4347" s="13">
        <f t="shared" si="54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1"/>
        <v>0</v>
      </c>
      <c r="W4348" s="14">
        <f t="shared" si="550"/>
        <v>0</v>
      </c>
      <c r="X4348" s="13"/>
      <c r="Y4348" s="14">
        <f t="shared" si="544"/>
        <v>0</v>
      </c>
      <c r="Z4348" s="16">
        <f t="shared" si="549"/>
        <v>0</v>
      </c>
      <c r="AA4348" s="13">
        <f t="shared" si="546"/>
        <v>0</v>
      </c>
      <c r="AB4348" s="13">
        <f t="shared" si="54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1"/>
        <v>0</v>
      </c>
      <c r="W4349" s="14">
        <f t="shared" si="550"/>
        <v>0</v>
      </c>
      <c r="X4349" s="13"/>
      <c r="Y4349" s="14">
        <f t="shared" si="544"/>
        <v>0</v>
      </c>
      <c r="Z4349" s="16">
        <f t="shared" si="549"/>
        <v>0</v>
      </c>
      <c r="AA4349" s="13">
        <f t="shared" si="546"/>
        <v>0</v>
      </c>
      <c r="AB4349" s="13">
        <f t="shared" si="54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1"/>
        <v>0</v>
      </c>
      <c r="W4350" s="14">
        <f t="shared" si="550"/>
        <v>0</v>
      </c>
      <c r="X4350" s="13"/>
      <c r="Y4350" s="14">
        <f t="shared" si="544"/>
        <v>0</v>
      </c>
      <c r="Z4350" s="16">
        <f t="shared" si="549"/>
        <v>0</v>
      </c>
      <c r="AA4350" s="13">
        <f t="shared" si="546"/>
        <v>0</v>
      </c>
      <c r="AB4350" s="13">
        <f t="shared" si="54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1"/>
        <v>0</v>
      </c>
      <c r="W4351" s="14">
        <f t="shared" si="550"/>
        <v>0</v>
      </c>
      <c r="X4351" s="13"/>
      <c r="Y4351" s="14">
        <f t="shared" si="544"/>
        <v>0</v>
      </c>
      <c r="Z4351" s="16">
        <f t="shared" si="549"/>
        <v>0</v>
      </c>
      <c r="AA4351" s="13">
        <f t="shared" si="546"/>
        <v>0</v>
      </c>
      <c r="AB4351" s="13">
        <f t="shared" si="54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1"/>
        <v>98396.329999999987</v>
      </c>
      <c r="W4352" s="14">
        <f t="shared" si="550"/>
        <v>13966.1</v>
      </c>
      <c r="X4352" s="13"/>
      <c r="Y4352" s="14">
        <f t="shared" si="544"/>
        <v>0</v>
      </c>
      <c r="Z4352" s="16">
        <f t="shared" si="549"/>
        <v>13966.1</v>
      </c>
      <c r="AA4352" s="13">
        <f t="shared" si="546"/>
        <v>0</v>
      </c>
      <c r="AB4352" s="13">
        <f t="shared" si="54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1"/>
        <v>12833</v>
      </c>
      <c r="W4353" s="14">
        <f t="shared" si="550"/>
        <v>2138.3000000000002</v>
      </c>
      <c r="X4353" s="13"/>
      <c r="Y4353" s="14">
        <f t="shared" si="544"/>
        <v>0</v>
      </c>
      <c r="Z4353" s="16">
        <f t="shared" si="549"/>
        <v>2138.3000000000002</v>
      </c>
      <c r="AA4353" s="13">
        <f t="shared" si="546"/>
        <v>0</v>
      </c>
      <c r="AB4353" s="13">
        <f t="shared" si="54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1"/>
        <v>4257.8</v>
      </c>
      <c r="W4354" s="14">
        <f t="shared" si="550"/>
        <v>0</v>
      </c>
      <c r="X4354" s="13"/>
      <c r="Y4354" s="14">
        <f t="shared" si="544"/>
        <v>0</v>
      </c>
      <c r="Z4354" s="16">
        <f t="shared" si="549"/>
        <v>0</v>
      </c>
      <c r="AA4354" s="13">
        <f t="shared" si="546"/>
        <v>0</v>
      </c>
      <c r="AB4354" s="13">
        <f t="shared" si="54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1"/>
        <v>0</v>
      </c>
      <c r="W4355" s="14">
        <f t="shared" si="550"/>
        <v>0</v>
      </c>
      <c r="X4355" s="13"/>
      <c r="Y4355" s="14">
        <f t="shared" ref="Y4355:Y4418" si="552">IF((W4355-AB4355)&gt;0,W4355-AB4355,0)</f>
        <v>0</v>
      </c>
      <c r="Z4355" s="16">
        <f t="shared" si="549"/>
        <v>0</v>
      </c>
      <c r="AA4355" s="13">
        <f t="shared" si="546"/>
        <v>0</v>
      </c>
      <c r="AB4355" s="13">
        <f t="shared" si="54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1"/>
        <v>123392.55</v>
      </c>
      <c r="W4356" s="14">
        <f t="shared" si="550"/>
        <v>0</v>
      </c>
      <c r="X4356" s="13"/>
      <c r="Y4356" s="14">
        <f t="shared" si="552"/>
        <v>0</v>
      </c>
      <c r="Z4356" s="16">
        <f t="shared" si="549"/>
        <v>0</v>
      </c>
      <c r="AA4356" s="13">
        <f t="shared" si="546"/>
        <v>0</v>
      </c>
      <c r="AB4356" s="13">
        <f t="shared" ref="AB4356:AB4419" si="55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1"/>
        <v>8003.2</v>
      </c>
      <c r="W4357" s="14">
        <f t="shared" si="550"/>
        <v>1273.9805825242718</v>
      </c>
      <c r="X4357" s="13"/>
      <c r="Y4357" s="14">
        <f t="shared" si="552"/>
        <v>0</v>
      </c>
      <c r="Z4357" s="16">
        <f t="shared" si="549"/>
        <v>1273.9805825242718</v>
      </c>
      <c r="AA4357" s="13">
        <f t="shared" si="546"/>
        <v>38.219417475728278</v>
      </c>
      <c r="AB4357" s="13">
        <f t="shared" si="55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1"/>
        <v>0</v>
      </c>
      <c r="W4358" s="14">
        <f t="shared" si="550"/>
        <v>0</v>
      </c>
      <c r="X4358" s="13"/>
      <c r="Y4358" s="14">
        <f t="shared" si="552"/>
        <v>0</v>
      </c>
      <c r="Z4358" s="16">
        <f t="shared" si="549"/>
        <v>0</v>
      </c>
      <c r="AA4358" s="13">
        <f t="shared" ref="AA4358:AA4421" si="554">U4358-W4358</f>
        <v>0</v>
      </c>
      <c r="AB4358" s="13">
        <f t="shared" si="55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1"/>
        <v>19381.2</v>
      </c>
      <c r="W4359" s="14">
        <f t="shared" si="550"/>
        <v>0</v>
      </c>
      <c r="X4359" s="13"/>
      <c r="Y4359" s="14">
        <f t="shared" si="552"/>
        <v>0</v>
      </c>
      <c r="Z4359" s="16">
        <f t="shared" si="549"/>
        <v>0</v>
      </c>
      <c r="AA4359" s="13">
        <f t="shared" si="554"/>
        <v>0</v>
      </c>
      <c r="AB4359" s="13">
        <f t="shared" si="55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1"/>
        <v>12185.949999999997</v>
      </c>
      <c r="W4360" s="14">
        <f t="shared" si="550"/>
        <v>44096.23529411765</v>
      </c>
      <c r="X4360" s="13"/>
      <c r="Y4360" s="14">
        <f t="shared" si="552"/>
        <v>0</v>
      </c>
      <c r="Z4360" s="16">
        <f t="shared" si="549"/>
        <v>44096.23529411765</v>
      </c>
      <c r="AA4360" s="13">
        <f t="shared" si="554"/>
        <v>881.92470588235301</v>
      </c>
      <c r="AB4360" s="13">
        <f t="shared" si="55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1"/>
        <v>14934.33</v>
      </c>
      <c r="W4361" s="14">
        <f t="shared" si="550"/>
        <v>10915.539215686274</v>
      </c>
      <c r="X4361" s="13"/>
      <c r="Y4361" s="14">
        <f t="shared" si="552"/>
        <v>0</v>
      </c>
      <c r="Z4361" s="16">
        <f t="shared" si="549"/>
        <v>10915.539215686274</v>
      </c>
      <c r="AA4361" s="13">
        <f t="shared" si="554"/>
        <v>218.31078431372589</v>
      </c>
      <c r="AB4361" s="13">
        <f t="shared" si="55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1"/>
        <v>0</v>
      </c>
      <c r="W4362" s="14">
        <f t="shared" si="550"/>
        <v>0</v>
      </c>
      <c r="X4362" s="13"/>
      <c r="Y4362" s="14">
        <f t="shared" si="552"/>
        <v>0</v>
      </c>
      <c r="Z4362" s="16">
        <f t="shared" si="549"/>
        <v>0</v>
      </c>
      <c r="AA4362" s="13">
        <f t="shared" si="554"/>
        <v>0</v>
      </c>
      <c r="AB4362" s="13">
        <f t="shared" si="55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1"/>
        <v>0</v>
      </c>
      <c r="W4363" s="14">
        <f t="shared" si="550"/>
        <v>0</v>
      </c>
      <c r="X4363" s="13"/>
      <c r="Y4363" s="14">
        <f t="shared" si="552"/>
        <v>0</v>
      </c>
      <c r="Z4363" s="16">
        <f t="shared" si="549"/>
        <v>0</v>
      </c>
      <c r="AA4363" s="13">
        <f t="shared" si="554"/>
        <v>0</v>
      </c>
      <c r="AB4363" s="13">
        <f t="shared" si="55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1"/>
        <v>0</v>
      </c>
      <c r="W4364" s="14">
        <f t="shared" si="550"/>
        <v>0</v>
      </c>
      <c r="X4364" s="13"/>
      <c r="Y4364" s="14">
        <f t="shared" si="552"/>
        <v>0</v>
      </c>
      <c r="Z4364" s="16">
        <f t="shared" si="549"/>
        <v>0</v>
      </c>
      <c r="AA4364" s="13">
        <f t="shared" si="554"/>
        <v>0</v>
      </c>
      <c r="AB4364" s="13">
        <f t="shared" si="55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1"/>
        <v>0</v>
      </c>
      <c r="W4365" s="14">
        <f t="shared" si="550"/>
        <v>0</v>
      </c>
      <c r="X4365" s="13"/>
      <c r="Y4365" s="14">
        <f t="shared" si="552"/>
        <v>0</v>
      </c>
      <c r="Z4365" s="16">
        <f t="shared" si="549"/>
        <v>0</v>
      </c>
      <c r="AA4365" s="13">
        <f t="shared" si="554"/>
        <v>0</v>
      </c>
      <c r="AB4365" s="13">
        <f t="shared" si="55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1"/>
        <v>1.04999999999973</v>
      </c>
      <c r="W4366" s="14">
        <f t="shared" si="550"/>
        <v>0</v>
      </c>
      <c r="X4366" s="13"/>
      <c r="Y4366" s="14">
        <f t="shared" si="552"/>
        <v>0</v>
      </c>
      <c r="Z4366" s="16">
        <f t="shared" si="549"/>
        <v>0</v>
      </c>
      <c r="AA4366" s="13">
        <f t="shared" si="554"/>
        <v>0</v>
      </c>
      <c r="AB4366" s="13">
        <f t="shared" si="55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1"/>
        <v>0</v>
      </c>
      <c r="W4367" s="14">
        <f t="shared" si="550"/>
        <v>0</v>
      </c>
      <c r="X4367" s="13"/>
      <c r="Y4367" s="14">
        <f t="shared" si="552"/>
        <v>0</v>
      </c>
      <c r="Z4367" s="16">
        <f t="shared" si="549"/>
        <v>0</v>
      </c>
      <c r="AA4367" s="13">
        <f t="shared" si="554"/>
        <v>0</v>
      </c>
      <c r="AB4367" s="13">
        <f t="shared" si="55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1"/>
        <v>7929.1600000000035</v>
      </c>
      <c r="W4368" s="14">
        <f t="shared" si="550"/>
        <v>31158.834951456309</v>
      </c>
      <c r="X4368" s="13"/>
      <c r="Y4368" s="14">
        <f t="shared" si="552"/>
        <v>0</v>
      </c>
      <c r="Z4368" s="16">
        <f t="shared" si="549"/>
        <v>31158.834951456309</v>
      </c>
      <c r="AA4368" s="13">
        <f t="shared" si="554"/>
        <v>934.76504854368977</v>
      </c>
      <c r="AB4368" s="13">
        <f t="shared" si="55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1"/>
        <v>0</v>
      </c>
      <c r="W4369" s="14">
        <f t="shared" si="550"/>
        <v>0</v>
      </c>
      <c r="X4369" s="13"/>
      <c r="Y4369" s="14">
        <f t="shared" si="552"/>
        <v>0</v>
      </c>
      <c r="Z4369" s="16">
        <f t="shared" si="549"/>
        <v>0</v>
      </c>
      <c r="AA4369" s="13">
        <f t="shared" si="554"/>
        <v>0</v>
      </c>
      <c r="AB4369" s="13">
        <f t="shared" si="55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1"/>
        <v>7108.489999999998</v>
      </c>
      <c r="W4370" s="14">
        <f t="shared" si="550"/>
        <v>33017.26</v>
      </c>
      <c r="X4370" s="13"/>
      <c r="Y4370" s="14">
        <f t="shared" si="552"/>
        <v>0</v>
      </c>
      <c r="Z4370" s="16">
        <f t="shared" si="549"/>
        <v>33017.26</v>
      </c>
      <c r="AA4370" s="13">
        <f t="shared" si="554"/>
        <v>0</v>
      </c>
      <c r="AB4370" s="13">
        <f t="shared" si="55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1"/>
        <v>676546.5</v>
      </c>
      <c r="W4371" s="14">
        <f t="shared" si="550"/>
        <v>184239.50980392157</v>
      </c>
      <c r="X4371" s="13"/>
      <c r="Y4371" s="14">
        <f t="shared" si="552"/>
        <v>0</v>
      </c>
      <c r="Z4371" s="16">
        <f t="shared" si="549"/>
        <v>184239.50980392157</v>
      </c>
      <c r="AA4371" s="13">
        <f t="shared" si="554"/>
        <v>3684.790196078422</v>
      </c>
      <c r="AB4371" s="13">
        <f t="shared" si="55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1"/>
        <v>32232.720000000001</v>
      </c>
      <c r="W4372" s="14">
        <f t="shared" si="550"/>
        <v>11464.803921568628</v>
      </c>
      <c r="X4372" s="13"/>
      <c r="Y4372" s="14">
        <f t="shared" si="552"/>
        <v>0</v>
      </c>
      <c r="Z4372" s="16">
        <f t="shared" si="549"/>
        <v>11464.803921568628</v>
      </c>
      <c r="AA4372" s="13">
        <f t="shared" si="554"/>
        <v>229.29607843137273</v>
      </c>
      <c r="AB4372" s="13">
        <f t="shared" si="55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1"/>
        <v>0</v>
      </c>
      <c r="W4373" s="14">
        <f t="shared" si="550"/>
        <v>0</v>
      </c>
      <c r="X4373" s="13"/>
      <c r="Y4373" s="14">
        <f t="shared" si="552"/>
        <v>0</v>
      </c>
      <c r="Z4373" s="16">
        <f t="shared" si="549"/>
        <v>0</v>
      </c>
      <c r="AA4373" s="13">
        <f t="shared" si="554"/>
        <v>0</v>
      </c>
      <c r="AB4373" s="13">
        <f t="shared" si="55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1"/>
        <v>0</v>
      </c>
      <c r="W4374" s="14">
        <f t="shared" si="550"/>
        <v>0</v>
      </c>
      <c r="X4374" s="13"/>
      <c r="Y4374" s="14">
        <f t="shared" si="552"/>
        <v>0</v>
      </c>
      <c r="Z4374" s="16">
        <f t="shared" si="549"/>
        <v>0</v>
      </c>
      <c r="AA4374" s="13">
        <f t="shared" si="554"/>
        <v>0</v>
      </c>
      <c r="AB4374" s="13">
        <f t="shared" si="55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1"/>
        <v>19326.060000000001</v>
      </c>
      <c r="W4375" s="14">
        <f t="shared" si="550"/>
        <v>1316.8</v>
      </c>
      <c r="X4375" s="13"/>
      <c r="Y4375" s="14">
        <f t="shared" si="552"/>
        <v>0</v>
      </c>
      <c r="Z4375" s="16">
        <f t="shared" si="549"/>
        <v>1316.8</v>
      </c>
      <c r="AA4375" s="13">
        <f t="shared" si="554"/>
        <v>0</v>
      </c>
      <c r="AB4375" s="13">
        <f t="shared" si="55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1"/>
        <v>0</v>
      </c>
      <c r="W4376" s="14">
        <f t="shared" si="550"/>
        <v>0</v>
      </c>
      <c r="X4376" s="13"/>
      <c r="Y4376" s="14">
        <f t="shared" si="552"/>
        <v>0</v>
      </c>
      <c r="Z4376" s="16">
        <f t="shared" si="549"/>
        <v>0</v>
      </c>
      <c r="AA4376" s="13">
        <f t="shared" si="554"/>
        <v>0</v>
      </c>
      <c r="AB4376" s="13">
        <f t="shared" si="55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1"/>
        <v>0</v>
      </c>
      <c r="W4377" s="14">
        <f t="shared" si="550"/>
        <v>14602.89423076923</v>
      </c>
      <c r="X4377" s="13"/>
      <c r="Y4377" s="14">
        <f t="shared" si="552"/>
        <v>0</v>
      </c>
      <c r="Z4377" s="16">
        <f t="shared" si="549"/>
        <v>14602.89423076923</v>
      </c>
      <c r="AA4377" s="13">
        <f t="shared" si="554"/>
        <v>584.11576923076973</v>
      </c>
      <c r="AB4377" s="13">
        <f t="shared" si="55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1"/>
        <v>123600.6</v>
      </c>
      <c r="W4378" s="14">
        <f t="shared" si="550"/>
        <v>2594.6078431372548</v>
      </c>
      <c r="X4378" s="13"/>
      <c r="Y4378" s="14">
        <f t="shared" si="552"/>
        <v>0</v>
      </c>
      <c r="Z4378" s="16">
        <f t="shared" si="549"/>
        <v>2594.6078431372548</v>
      </c>
      <c r="AA4378" s="13">
        <f t="shared" si="554"/>
        <v>51.892156862745196</v>
      </c>
      <c r="AB4378" s="13">
        <f t="shared" si="55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1"/>
        <v>203605.15</v>
      </c>
      <c r="W4379" s="14">
        <f t="shared" si="550"/>
        <v>4911.9607843137255</v>
      </c>
      <c r="X4379" s="13"/>
      <c r="Y4379" s="14">
        <f t="shared" si="552"/>
        <v>0</v>
      </c>
      <c r="Z4379" s="16">
        <f t="shared" si="549"/>
        <v>4911.9607843137255</v>
      </c>
      <c r="AA4379" s="13">
        <f t="shared" si="554"/>
        <v>98.239215686274292</v>
      </c>
      <c r="AB4379" s="13">
        <f t="shared" si="55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1"/>
        <v>32840.81</v>
      </c>
      <c r="W4380" s="14">
        <f t="shared" si="550"/>
        <v>464.60784313725486</v>
      </c>
      <c r="X4380" s="13"/>
      <c r="Y4380" s="14">
        <f t="shared" si="552"/>
        <v>0</v>
      </c>
      <c r="Z4380" s="16">
        <f t="shared" si="549"/>
        <v>464.60784313725486</v>
      </c>
      <c r="AA4380" s="13">
        <f t="shared" si="554"/>
        <v>9.2921568627451165</v>
      </c>
      <c r="AB4380" s="13">
        <f t="shared" si="55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1"/>
        <v>85233.67</v>
      </c>
      <c r="W4381" s="14">
        <f t="shared" si="550"/>
        <v>2125.5</v>
      </c>
      <c r="X4381" s="13"/>
      <c r="Y4381" s="14">
        <f t="shared" si="552"/>
        <v>0</v>
      </c>
      <c r="Z4381" s="16">
        <f t="shared" si="549"/>
        <v>2125.5</v>
      </c>
      <c r="AA4381" s="13">
        <f t="shared" si="554"/>
        <v>0</v>
      </c>
      <c r="AB4381" s="13">
        <f t="shared" si="55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1"/>
        <v>10856.57</v>
      </c>
      <c r="W4382" s="14">
        <f t="shared" si="550"/>
        <v>5882.3529411764703</v>
      </c>
      <c r="X4382" s="13"/>
      <c r="Y4382" s="14">
        <f t="shared" si="552"/>
        <v>0</v>
      </c>
      <c r="Z4382" s="16">
        <f t="shared" si="549"/>
        <v>5882.3529411764703</v>
      </c>
      <c r="AA4382" s="13">
        <f t="shared" si="554"/>
        <v>117.64705882352973</v>
      </c>
      <c r="AB4382" s="13">
        <f t="shared" si="55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1"/>
        <v>2692.5</v>
      </c>
      <c r="W4383" s="14">
        <f t="shared" si="550"/>
        <v>14846</v>
      </c>
      <c r="X4383" s="13"/>
      <c r="Y4383" s="14">
        <f t="shared" si="552"/>
        <v>0</v>
      </c>
      <c r="Z4383" s="16">
        <f t="shared" si="549"/>
        <v>14846</v>
      </c>
      <c r="AA4383" s="13">
        <f t="shared" si="554"/>
        <v>0</v>
      </c>
      <c r="AB4383" s="13">
        <f t="shared" si="55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1"/>
        <v>7305.88</v>
      </c>
      <c r="W4384" s="14">
        <f t="shared" si="550"/>
        <v>0</v>
      </c>
      <c r="X4384" s="13"/>
      <c r="Y4384" s="14">
        <f t="shared" si="552"/>
        <v>0</v>
      </c>
      <c r="Z4384" s="16">
        <f t="shared" si="549"/>
        <v>0</v>
      </c>
      <c r="AA4384" s="13">
        <f t="shared" si="554"/>
        <v>0</v>
      </c>
      <c r="AB4384" s="13">
        <f t="shared" si="55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1"/>
        <v>27345.200000000001</v>
      </c>
      <c r="W4385" s="14">
        <f t="shared" si="550"/>
        <v>0</v>
      </c>
      <c r="X4385" s="13"/>
      <c r="Y4385" s="14">
        <f t="shared" si="552"/>
        <v>0</v>
      </c>
      <c r="Z4385" s="16">
        <f t="shared" si="549"/>
        <v>0</v>
      </c>
      <c r="AA4385" s="13">
        <f t="shared" si="554"/>
        <v>0</v>
      </c>
      <c r="AB4385" s="13">
        <f t="shared" si="55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1"/>
        <v>9264.76</v>
      </c>
      <c r="W4386" s="14">
        <f t="shared" si="550"/>
        <v>5809.76</v>
      </c>
      <c r="X4386" s="13"/>
      <c r="Y4386" s="14">
        <f t="shared" si="552"/>
        <v>0</v>
      </c>
      <c r="Z4386" s="16">
        <f t="shared" si="549"/>
        <v>5809.76</v>
      </c>
      <c r="AA4386" s="13">
        <f t="shared" si="554"/>
        <v>0</v>
      </c>
      <c r="AB4386" s="13">
        <f t="shared" si="55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1"/>
        <v>0</v>
      </c>
      <c r="W4387" s="14">
        <f t="shared" si="550"/>
        <v>935.10679611650482</v>
      </c>
      <c r="X4387" s="13"/>
      <c r="Y4387" s="14">
        <f t="shared" si="552"/>
        <v>0</v>
      </c>
      <c r="Z4387" s="16">
        <f t="shared" ref="Z4387:Z4450" si="555">W4387+X4387</f>
        <v>935.10679611650482</v>
      </c>
      <c r="AA4387" s="13">
        <f t="shared" si="554"/>
        <v>28.053203883495144</v>
      </c>
      <c r="AB4387" s="13">
        <f t="shared" si="55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1"/>
        <v>0</v>
      </c>
      <c r="W4388" s="14">
        <f t="shared" si="550"/>
        <v>4807.6923076923076</v>
      </c>
      <c r="X4388" s="13"/>
      <c r="Y4388" s="14">
        <f t="shared" si="552"/>
        <v>0</v>
      </c>
      <c r="Z4388" s="16">
        <f t="shared" si="555"/>
        <v>4807.6923076923076</v>
      </c>
      <c r="AA4388" s="13">
        <f t="shared" si="554"/>
        <v>192.30769230769238</v>
      </c>
      <c r="AB4388" s="13">
        <f t="shared" si="55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1"/>
        <v>0</v>
      </c>
      <c r="W4389" s="14">
        <f t="shared" si="550"/>
        <v>0</v>
      </c>
      <c r="X4389" s="13"/>
      <c r="Y4389" s="14">
        <f t="shared" si="552"/>
        <v>0</v>
      </c>
      <c r="Z4389" s="16">
        <f t="shared" si="555"/>
        <v>0</v>
      </c>
      <c r="AA4389" s="13">
        <f t="shared" si="554"/>
        <v>0</v>
      </c>
      <c r="AB4389" s="13">
        <f t="shared" si="55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1"/>
        <v>0</v>
      </c>
      <c r="W4390" s="14">
        <f t="shared" ref="W4390:W4453" si="556">IF(O4390="返货",U4390/(1+P4390),IF(O4390="返现",U4390,IF(O4390="折扣",U4390*P4390,IF(O4390="无",U4390))))</f>
        <v>0</v>
      </c>
      <c r="X4390" s="13"/>
      <c r="Y4390" s="14">
        <f t="shared" si="552"/>
        <v>0</v>
      </c>
      <c r="Z4390" s="16">
        <f t="shared" si="555"/>
        <v>0</v>
      </c>
      <c r="AA4390" s="13">
        <f t="shared" si="554"/>
        <v>0</v>
      </c>
      <c r="AB4390" s="13">
        <f t="shared" si="55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1"/>
        <v>0</v>
      </c>
      <c r="W4391" s="14">
        <f t="shared" si="556"/>
        <v>0</v>
      </c>
      <c r="X4391" s="13"/>
      <c r="Y4391" s="14">
        <f t="shared" si="552"/>
        <v>0</v>
      </c>
      <c r="Z4391" s="16">
        <f t="shared" si="555"/>
        <v>0</v>
      </c>
      <c r="AA4391" s="13">
        <f t="shared" si="554"/>
        <v>0</v>
      </c>
      <c r="AB4391" s="13">
        <f t="shared" si="55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1"/>
        <v>7530.5</v>
      </c>
      <c r="W4392" s="14">
        <f t="shared" si="556"/>
        <v>0</v>
      </c>
      <c r="X4392" s="13"/>
      <c r="Y4392" s="14">
        <f t="shared" si="552"/>
        <v>0</v>
      </c>
      <c r="Z4392" s="16">
        <f t="shared" si="555"/>
        <v>0</v>
      </c>
      <c r="AA4392" s="13">
        <f t="shared" si="554"/>
        <v>0</v>
      </c>
      <c r="AB4392" s="13">
        <f t="shared" si="55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1"/>
        <v>0</v>
      </c>
      <c r="W4393" s="14">
        <f t="shared" si="556"/>
        <v>0</v>
      </c>
      <c r="X4393" s="13"/>
      <c r="Y4393" s="14">
        <f t="shared" si="552"/>
        <v>0</v>
      </c>
      <c r="Z4393" s="16">
        <f t="shared" si="555"/>
        <v>0</v>
      </c>
      <c r="AA4393" s="13">
        <f t="shared" si="554"/>
        <v>0</v>
      </c>
      <c r="AB4393" s="13">
        <f t="shared" si="55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1"/>
        <v>0</v>
      </c>
      <c r="W4394" s="14">
        <f t="shared" si="556"/>
        <v>0</v>
      </c>
      <c r="X4394" s="13"/>
      <c r="Y4394" s="14">
        <f t="shared" si="552"/>
        <v>0</v>
      </c>
      <c r="Z4394" s="16">
        <f t="shared" si="555"/>
        <v>0</v>
      </c>
      <c r="AA4394" s="13">
        <f t="shared" si="554"/>
        <v>0</v>
      </c>
      <c r="AB4394" s="13">
        <f t="shared" si="55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1"/>
        <v>1810.5</v>
      </c>
      <c r="W4395" s="14">
        <f t="shared" si="556"/>
        <v>5320.5882352941171</v>
      </c>
      <c r="X4395" s="13"/>
      <c r="Y4395" s="14">
        <f t="shared" si="552"/>
        <v>0</v>
      </c>
      <c r="Z4395" s="16">
        <f t="shared" si="555"/>
        <v>5320.5882352941171</v>
      </c>
      <c r="AA4395" s="13">
        <f t="shared" si="554"/>
        <v>106.41176470588289</v>
      </c>
      <c r="AB4395" s="13">
        <f t="shared" si="55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1"/>
        <v>0</v>
      </c>
      <c r="W4396" s="14">
        <f t="shared" si="556"/>
        <v>7734.695238095238</v>
      </c>
      <c r="X4396" s="13"/>
      <c r="Y4396" s="14">
        <f t="shared" si="552"/>
        <v>0</v>
      </c>
      <c r="Z4396" s="16">
        <f t="shared" si="555"/>
        <v>7734.695238095238</v>
      </c>
      <c r="AA4396" s="13">
        <f t="shared" si="554"/>
        <v>386.73476190476231</v>
      </c>
      <c r="AB4396" s="13">
        <f t="shared" si="55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1"/>
        <v>0</v>
      </c>
      <c r="W4397" s="14">
        <f t="shared" si="556"/>
        <v>6080.47</v>
      </c>
      <c r="X4397" s="13"/>
      <c r="Y4397" s="14">
        <f t="shared" si="552"/>
        <v>0</v>
      </c>
      <c r="Z4397" s="16">
        <f t="shared" si="555"/>
        <v>6080.47</v>
      </c>
      <c r="AA4397" s="13">
        <f t="shared" si="554"/>
        <v>0</v>
      </c>
      <c r="AB4397" s="13">
        <f t="shared" si="55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7">S4398+T4398-U4398</f>
        <v>0</v>
      </c>
      <c r="W4398" s="14">
        <f t="shared" si="556"/>
        <v>0</v>
      </c>
      <c r="X4398" s="13"/>
      <c r="Y4398" s="14">
        <f t="shared" si="552"/>
        <v>0</v>
      </c>
      <c r="Z4398" s="16">
        <f t="shared" si="555"/>
        <v>0</v>
      </c>
      <c r="AA4398" s="13">
        <f t="shared" si="554"/>
        <v>0</v>
      </c>
      <c r="AB4398" s="13">
        <f t="shared" si="55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7"/>
        <v>2349.0300000000002</v>
      </c>
      <c r="W4399" s="14">
        <f t="shared" si="556"/>
        <v>0</v>
      </c>
      <c r="X4399" s="13"/>
      <c r="Y4399" s="14">
        <f t="shared" si="552"/>
        <v>0</v>
      </c>
      <c r="Z4399" s="16">
        <f t="shared" si="555"/>
        <v>0</v>
      </c>
      <c r="AA4399" s="13">
        <f t="shared" si="554"/>
        <v>0</v>
      </c>
      <c r="AB4399" s="13">
        <f t="shared" si="55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7"/>
        <v>0</v>
      </c>
      <c r="W4400" s="14">
        <f t="shared" si="556"/>
        <v>4702.5</v>
      </c>
      <c r="X4400" s="13"/>
      <c r="Y4400" s="14">
        <f t="shared" si="552"/>
        <v>0</v>
      </c>
      <c r="Z4400" s="16">
        <f t="shared" si="555"/>
        <v>4702.5</v>
      </c>
      <c r="AA4400" s="13">
        <f t="shared" si="554"/>
        <v>0</v>
      </c>
      <c r="AB4400" s="13">
        <f t="shared" si="55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7"/>
        <v>144.46</v>
      </c>
      <c r="W4401" s="14">
        <f t="shared" si="556"/>
        <v>0</v>
      </c>
      <c r="X4401" s="13"/>
      <c r="Y4401" s="14">
        <f t="shared" si="552"/>
        <v>0</v>
      </c>
      <c r="Z4401" s="16">
        <f t="shared" si="555"/>
        <v>0</v>
      </c>
      <c r="AA4401" s="13">
        <f t="shared" si="554"/>
        <v>0</v>
      </c>
      <c r="AB4401" s="13">
        <f t="shared" si="55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7"/>
        <v>0</v>
      </c>
      <c r="W4402" s="14">
        <f t="shared" si="556"/>
        <v>0</v>
      </c>
      <c r="X4402" s="13"/>
      <c r="Y4402" s="14">
        <f t="shared" si="552"/>
        <v>0</v>
      </c>
      <c r="Z4402" s="16">
        <f t="shared" si="555"/>
        <v>0</v>
      </c>
      <c r="AA4402" s="13">
        <f t="shared" si="554"/>
        <v>0</v>
      </c>
      <c r="AB4402" s="13">
        <f t="shared" si="55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7"/>
        <v>0</v>
      </c>
      <c r="W4403" s="14">
        <f t="shared" si="556"/>
        <v>0</v>
      </c>
      <c r="X4403" s="13"/>
      <c r="Y4403" s="14">
        <f t="shared" si="552"/>
        <v>0</v>
      </c>
      <c r="Z4403" s="16">
        <f t="shared" si="555"/>
        <v>0</v>
      </c>
      <c r="AA4403" s="13">
        <f t="shared" si="554"/>
        <v>0</v>
      </c>
      <c r="AB4403" s="13">
        <f t="shared" si="55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7"/>
        <v>0</v>
      </c>
      <c r="W4404" s="14">
        <f t="shared" si="556"/>
        <v>0</v>
      </c>
      <c r="X4404" s="13"/>
      <c r="Y4404" s="14">
        <f t="shared" si="552"/>
        <v>0</v>
      </c>
      <c r="Z4404" s="16">
        <f t="shared" si="555"/>
        <v>0</v>
      </c>
      <c r="AA4404" s="13">
        <f t="shared" si="554"/>
        <v>0</v>
      </c>
      <c r="AB4404" s="13">
        <f t="shared" si="55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7"/>
        <v>0</v>
      </c>
      <c r="W4405" s="14">
        <f t="shared" si="556"/>
        <v>0</v>
      </c>
      <c r="X4405" s="13"/>
      <c r="Y4405" s="14">
        <f t="shared" si="552"/>
        <v>0</v>
      </c>
      <c r="Z4405" s="16">
        <f t="shared" si="555"/>
        <v>0</v>
      </c>
      <c r="AA4405" s="13">
        <f t="shared" si="554"/>
        <v>0</v>
      </c>
      <c r="AB4405" s="13">
        <f t="shared" si="55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7"/>
        <v>0</v>
      </c>
      <c r="W4406" s="14">
        <f t="shared" si="556"/>
        <v>0</v>
      </c>
      <c r="X4406" s="13"/>
      <c r="Y4406" s="14">
        <f t="shared" si="552"/>
        <v>0</v>
      </c>
      <c r="Z4406" s="16">
        <f t="shared" si="555"/>
        <v>0</v>
      </c>
      <c r="AA4406" s="13">
        <f t="shared" si="554"/>
        <v>0</v>
      </c>
      <c r="AB4406" s="13">
        <f t="shared" si="55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7"/>
        <v>8656</v>
      </c>
      <c r="W4407" s="14">
        <f t="shared" si="556"/>
        <v>7707.0588235294117</v>
      </c>
      <c r="X4407" s="13"/>
      <c r="Y4407" s="14">
        <f t="shared" si="552"/>
        <v>0</v>
      </c>
      <c r="Z4407" s="16">
        <f t="shared" si="555"/>
        <v>7707.0588235294117</v>
      </c>
      <c r="AA4407" s="13">
        <f t="shared" si="554"/>
        <v>154.14117647058811</v>
      </c>
      <c r="AB4407" s="13">
        <f t="shared" si="55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7"/>
        <v>10752.35</v>
      </c>
      <c r="W4408" s="14">
        <f t="shared" si="556"/>
        <v>0</v>
      </c>
      <c r="X4408" s="13"/>
      <c r="Y4408" s="14">
        <f t="shared" si="552"/>
        <v>0</v>
      </c>
      <c r="Z4408" s="16">
        <f t="shared" si="555"/>
        <v>0</v>
      </c>
      <c r="AA4408" s="13">
        <f t="shared" si="554"/>
        <v>0</v>
      </c>
      <c r="AB4408" s="13">
        <f t="shared" si="55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7"/>
        <v>10192.26</v>
      </c>
      <c r="W4409" s="14">
        <f t="shared" si="556"/>
        <v>277.77777777777777</v>
      </c>
      <c r="X4409" s="13"/>
      <c r="Y4409" s="14">
        <f t="shared" si="552"/>
        <v>0</v>
      </c>
      <c r="Z4409" s="16">
        <f t="shared" si="555"/>
        <v>277.77777777777777</v>
      </c>
      <c r="AA4409" s="13">
        <f t="shared" si="554"/>
        <v>22.222222222222229</v>
      </c>
      <c r="AB4409" s="13">
        <f t="shared" si="55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7"/>
        <v>11023.6</v>
      </c>
      <c r="W4410" s="14">
        <f t="shared" si="556"/>
        <v>5144.8999999999996</v>
      </c>
      <c r="X4410" s="13"/>
      <c r="Y4410" s="14">
        <f t="shared" si="552"/>
        <v>0</v>
      </c>
      <c r="Z4410" s="16">
        <f t="shared" si="555"/>
        <v>5144.8999999999996</v>
      </c>
      <c r="AA4410" s="13">
        <f t="shared" si="554"/>
        <v>0</v>
      </c>
      <c r="AB4410" s="13">
        <f t="shared" si="55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7"/>
        <v>20276.400000000001</v>
      </c>
      <c r="W4411" s="14">
        <f t="shared" si="556"/>
        <v>50681.599999999999</v>
      </c>
      <c r="X4411" s="13"/>
      <c r="Y4411" s="14">
        <f t="shared" si="552"/>
        <v>0</v>
      </c>
      <c r="Z4411" s="16">
        <f t="shared" si="555"/>
        <v>50681.599999999999</v>
      </c>
      <c r="AA4411" s="13">
        <f t="shared" si="554"/>
        <v>0</v>
      </c>
      <c r="AB4411" s="13">
        <f t="shared" si="55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7"/>
        <v>9966.98</v>
      </c>
      <c r="W4412" s="14">
        <f t="shared" si="556"/>
        <v>0</v>
      </c>
      <c r="X4412" s="13"/>
      <c r="Y4412" s="14">
        <f t="shared" si="552"/>
        <v>0</v>
      </c>
      <c r="Z4412" s="16">
        <f t="shared" si="555"/>
        <v>0</v>
      </c>
      <c r="AA4412" s="13">
        <f t="shared" si="554"/>
        <v>0</v>
      </c>
      <c r="AB4412" s="13">
        <f t="shared" si="55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7"/>
        <v>38227.49</v>
      </c>
      <c r="W4413" s="14">
        <f t="shared" si="556"/>
        <v>6218.4466019417478</v>
      </c>
      <c r="X4413" s="13"/>
      <c r="Y4413" s="14">
        <f t="shared" si="552"/>
        <v>0</v>
      </c>
      <c r="Z4413" s="16">
        <f t="shared" si="555"/>
        <v>6218.4466019417478</v>
      </c>
      <c r="AA4413" s="13">
        <f t="shared" si="554"/>
        <v>186.55339805825224</v>
      </c>
      <c r="AB4413" s="13">
        <f t="shared" si="55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7"/>
        <v>0</v>
      </c>
      <c r="W4414" s="14">
        <f t="shared" si="556"/>
        <v>0</v>
      </c>
      <c r="X4414" s="13"/>
      <c r="Y4414" s="14">
        <f t="shared" si="552"/>
        <v>0</v>
      </c>
      <c r="Z4414" s="16">
        <f t="shared" si="555"/>
        <v>0</v>
      </c>
      <c r="AA4414" s="13">
        <f t="shared" si="554"/>
        <v>0</v>
      </c>
      <c r="AB4414" s="13">
        <f t="shared" si="55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7"/>
        <v>0</v>
      </c>
      <c r="W4415" s="14">
        <f t="shared" si="556"/>
        <v>0</v>
      </c>
      <c r="X4415" s="13"/>
      <c r="Y4415" s="14">
        <f t="shared" si="552"/>
        <v>0</v>
      </c>
      <c r="Z4415" s="16">
        <f t="shared" si="555"/>
        <v>0</v>
      </c>
      <c r="AA4415" s="13">
        <f t="shared" si="554"/>
        <v>0</v>
      </c>
      <c r="AB4415" s="13">
        <f t="shared" si="55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7"/>
        <v>5373.1999999999989</v>
      </c>
      <c r="W4416" s="14">
        <f t="shared" si="556"/>
        <v>3014.1</v>
      </c>
      <c r="X4416" s="13"/>
      <c r="Y4416" s="14">
        <f t="shared" si="552"/>
        <v>0</v>
      </c>
      <c r="Z4416" s="16">
        <f t="shared" si="555"/>
        <v>3014.1</v>
      </c>
      <c r="AA4416" s="13">
        <f t="shared" si="554"/>
        <v>0</v>
      </c>
      <c r="AB4416" s="13">
        <f t="shared" si="55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7"/>
        <v>3128.8</v>
      </c>
      <c r="W4417" s="14">
        <f t="shared" si="556"/>
        <v>0</v>
      </c>
      <c r="X4417" s="13"/>
      <c r="Y4417" s="14">
        <f t="shared" si="552"/>
        <v>0</v>
      </c>
      <c r="Z4417" s="16">
        <f t="shared" si="555"/>
        <v>0</v>
      </c>
      <c r="AA4417" s="13">
        <f t="shared" si="554"/>
        <v>0</v>
      </c>
      <c r="AB4417" s="13">
        <f t="shared" si="55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7"/>
        <v>0</v>
      </c>
      <c r="W4418" s="14">
        <f t="shared" si="556"/>
        <v>0</v>
      </c>
      <c r="X4418" s="13"/>
      <c r="Y4418" s="14">
        <f t="shared" si="552"/>
        <v>0</v>
      </c>
      <c r="Z4418" s="16">
        <f t="shared" si="555"/>
        <v>0</v>
      </c>
      <c r="AA4418" s="13">
        <f t="shared" si="554"/>
        <v>0</v>
      </c>
      <c r="AB4418" s="13">
        <f t="shared" si="55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7"/>
        <v>7040.67</v>
      </c>
      <c r="W4419" s="14">
        <f t="shared" si="556"/>
        <v>1.6363636363636362</v>
      </c>
      <c r="X4419" s="13"/>
      <c r="Y4419" s="14">
        <f t="shared" ref="Y4419:Y4482" si="558">IF((W4419-AB4419)&gt;0,W4419-AB4419,0)</f>
        <v>0</v>
      </c>
      <c r="Z4419" s="16">
        <f t="shared" si="555"/>
        <v>1.6363636363636362</v>
      </c>
      <c r="AA4419" s="13">
        <f t="shared" si="554"/>
        <v>0.1636363636363638</v>
      </c>
      <c r="AB4419" s="13">
        <f t="shared" si="55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7"/>
        <v>0</v>
      </c>
      <c r="W4420" s="14">
        <f t="shared" si="556"/>
        <v>4295.5545454545445</v>
      </c>
      <c r="X4420" s="13"/>
      <c r="Y4420" s="14">
        <f t="shared" si="558"/>
        <v>0</v>
      </c>
      <c r="Z4420" s="16">
        <f t="shared" si="555"/>
        <v>4295.5545454545445</v>
      </c>
      <c r="AA4420" s="13">
        <f t="shared" si="554"/>
        <v>429.55545454545518</v>
      </c>
      <c r="AB4420" s="13">
        <f t="shared" ref="AB4420:AB4442" si="55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7"/>
        <v>0</v>
      </c>
      <c r="W4421" s="14">
        <f t="shared" si="556"/>
        <v>0</v>
      </c>
      <c r="X4421" s="13"/>
      <c r="Y4421" s="14">
        <f t="shared" si="558"/>
        <v>0</v>
      </c>
      <c r="Z4421" s="16">
        <f t="shared" si="555"/>
        <v>0</v>
      </c>
      <c r="AA4421" s="13">
        <f t="shared" si="554"/>
        <v>0</v>
      </c>
      <c r="AB4421" s="13">
        <f t="shared" si="55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7"/>
        <v>0</v>
      </c>
      <c r="W4422" s="14">
        <f t="shared" si="556"/>
        <v>0</v>
      </c>
      <c r="X4422" s="13"/>
      <c r="Y4422" s="14">
        <f t="shared" si="558"/>
        <v>0</v>
      </c>
      <c r="Z4422" s="16">
        <f t="shared" si="555"/>
        <v>0</v>
      </c>
      <c r="AA4422" s="13">
        <f t="shared" ref="AA4422:AA4442" si="560">U4422-W4422</f>
        <v>0</v>
      </c>
      <c r="AB4422" s="13">
        <f t="shared" si="55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7"/>
        <v>0</v>
      </c>
      <c r="W4423" s="14">
        <f t="shared" si="556"/>
        <v>13065.882352941177</v>
      </c>
      <c r="X4423" s="13"/>
      <c r="Y4423" s="14">
        <f t="shared" si="558"/>
        <v>0</v>
      </c>
      <c r="Z4423" s="16">
        <f t="shared" si="555"/>
        <v>13065.882352941177</v>
      </c>
      <c r="AA4423" s="13">
        <f t="shared" si="560"/>
        <v>261.31764705882415</v>
      </c>
      <c r="AB4423" s="13">
        <f t="shared" si="55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7"/>
        <v>457.09999999999854</v>
      </c>
      <c r="W4424" s="14">
        <f t="shared" si="556"/>
        <v>9904.8700000000008</v>
      </c>
      <c r="X4424" s="13"/>
      <c r="Y4424" s="14">
        <f t="shared" si="558"/>
        <v>0</v>
      </c>
      <c r="Z4424" s="16">
        <f t="shared" si="555"/>
        <v>9904.8700000000008</v>
      </c>
      <c r="AA4424" s="13">
        <f t="shared" si="560"/>
        <v>0</v>
      </c>
      <c r="AB4424" s="13">
        <f t="shared" si="55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7"/>
        <v>9894.91</v>
      </c>
      <c r="W4425" s="14">
        <f t="shared" si="556"/>
        <v>0</v>
      </c>
      <c r="X4425" s="13"/>
      <c r="Y4425" s="14">
        <f t="shared" si="558"/>
        <v>0</v>
      </c>
      <c r="Z4425" s="16">
        <f t="shared" si="555"/>
        <v>0</v>
      </c>
      <c r="AA4425" s="13">
        <f t="shared" si="560"/>
        <v>0</v>
      </c>
      <c r="AB4425" s="13">
        <f t="shared" si="55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7"/>
        <v>0</v>
      </c>
      <c r="W4426" s="14">
        <f t="shared" si="556"/>
        <v>0</v>
      </c>
      <c r="X4426" s="13"/>
      <c r="Y4426" s="14">
        <f t="shared" si="558"/>
        <v>0</v>
      </c>
      <c r="Z4426" s="16">
        <f t="shared" si="555"/>
        <v>0</v>
      </c>
      <c r="AA4426" s="13">
        <f t="shared" si="560"/>
        <v>0</v>
      </c>
      <c r="AB4426" s="13">
        <f t="shared" si="55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7"/>
        <v>9458.0000000000036</v>
      </c>
      <c r="W4427" s="14">
        <f t="shared" si="556"/>
        <v>23763.529411764706</v>
      </c>
      <c r="X4427" s="13"/>
      <c r="Y4427" s="14">
        <f t="shared" si="558"/>
        <v>0</v>
      </c>
      <c r="Z4427" s="16">
        <f t="shared" si="555"/>
        <v>23763.529411764706</v>
      </c>
      <c r="AA4427" s="13">
        <f t="shared" si="560"/>
        <v>475.27058823529296</v>
      </c>
      <c r="AB4427" s="13">
        <f t="shared" si="55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7"/>
        <v>0</v>
      </c>
      <c r="W4428" s="14">
        <f t="shared" si="556"/>
        <v>0</v>
      </c>
      <c r="X4428" s="13"/>
      <c r="Y4428" s="14">
        <f t="shared" si="558"/>
        <v>0</v>
      </c>
      <c r="Z4428" s="16">
        <f t="shared" si="555"/>
        <v>0</v>
      </c>
      <c r="AA4428" s="13">
        <f t="shared" si="560"/>
        <v>0</v>
      </c>
      <c r="AB4428" s="13">
        <f t="shared" si="55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7"/>
        <v>10000</v>
      </c>
      <c r="W4429" s="14">
        <f t="shared" si="556"/>
        <v>0</v>
      </c>
      <c r="X4429" s="13"/>
      <c r="Y4429" s="14">
        <f t="shared" si="558"/>
        <v>0</v>
      </c>
      <c r="Z4429" s="16">
        <f t="shared" si="555"/>
        <v>0</v>
      </c>
      <c r="AA4429" s="13">
        <f t="shared" si="560"/>
        <v>0</v>
      </c>
      <c r="AB4429" s="13">
        <f t="shared" si="55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7"/>
        <v>0</v>
      </c>
      <c r="W4430" s="14">
        <f t="shared" si="556"/>
        <v>0</v>
      </c>
      <c r="X4430" s="13"/>
      <c r="Y4430" s="14">
        <f t="shared" si="558"/>
        <v>0</v>
      </c>
      <c r="Z4430" s="16">
        <f t="shared" si="555"/>
        <v>0</v>
      </c>
      <c r="AA4430" s="13">
        <f t="shared" si="560"/>
        <v>0</v>
      </c>
      <c r="AB4430" s="13">
        <f t="shared" si="55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7"/>
        <v>0</v>
      </c>
      <c r="W4431" s="14">
        <f t="shared" si="556"/>
        <v>4024.39</v>
      </c>
      <c r="X4431" s="13"/>
      <c r="Y4431" s="14">
        <f t="shared" si="558"/>
        <v>0</v>
      </c>
      <c r="Z4431" s="16">
        <f t="shared" si="555"/>
        <v>4024.39</v>
      </c>
      <c r="AA4431" s="13">
        <f t="shared" si="560"/>
        <v>0</v>
      </c>
      <c r="AB4431" s="13">
        <f t="shared" si="55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7"/>
        <v>67.150000000008703</v>
      </c>
      <c r="W4432" s="14">
        <f t="shared" si="556"/>
        <v>0</v>
      </c>
      <c r="X4432" s="13"/>
      <c r="Y4432" s="14">
        <f t="shared" si="558"/>
        <v>0</v>
      </c>
      <c r="Z4432" s="16">
        <f t="shared" si="555"/>
        <v>0</v>
      </c>
      <c r="AA4432" s="13">
        <f t="shared" si="560"/>
        <v>0</v>
      </c>
      <c r="AB4432" s="13">
        <f t="shared" si="55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7"/>
        <v>0</v>
      </c>
      <c r="W4433" s="14">
        <f t="shared" si="556"/>
        <v>6667.2</v>
      </c>
      <c r="X4433" s="13"/>
      <c r="Y4433" s="14">
        <f t="shared" si="558"/>
        <v>0</v>
      </c>
      <c r="Z4433" s="16">
        <f t="shared" si="555"/>
        <v>6667.2</v>
      </c>
      <c r="AA4433" s="13">
        <f t="shared" si="560"/>
        <v>0</v>
      </c>
      <c r="AB4433" s="13">
        <f t="shared" si="55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7"/>
        <v>0</v>
      </c>
      <c r="W4434" s="14">
        <f t="shared" si="556"/>
        <v>6103.9</v>
      </c>
      <c r="X4434" s="13"/>
      <c r="Y4434" s="14">
        <f t="shared" si="558"/>
        <v>0</v>
      </c>
      <c r="Z4434" s="16">
        <f t="shared" si="555"/>
        <v>6103.9</v>
      </c>
      <c r="AA4434" s="13">
        <f t="shared" si="560"/>
        <v>0</v>
      </c>
      <c r="AB4434" s="13">
        <f t="shared" si="55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7"/>
        <v>0</v>
      </c>
      <c r="W4435" s="14">
        <f t="shared" si="556"/>
        <v>0</v>
      </c>
      <c r="X4435" s="13"/>
      <c r="Y4435" s="14">
        <f t="shared" si="558"/>
        <v>0</v>
      </c>
      <c r="Z4435" s="16">
        <f t="shared" si="555"/>
        <v>0</v>
      </c>
      <c r="AA4435" s="13">
        <f t="shared" si="560"/>
        <v>0</v>
      </c>
      <c r="AB4435" s="13">
        <f t="shared" si="55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7"/>
        <v>0</v>
      </c>
      <c r="W4436" s="14">
        <f t="shared" si="556"/>
        <v>0</v>
      </c>
      <c r="X4436" s="13"/>
      <c r="Y4436" s="14">
        <f t="shared" si="558"/>
        <v>0</v>
      </c>
      <c r="Z4436" s="16">
        <f t="shared" si="555"/>
        <v>0</v>
      </c>
      <c r="AA4436" s="13">
        <f t="shared" si="560"/>
        <v>0</v>
      </c>
      <c r="AB4436" s="13">
        <f t="shared" si="55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7"/>
        <v>8815.1000000000058</v>
      </c>
      <c r="W4437" s="14">
        <f t="shared" si="556"/>
        <v>37901.176470588231</v>
      </c>
      <c r="X4437" s="13"/>
      <c r="Y4437" s="14">
        <f t="shared" si="558"/>
        <v>0</v>
      </c>
      <c r="Z4437" s="16">
        <f t="shared" si="555"/>
        <v>37901.176470588231</v>
      </c>
      <c r="AA4437" s="13">
        <f t="shared" si="560"/>
        <v>758.0235294117665</v>
      </c>
      <c r="AB4437" s="13">
        <f t="shared" si="55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7"/>
        <v>84538.4</v>
      </c>
      <c r="W4438" s="14">
        <f t="shared" si="556"/>
        <v>172.05882352941177</v>
      </c>
      <c r="X4438" s="13"/>
      <c r="Y4438" s="14">
        <f t="shared" si="558"/>
        <v>0</v>
      </c>
      <c r="Z4438" s="16">
        <f t="shared" si="555"/>
        <v>172.05882352941177</v>
      </c>
      <c r="AA4438" s="13">
        <f t="shared" si="560"/>
        <v>3.441176470588232</v>
      </c>
      <c r="AB4438" s="13">
        <f t="shared" si="55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7"/>
        <v>0</v>
      </c>
      <c r="W4439" s="14">
        <f t="shared" si="556"/>
        <v>155682.34905660377</v>
      </c>
      <c r="X4439" s="13"/>
      <c r="Y4439" s="14">
        <f t="shared" si="558"/>
        <v>0</v>
      </c>
      <c r="Z4439" s="16">
        <f t="shared" si="555"/>
        <v>155682.34905660377</v>
      </c>
      <c r="AA4439" s="13">
        <f t="shared" si="560"/>
        <v>9340.9409433962428</v>
      </c>
      <c r="AB4439" s="13">
        <f t="shared" si="55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7"/>
        <v>0</v>
      </c>
      <c r="W4440" s="14">
        <f t="shared" si="556"/>
        <v>0</v>
      </c>
      <c r="X4440" s="13"/>
      <c r="Y4440" s="14">
        <f t="shared" si="558"/>
        <v>0</v>
      </c>
      <c r="Z4440" s="16">
        <f t="shared" si="555"/>
        <v>0</v>
      </c>
      <c r="AA4440" s="13">
        <f t="shared" si="560"/>
        <v>0</v>
      </c>
      <c r="AB4440" s="13">
        <f t="shared" si="55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7"/>
        <v>27396.55</v>
      </c>
      <c r="W4441" s="14">
        <f t="shared" si="556"/>
        <v>0</v>
      </c>
      <c r="X4441" s="13"/>
      <c r="Y4441" s="14">
        <f t="shared" si="558"/>
        <v>0</v>
      </c>
      <c r="Z4441" s="16">
        <f t="shared" si="555"/>
        <v>0</v>
      </c>
      <c r="AA4441" s="13">
        <f t="shared" si="560"/>
        <v>0</v>
      </c>
      <c r="AB4441" s="13">
        <f t="shared" si="55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7"/>
        <v>31940.5</v>
      </c>
      <c r="W4442" s="14">
        <f t="shared" si="556"/>
        <v>14617.9</v>
      </c>
      <c r="X4442" s="13"/>
      <c r="Y4442" s="14">
        <f t="shared" si="558"/>
        <v>0</v>
      </c>
      <c r="Z4442" s="16">
        <f t="shared" si="555"/>
        <v>14617.9</v>
      </c>
      <c r="AA4442" s="13">
        <f t="shared" si="560"/>
        <v>0</v>
      </c>
      <c r="AB4442" s="13">
        <f t="shared" si="55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7"/>
        <v>407952.35999999987</v>
      </c>
      <c r="W4443" s="14">
        <f t="shared" si="556"/>
        <v>1307964.6285714286</v>
      </c>
      <c r="X4443" s="13"/>
      <c r="Y4443" s="14">
        <f t="shared" si="558"/>
        <v>0</v>
      </c>
      <c r="Z4443" s="16">
        <f t="shared" si="55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6"/>
        <v>15434.813084112149</v>
      </c>
      <c r="X4444" s="13"/>
      <c r="Y4444" s="14">
        <f t="shared" si="558"/>
        <v>0</v>
      </c>
      <c r="Z4444" s="16">
        <f t="shared" si="555"/>
        <v>15434.813084112149</v>
      </c>
      <c r="AA4444" s="13">
        <f>U4444-W4444</f>
        <v>1080.4369158878508</v>
      </c>
      <c r="AB4444" s="13">
        <f t="shared" ref="AB4444:AB4507" si="56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6"/>
        <v>9001.7999999999993</v>
      </c>
      <c r="X4445" s="13"/>
      <c r="Y4445" s="14">
        <f t="shared" si="558"/>
        <v>0</v>
      </c>
      <c r="Z4445" s="16">
        <f t="shared" si="555"/>
        <v>9001.7999999999993</v>
      </c>
      <c r="AA4445" s="13">
        <f>U4445-W4445</f>
        <v>450.09000000000015</v>
      </c>
      <c r="AB4445" s="13">
        <f t="shared" si="56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7"/>
        <v>3075.7000000000007</v>
      </c>
      <c r="W4446" s="14">
        <f t="shared" si="556"/>
        <v>5124.2999999999993</v>
      </c>
      <c r="X4446" s="13"/>
      <c r="Y4446" s="14">
        <f t="shared" si="558"/>
        <v>0</v>
      </c>
      <c r="Z4446" s="16">
        <f t="shared" si="555"/>
        <v>5124.2999999999993</v>
      </c>
      <c r="AA4446" s="13">
        <f>U4446-W4446</f>
        <v>0</v>
      </c>
      <c r="AB4446" s="13">
        <f t="shared" si="56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7"/>
        <v>78265.339999999982</v>
      </c>
      <c r="W4447" s="14">
        <f t="shared" si="556"/>
        <v>99575.7</v>
      </c>
      <c r="X4447" s="13"/>
      <c r="Y4447" s="14">
        <f t="shared" si="558"/>
        <v>0</v>
      </c>
      <c r="Z4447" s="16">
        <f t="shared" si="555"/>
        <v>99575.7</v>
      </c>
      <c r="AA4447" s="13">
        <f>W4447*P4447</f>
        <v>1991.5139999999999</v>
      </c>
      <c r="AB4447" s="13">
        <f t="shared" si="56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7"/>
        <v>10892.27</v>
      </c>
      <c r="W4448" s="14">
        <f t="shared" si="556"/>
        <v>15671.25</v>
      </c>
      <c r="X4448" s="13"/>
      <c r="Y4448" s="14">
        <f t="shared" si="558"/>
        <v>0</v>
      </c>
      <c r="Z4448" s="16">
        <f t="shared" si="555"/>
        <v>15671.25</v>
      </c>
      <c r="AA4448" s="13">
        <f t="shared" ref="AA4448:AA4511" si="562">U4448-W4448</f>
        <v>0</v>
      </c>
      <c r="AB4448" s="13">
        <f t="shared" si="56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7"/>
        <v>58046.340000000004</v>
      </c>
      <c r="W4449" s="14">
        <f t="shared" si="556"/>
        <v>52129.637254901965</v>
      </c>
      <c r="X4449" s="13"/>
      <c r="Y4449" s="14">
        <f t="shared" si="558"/>
        <v>0</v>
      </c>
      <c r="Z4449" s="16">
        <f t="shared" si="555"/>
        <v>52129.637254901965</v>
      </c>
      <c r="AA4449" s="13">
        <f t="shared" si="562"/>
        <v>1042.592745098038</v>
      </c>
      <c r="AB4449" s="13">
        <f t="shared" si="56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7"/>
        <v>25775.839999999997</v>
      </c>
      <c r="W4450" s="14">
        <f t="shared" si="556"/>
        <v>58819.607843137252</v>
      </c>
      <c r="X4450" s="13"/>
      <c r="Y4450" s="14">
        <f t="shared" si="558"/>
        <v>0</v>
      </c>
      <c r="Z4450" s="16">
        <f t="shared" si="555"/>
        <v>58819.607843137252</v>
      </c>
      <c r="AA4450" s="13">
        <f t="shared" si="562"/>
        <v>1176.3921568627484</v>
      </c>
      <c r="AB4450" s="13">
        <f t="shared" si="56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7"/>
        <v>1052871.28</v>
      </c>
      <c r="W4451" s="14">
        <f t="shared" si="556"/>
        <v>237650</v>
      </c>
      <c r="X4451" s="13"/>
      <c r="Y4451" s="14">
        <f t="shared" si="558"/>
        <v>0</v>
      </c>
      <c r="Z4451" s="16">
        <f t="shared" ref="Z4451:Z4497" si="563">W4451+X4451</f>
        <v>237650</v>
      </c>
      <c r="AA4451" s="13">
        <f t="shared" si="562"/>
        <v>4753</v>
      </c>
      <c r="AB4451" s="13">
        <f t="shared" si="56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7"/>
        <v>14585.810000000005</v>
      </c>
      <c r="W4452" s="14">
        <f t="shared" si="556"/>
        <v>57300.970297029708</v>
      </c>
      <c r="X4452" s="13"/>
      <c r="Y4452" s="14">
        <f t="shared" si="558"/>
        <v>0</v>
      </c>
      <c r="Z4452" s="16">
        <f t="shared" si="563"/>
        <v>57300.970297029708</v>
      </c>
      <c r="AA4452" s="13">
        <f t="shared" si="562"/>
        <v>573.00970297029562</v>
      </c>
      <c r="AB4452" s="13">
        <f t="shared" si="56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7"/>
        <v>145643.15000000002</v>
      </c>
      <c r="W4453" s="14">
        <f t="shared" si="556"/>
        <v>702243.44</v>
      </c>
      <c r="X4453" s="13"/>
      <c r="Y4453" s="14">
        <f t="shared" si="558"/>
        <v>0</v>
      </c>
      <c r="Z4453" s="16">
        <f t="shared" si="563"/>
        <v>702243.44</v>
      </c>
      <c r="AA4453" s="13">
        <f t="shared" si="562"/>
        <v>0</v>
      </c>
      <c r="AB4453" s="13">
        <f t="shared" si="56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7"/>
        <v>23722.059999999998</v>
      </c>
      <c r="W4454" s="14">
        <f t="shared" ref="W4454:W4517" si="564">IF(O4454="返货",U4454/(1+P4454),IF(O4454="返现",U4454,IF(O4454="折扣",U4454*P4454,IF(O4454="无",U4454))))</f>
        <v>115794.41</v>
      </c>
      <c r="X4454" s="13"/>
      <c r="Y4454" s="14">
        <f t="shared" si="558"/>
        <v>0</v>
      </c>
      <c r="Z4454" s="16">
        <f t="shared" si="563"/>
        <v>115794.41</v>
      </c>
      <c r="AA4454" s="13">
        <f t="shared" si="562"/>
        <v>0</v>
      </c>
      <c r="AB4454" s="13">
        <f t="shared" si="56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7"/>
        <v>177729.01999999996</v>
      </c>
      <c r="W4455" s="14">
        <f t="shared" si="564"/>
        <v>213753.32</v>
      </c>
      <c r="X4455" s="13"/>
      <c r="Y4455" s="14">
        <f t="shared" si="558"/>
        <v>0</v>
      </c>
      <c r="Z4455" s="16">
        <f t="shared" si="563"/>
        <v>213753.32</v>
      </c>
      <c r="AA4455" s="13">
        <f t="shared" si="562"/>
        <v>0</v>
      </c>
      <c r="AB4455" s="13">
        <f t="shared" si="56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7"/>
        <v>6878.7000000000007</v>
      </c>
      <c r="W4456" s="14">
        <f t="shared" si="564"/>
        <v>16500</v>
      </c>
      <c r="X4456" s="13"/>
      <c r="Y4456" s="14">
        <f t="shared" si="558"/>
        <v>0</v>
      </c>
      <c r="Z4456" s="16">
        <f t="shared" si="563"/>
        <v>16500</v>
      </c>
      <c r="AA4456" s="13">
        <f t="shared" si="562"/>
        <v>0</v>
      </c>
      <c r="AB4456" s="13">
        <f t="shared" si="56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7"/>
        <v>753947.2</v>
      </c>
      <c r="W4457" s="14">
        <f t="shared" si="564"/>
        <v>1201279.51</v>
      </c>
      <c r="X4457" s="13"/>
      <c r="Y4457" s="14">
        <f t="shared" si="558"/>
        <v>0</v>
      </c>
      <c r="Z4457" s="16">
        <f t="shared" si="563"/>
        <v>1201279.51</v>
      </c>
      <c r="AA4457" s="13">
        <f t="shared" si="562"/>
        <v>0</v>
      </c>
      <c r="AB4457" s="13">
        <f t="shared" si="56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7"/>
        <v>97389.630000000034</v>
      </c>
      <c r="W4458" s="14">
        <f t="shared" si="564"/>
        <v>188094.78</v>
      </c>
      <c r="X4458" s="13"/>
      <c r="Y4458" s="14">
        <f t="shared" si="558"/>
        <v>0</v>
      </c>
      <c r="Z4458" s="16">
        <f t="shared" si="563"/>
        <v>188094.78</v>
      </c>
      <c r="AA4458" s="13">
        <f t="shared" si="562"/>
        <v>0</v>
      </c>
      <c r="AB4458" s="13">
        <f t="shared" si="56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7"/>
        <v>467078.70999999996</v>
      </c>
      <c r="W4459" s="14">
        <f t="shared" si="564"/>
        <v>2984669.52</v>
      </c>
      <c r="X4459" s="13"/>
      <c r="Y4459" s="14">
        <f t="shared" si="558"/>
        <v>0</v>
      </c>
      <c r="Z4459" s="16">
        <f t="shared" si="563"/>
        <v>2984669.52</v>
      </c>
      <c r="AA4459" s="13">
        <f t="shared" si="562"/>
        <v>0</v>
      </c>
      <c r="AB4459" s="13">
        <f t="shared" si="56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7"/>
        <v>163031.63</v>
      </c>
      <c r="W4460" s="14">
        <f t="shared" si="564"/>
        <v>375697.44660194172</v>
      </c>
      <c r="X4460" s="13"/>
      <c r="Y4460" s="14">
        <f t="shared" si="558"/>
        <v>0</v>
      </c>
      <c r="Z4460" s="16">
        <f t="shared" si="563"/>
        <v>375697.44660194172</v>
      </c>
      <c r="AA4460" s="13">
        <f t="shared" si="562"/>
        <v>11270.923398058279</v>
      </c>
      <c r="AB4460" s="13">
        <f t="shared" si="56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7"/>
        <v>230874.20000000019</v>
      </c>
      <c r="W4461" s="14">
        <f t="shared" si="564"/>
        <v>1238312.990291262</v>
      </c>
      <c r="X4461" s="13"/>
      <c r="Y4461" s="14">
        <f t="shared" si="558"/>
        <v>0</v>
      </c>
      <c r="Z4461" s="16">
        <f t="shared" si="563"/>
        <v>1238312.990291262</v>
      </c>
      <c r="AA4461" s="13">
        <f t="shared" si="562"/>
        <v>37149.389708737843</v>
      </c>
      <c r="AB4461" s="13">
        <f t="shared" si="56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5">S4462+T4462-U4462</f>
        <v>181414.68000000005</v>
      </c>
      <c r="W4462" s="14">
        <f t="shared" si="564"/>
        <v>708498.5</v>
      </c>
      <c r="X4462" s="13"/>
      <c r="Y4462" s="14">
        <f t="shared" si="558"/>
        <v>0</v>
      </c>
      <c r="Z4462" s="16">
        <f t="shared" si="563"/>
        <v>708498.5</v>
      </c>
      <c r="AA4462" s="13">
        <f t="shared" si="562"/>
        <v>14169.969999999972</v>
      </c>
      <c r="AB4462" s="13">
        <f t="shared" si="56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5"/>
        <v>200000</v>
      </c>
      <c r="W4463" s="14">
        <f t="shared" si="564"/>
        <v>0</v>
      </c>
      <c r="X4463" s="13"/>
      <c r="Y4463" s="14">
        <f t="shared" si="558"/>
        <v>0</v>
      </c>
      <c r="Z4463" s="16">
        <f t="shared" si="563"/>
        <v>0</v>
      </c>
      <c r="AA4463" s="13">
        <f t="shared" si="562"/>
        <v>0</v>
      </c>
      <c r="AB4463" s="13">
        <f t="shared" si="56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5"/>
        <v>926608.40999999992</v>
      </c>
      <c r="W4464" s="14">
        <f t="shared" si="564"/>
        <v>290755.27</v>
      </c>
      <c r="X4464" s="13"/>
      <c r="Y4464" s="14">
        <f t="shared" si="558"/>
        <v>0</v>
      </c>
      <c r="Z4464" s="16">
        <f t="shared" si="563"/>
        <v>290755.27</v>
      </c>
      <c r="AA4464" s="13">
        <f t="shared" si="562"/>
        <v>0</v>
      </c>
      <c r="AB4464" s="13">
        <f t="shared" si="56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5"/>
        <v>830771.09</v>
      </c>
      <c r="W4465" s="14">
        <f t="shared" si="564"/>
        <v>85542.52</v>
      </c>
      <c r="X4465" s="13"/>
      <c r="Y4465" s="14">
        <f t="shared" si="558"/>
        <v>0</v>
      </c>
      <c r="Z4465" s="16">
        <f t="shared" si="563"/>
        <v>85542.52</v>
      </c>
      <c r="AA4465" s="13">
        <f t="shared" si="562"/>
        <v>0</v>
      </c>
      <c r="AB4465" s="13">
        <f t="shared" si="56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5"/>
        <v>39017.21</v>
      </c>
      <c r="W4466" s="14">
        <f t="shared" si="564"/>
        <v>4294.3564356435645</v>
      </c>
      <c r="X4466" s="13"/>
      <c r="Y4466" s="14">
        <f t="shared" si="558"/>
        <v>0</v>
      </c>
      <c r="Z4466" s="16">
        <f t="shared" si="563"/>
        <v>4294.3564356435645</v>
      </c>
      <c r="AA4466" s="13">
        <f t="shared" si="562"/>
        <v>42.943564356435672</v>
      </c>
      <c r="AB4466" s="13">
        <f t="shared" si="56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5"/>
        <v>34337.199999999997</v>
      </c>
      <c r="W4467" s="14">
        <f t="shared" si="564"/>
        <v>9259.3069306930684</v>
      </c>
      <c r="X4467" s="13"/>
      <c r="Y4467" s="14">
        <f t="shared" si="558"/>
        <v>0</v>
      </c>
      <c r="Z4467" s="16">
        <f t="shared" si="563"/>
        <v>9259.3069306930684</v>
      </c>
      <c r="AA4467" s="13">
        <f t="shared" si="562"/>
        <v>92.593069306931284</v>
      </c>
      <c r="AB4467" s="13">
        <f t="shared" si="56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5"/>
        <v>15028.490000000005</v>
      </c>
      <c r="W4468" s="14">
        <f t="shared" si="564"/>
        <v>62611.76470588235</v>
      </c>
      <c r="X4468" s="13"/>
      <c r="Y4468" s="14">
        <f t="shared" si="558"/>
        <v>0</v>
      </c>
      <c r="Z4468" s="16">
        <f t="shared" si="563"/>
        <v>62611.76470588235</v>
      </c>
      <c r="AA4468" s="13">
        <f t="shared" si="562"/>
        <v>1252.2352941176505</v>
      </c>
      <c r="AB4468" s="13">
        <f t="shared" si="56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5"/>
        <v>0</v>
      </c>
      <c r="W4469" s="14">
        <f t="shared" si="564"/>
        <v>19266.666666666668</v>
      </c>
      <c r="X4469" s="13"/>
      <c r="Y4469" s="14">
        <f t="shared" si="558"/>
        <v>0</v>
      </c>
      <c r="Z4469" s="16">
        <f t="shared" si="563"/>
        <v>19266.666666666668</v>
      </c>
      <c r="AA4469" s="13">
        <f t="shared" si="562"/>
        <v>385.33333333333212</v>
      </c>
      <c r="AB4469" s="13">
        <f t="shared" si="56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5"/>
        <v>121689.37</v>
      </c>
      <c r="W4470" s="14">
        <f t="shared" si="564"/>
        <v>334618.93137254904</v>
      </c>
      <c r="X4470" s="13"/>
      <c r="Y4470" s="14">
        <f t="shared" si="558"/>
        <v>0</v>
      </c>
      <c r="Z4470" s="16">
        <f t="shared" si="563"/>
        <v>334618.93137254904</v>
      </c>
      <c r="AA4470" s="13">
        <f t="shared" si="562"/>
        <v>6692.3786274509621</v>
      </c>
      <c r="AB4470" s="13">
        <f t="shared" si="56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5"/>
        <v>4790.510000000002</v>
      </c>
      <c r="W4471" s="14">
        <f t="shared" si="564"/>
        <v>17769.939999999999</v>
      </c>
      <c r="X4471" s="13"/>
      <c r="Y4471" s="14">
        <f t="shared" si="558"/>
        <v>0</v>
      </c>
      <c r="Z4471" s="16">
        <f t="shared" si="563"/>
        <v>17769.939999999999</v>
      </c>
      <c r="AA4471" s="13">
        <f t="shared" si="562"/>
        <v>0</v>
      </c>
      <c r="AB4471" s="13">
        <f t="shared" si="56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5"/>
        <v>34929.050000000003</v>
      </c>
      <c r="W4472" s="14">
        <f t="shared" si="564"/>
        <v>31300.913461538461</v>
      </c>
      <c r="X4472" s="13"/>
      <c r="Y4472" s="14">
        <f t="shared" si="558"/>
        <v>0</v>
      </c>
      <c r="Z4472" s="16">
        <f t="shared" si="563"/>
        <v>31300.913461538461</v>
      </c>
      <c r="AA4472" s="13">
        <f t="shared" si="562"/>
        <v>1252.0365384615397</v>
      </c>
      <c r="AB4472" s="13">
        <f t="shared" si="56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5"/>
        <v>136564.02000000002</v>
      </c>
      <c r="W4473" s="14">
        <f t="shared" si="564"/>
        <v>5518</v>
      </c>
      <c r="X4473" s="13"/>
      <c r="Y4473" s="14">
        <f t="shared" si="558"/>
        <v>0</v>
      </c>
      <c r="Z4473" s="16">
        <f t="shared" si="563"/>
        <v>5518</v>
      </c>
      <c r="AA4473" s="13">
        <f t="shared" si="562"/>
        <v>0</v>
      </c>
      <c r="AB4473" s="13">
        <f t="shared" si="56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5"/>
        <v>260565.7</v>
      </c>
      <c r="W4474" s="14">
        <f t="shared" si="564"/>
        <v>281075.07</v>
      </c>
      <c r="X4474" s="13"/>
      <c r="Y4474" s="14">
        <f t="shared" si="558"/>
        <v>0</v>
      </c>
      <c r="Z4474" s="16">
        <f t="shared" si="563"/>
        <v>281075.07</v>
      </c>
      <c r="AA4474" s="13">
        <f t="shared" si="562"/>
        <v>0</v>
      </c>
      <c r="AB4474" s="13">
        <f t="shared" si="56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5"/>
        <v>59633.070000000007</v>
      </c>
      <c r="W4475" s="14">
        <f t="shared" si="564"/>
        <v>370822.23529411765</v>
      </c>
      <c r="X4475" s="13"/>
      <c r="Y4475" s="14">
        <f t="shared" si="558"/>
        <v>0</v>
      </c>
      <c r="Z4475" s="16">
        <f t="shared" si="563"/>
        <v>370822.23529411765</v>
      </c>
      <c r="AA4475" s="13">
        <f t="shared" si="562"/>
        <v>7416.4447058823425</v>
      </c>
      <c r="AB4475" s="13">
        <f t="shared" si="56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5"/>
        <v>85800.110000000044</v>
      </c>
      <c r="W4476" s="14">
        <f t="shared" si="564"/>
        <v>273369.03921568627</v>
      </c>
      <c r="X4476" s="13"/>
      <c r="Y4476" s="14">
        <f t="shared" si="558"/>
        <v>0</v>
      </c>
      <c r="Z4476" s="16">
        <f t="shared" si="563"/>
        <v>273369.03921568627</v>
      </c>
      <c r="AA4476" s="13">
        <f t="shared" si="562"/>
        <v>5467.3807843137183</v>
      </c>
      <c r="AB4476" s="13">
        <f t="shared" si="56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5"/>
        <v>373180.32</v>
      </c>
      <c r="W4477" s="14">
        <f t="shared" si="564"/>
        <v>324208.17647058825</v>
      </c>
      <c r="X4477" s="13"/>
      <c r="Y4477" s="14">
        <f t="shared" si="558"/>
        <v>0</v>
      </c>
      <c r="Z4477" s="16">
        <f t="shared" si="563"/>
        <v>324208.17647058825</v>
      </c>
      <c r="AA4477" s="13">
        <f t="shared" si="562"/>
        <v>6484.1635294117732</v>
      </c>
      <c r="AB4477" s="13">
        <f t="shared" si="56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5"/>
        <v>55438.899999999878</v>
      </c>
      <c r="W4478" s="14">
        <f t="shared" si="564"/>
        <v>189382.66</v>
      </c>
      <c r="X4478" s="13"/>
      <c r="Y4478" s="14">
        <f t="shared" si="558"/>
        <v>0</v>
      </c>
      <c r="Z4478" s="16">
        <f t="shared" si="563"/>
        <v>189382.66</v>
      </c>
      <c r="AA4478" s="13">
        <f t="shared" si="562"/>
        <v>0</v>
      </c>
      <c r="AB4478" s="13">
        <f t="shared" si="56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5"/>
        <v>35339.640000000014</v>
      </c>
      <c r="W4479" s="14">
        <f t="shared" si="564"/>
        <v>54615.039215686273</v>
      </c>
      <c r="X4479" s="13"/>
      <c r="Y4479" s="14">
        <f t="shared" si="558"/>
        <v>0</v>
      </c>
      <c r="Z4479" s="16">
        <f t="shared" si="563"/>
        <v>54615.039215686273</v>
      </c>
      <c r="AA4479" s="13">
        <f t="shared" si="562"/>
        <v>1092.3007843137239</v>
      </c>
      <c r="AB4479" s="13">
        <f t="shared" si="56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5"/>
        <v>0</v>
      </c>
      <c r="W4480" s="14">
        <f t="shared" si="564"/>
        <v>0</v>
      </c>
      <c r="X4480" s="13"/>
      <c r="Y4480" s="14">
        <f t="shared" si="558"/>
        <v>0</v>
      </c>
      <c r="Z4480" s="16">
        <f t="shared" si="563"/>
        <v>0</v>
      </c>
      <c r="AA4480" s="13">
        <f t="shared" si="562"/>
        <v>0</v>
      </c>
      <c r="AB4480" s="13">
        <f t="shared" si="56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3568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5"/>
        <v>105838.32999999999</v>
      </c>
      <c r="W4481" s="14">
        <f t="shared" si="564"/>
        <v>45710.76</v>
      </c>
      <c r="X4481" s="13"/>
      <c r="Y4481" s="14">
        <f t="shared" si="558"/>
        <v>0</v>
      </c>
      <c r="Z4481" s="16">
        <f t="shared" si="563"/>
        <v>45710.76</v>
      </c>
      <c r="AA4481" s="13">
        <f t="shared" si="562"/>
        <v>0</v>
      </c>
      <c r="AB4481" s="13">
        <f t="shared" si="56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5"/>
        <v>179823.59</v>
      </c>
      <c r="W4482" s="14">
        <f t="shared" si="564"/>
        <v>145956.90196078431</v>
      </c>
      <c r="X4482" s="13"/>
      <c r="Y4482" s="14">
        <f t="shared" si="558"/>
        <v>0</v>
      </c>
      <c r="Z4482" s="16">
        <f t="shared" si="563"/>
        <v>145956.90196078431</v>
      </c>
      <c r="AA4482" s="13">
        <f t="shared" si="562"/>
        <v>2919.1380392157007</v>
      </c>
      <c r="AB4482" s="13">
        <f t="shared" si="56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5"/>
        <v>91194.739999999991</v>
      </c>
      <c r="W4483" s="14">
        <f t="shared" si="564"/>
        <v>109698.97</v>
      </c>
      <c r="X4483" s="13"/>
      <c r="Y4483" s="14">
        <f t="shared" ref="Y4483:Y4546" si="566">IF((W4483-AB4483)&gt;0,W4483-AB4483,0)</f>
        <v>0</v>
      </c>
      <c r="Z4483" s="16">
        <f t="shared" si="563"/>
        <v>109698.97</v>
      </c>
      <c r="AA4483" s="13">
        <f t="shared" si="562"/>
        <v>0</v>
      </c>
      <c r="AB4483" s="13">
        <f t="shared" si="56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5"/>
        <v>24950.440000000002</v>
      </c>
      <c r="W4484" s="14">
        <f t="shared" si="564"/>
        <v>5538.7843137254877</v>
      </c>
      <c r="X4484" s="13"/>
      <c r="Y4484" s="14">
        <f t="shared" si="566"/>
        <v>0</v>
      </c>
      <c r="Z4484" s="16">
        <f t="shared" si="563"/>
        <v>5538.7843137254877</v>
      </c>
      <c r="AA4484" s="13">
        <f t="shared" si="562"/>
        <v>110.77568627451001</v>
      </c>
      <c r="AB4484" s="13">
        <f t="shared" si="56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5"/>
        <v>19963.300000000003</v>
      </c>
      <c r="W4485" s="14">
        <f t="shared" si="564"/>
        <v>108603.06</v>
      </c>
      <c r="X4485" s="13"/>
      <c r="Y4485" s="14">
        <f t="shared" si="566"/>
        <v>0</v>
      </c>
      <c r="Z4485" s="16">
        <f t="shared" si="563"/>
        <v>108603.06</v>
      </c>
      <c r="AA4485" s="13">
        <f t="shared" si="562"/>
        <v>0</v>
      </c>
      <c r="AB4485" s="13">
        <f t="shared" si="56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5"/>
        <v>0</v>
      </c>
      <c r="W4486" s="14">
        <f t="shared" si="564"/>
        <v>19812.654545454541</v>
      </c>
      <c r="X4486" s="13"/>
      <c r="Y4486" s="14">
        <f t="shared" si="566"/>
        <v>0</v>
      </c>
      <c r="Z4486" s="16">
        <f t="shared" si="563"/>
        <v>19812.654545454541</v>
      </c>
      <c r="AA4486" s="13">
        <f t="shared" si="562"/>
        <v>1981.265454545457</v>
      </c>
      <c r="AB4486" s="13">
        <f t="shared" si="56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5"/>
        <v>0</v>
      </c>
      <c r="W4487" s="14">
        <f t="shared" si="564"/>
        <v>-2740.9134615384614</v>
      </c>
      <c r="X4487" s="13"/>
      <c r="Y4487" s="14">
        <f t="shared" si="566"/>
        <v>109.63653846153875</v>
      </c>
      <c r="Z4487" s="16">
        <f t="shared" si="563"/>
        <v>-2740.9134615384614</v>
      </c>
      <c r="AA4487" s="13">
        <f t="shared" si="562"/>
        <v>-109.63653846153875</v>
      </c>
      <c r="AB4487" s="13">
        <f t="shared" si="56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5"/>
        <v>757169.29</v>
      </c>
      <c r="W4488" s="14">
        <f t="shared" si="564"/>
        <v>510121.14999999997</v>
      </c>
      <c r="X4488" s="13"/>
      <c r="Y4488" s="14">
        <f t="shared" si="566"/>
        <v>0</v>
      </c>
      <c r="Z4488" s="16">
        <f t="shared" si="563"/>
        <v>510121.14999999997</v>
      </c>
      <c r="AA4488" s="13">
        <f t="shared" si="562"/>
        <v>0</v>
      </c>
      <c r="AB4488" s="13">
        <f t="shared" si="56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5"/>
        <v>0</v>
      </c>
      <c r="W4489" s="14">
        <f t="shared" si="564"/>
        <v>20000</v>
      </c>
      <c r="X4489" s="13"/>
      <c r="Y4489" s="14">
        <f t="shared" si="566"/>
        <v>0</v>
      </c>
      <c r="Z4489" s="16">
        <f t="shared" si="563"/>
        <v>20000</v>
      </c>
      <c r="AA4489" s="13">
        <f t="shared" si="562"/>
        <v>0</v>
      </c>
      <c r="AB4489" s="13">
        <f t="shared" si="56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5"/>
        <v>-255.16</v>
      </c>
      <c r="W4490" s="14">
        <f t="shared" si="564"/>
        <v>0</v>
      </c>
      <c r="X4490" s="13"/>
      <c r="Y4490" s="14">
        <f t="shared" si="566"/>
        <v>0</v>
      </c>
      <c r="Z4490" s="16">
        <f t="shared" si="563"/>
        <v>0</v>
      </c>
      <c r="AA4490" s="13">
        <f t="shared" si="562"/>
        <v>0</v>
      </c>
      <c r="AB4490" s="13">
        <f t="shared" si="56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5"/>
        <v>19916.30999999999</v>
      </c>
      <c r="W4491" s="14">
        <f t="shared" si="564"/>
        <v>60284.4</v>
      </c>
      <c r="X4491" s="13"/>
      <c r="Y4491" s="14">
        <f t="shared" si="566"/>
        <v>0</v>
      </c>
      <c r="Z4491" s="16">
        <f t="shared" si="563"/>
        <v>60284.4</v>
      </c>
      <c r="AA4491" s="13">
        <f t="shared" si="562"/>
        <v>0</v>
      </c>
      <c r="AB4491" s="13">
        <f t="shared" si="56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5"/>
        <v>12936.48</v>
      </c>
      <c r="W4492" s="14">
        <f t="shared" si="564"/>
        <v>0</v>
      </c>
      <c r="X4492" s="13"/>
      <c r="Y4492" s="14">
        <f t="shared" si="566"/>
        <v>0</v>
      </c>
      <c r="Z4492" s="16">
        <f t="shared" si="563"/>
        <v>0</v>
      </c>
      <c r="AA4492" s="13">
        <f t="shared" si="562"/>
        <v>0</v>
      </c>
      <c r="AB4492" s="13">
        <f t="shared" si="56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5"/>
        <v>662038.83000000007</v>
      </c>
      <c r="W4493" s="14">
        <f t="shared" si="564"/>
        <v>3474751.7061611377</v>
      </c>
      <c r="X4493" s="13"/>
      <c r="Y4493" s="14">
        <f t="shared" si="566"/>
        <v>0</v>
      </c>
      <c r="Z4493" s="16">
        <f t="shared" si="563"/>
        <v>3474751.7061611377</v>
      </c>
      <c r="AA4493" s="13">
        <f t="shared" si="562"/>
        <v>191111.34383886214</v>
      </c>
      <c r="AB4493" s="13">
        <f t="shared" si="56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5"/>
        <v>34688.330000000016</v>
      </c>
      <c r="W4494" s="14">
        <f t="shared" si="564"/>
        <v>68471.71287128712</v>
      </c>
      <c r="X4494" s="13"/>
      <c r="Y4494" s="14">
        <f t="shared" si="566"/>
        <v>0</v>
      </c>
      <c r="Z4494" s="16">
        <f t="shared" si="563"/>
        <v>68471.71287128712</v>
      </c>
      <c r="AA4494" s="13">
        <f t="shared" si="562"/>
        <v>684.71712871287309</v>
      </c>
      <c r="AB4494" s="13">
        <f t="shared" si="56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5"/>
        <v>0</v>
      </c>
      <c r="W4495" s="14">
        <f t="shared" si="564"/>
        <v>987.96</v>
      </c>
      <c r="X4495" s="13"/>
      <c r="Y4495" s="14">
        <f t="shared" si="566"/>
        <v>0</v>
      </c>
      <c r="Z4495" s="16">
        <f t="shared" si="563"/>
        <v>987.96</v>
      </c>
      <c r="AA4495" s="13">
        <f t="shared" si="562"/>
        <v>0</v>
      </c>
      <c r="AB4495" s="13">
        <f t="shared" si="56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5"/>
        <v>0</v>
      </c>
      <c r="W4496" s="14">
        <f t="shared" si="564"/>
        <v>772.58</v>
      </c>
      <c r="X4496" s="13"/>
      <c r="Y4496" s="14">
        <f t="shared" si="566"/>
        <v>0</v>
      </c>
      <c r="Z4496" s="16">
        <f t="shared" si="563"/>
        <v>772.58</v>
      </c>
      <c r="AA4496" s="13">
        <f t="shared" si="562"/>
        <v>0</v>
      </c>
      <c r="AB4496" s="13">
        <f t="shared" si="56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5"/>
        <v>10200</v>
      </c>
      <c r="W4497" s="14">
        <f t="shared" si="564"/>
        <v>0</v>
      </c>
      <c r="X4497" s="13"/>
      <c r="Y4497" s="14">
        <f t="shared" si="566"/>
        <v>0</v>
      </c>
      <c r="Z4497" s="16">
        <f t="shared" si="563"/>
        <v>0</v>
      </c>
      <c r="AA4497" s="13">
        <f t="shared" si="562"/>
        <v>0</v>
      </c>
      <c r="AB4497" s="13">
        <f t="shared" si="56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5"/>
        <v>33599</v>
      </c>
      <c r="W4498" s="14">
        <f t="shared" si="564"/>
        <v>39027.800000000003</v>
      </c>
      <c r="X4498" s="13"/>
      <c r="Y4498" s="14">
        <f t="shared" si="566"/>
        <v>0</v>
      </c>
      <c r="Z4498" s="13">
        <v>39027.800000000003</v>
      </c>
      <c r="AA4498" s="13">
        <f t="shared" si="562"/>
        <v>0</v>
      </c>
      <c r="AB4498" s="13">
        <f t="shared" si="56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5"/>
        <v>81575.849999999991</v>
      </c>
      <c r="W4499" s="14">
        <f t="shared" si="564"/>
        <v>73234.960000000006</v>
      </c>
      <c r="X4499" s="13"/>
      <c r="Y4499" s="14">
        <f t="shared" si="566"/>
        <v>0</v>
      </c>
      <c r="Z4499" s="16">
        <f t="shared" ref="Z4499:Z4548" si="567">W4499+X4499</f>
        <v>73234.960000000006</v>
      </c>
      <c r="AA4499" s="13">
        <f t="shared" si="562"/>
        <v>0</v>
      </c>
      <c r="AB4499" s="13">
        <f t="shared" si="56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5"/>
        <v>142193.32</v>
      </c>
      <c r="W4500" s="14">
        <f t="shared" si="564"/>
        <v>60974</v>
      </c>
      <c r="X4500" s="13"/>
      <c r="Y4500" s="14">
        <f t="shared" si="566"/>
        <v>0</v>
      </c>
      <c r="Z4500" s="16">
        <f t="shared" si="567"/>
        <v>60974</v>
      </c>
      <c r="AA4500" s="13">
        <f t="shared" si="562"/>
        <v>609.73999999999796</v>
      </c>
      <c r="AB4500" s="13">
        <f t="shared" si="56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5"/>
        <v>140400.58000000002</v>
      </c>
      <c r="W4501" s="14">
        <f t="shared" si="564"/>
        <v>213579.65346534655</v>
      </c>
      <c r="X4501" s="13"/>
      <c r="Y4501" s="14">
        <f t="shared" si="566"/>
        <v>0</v>
      </c>
      <c r="Z4501" s="16">
        <f t="shared" si="567"/>
        <v>213579.65346534655</v>
      </c>
      <c r="AA4501" s="13">
        <f t="shared" si="562"/>
        <v>2135.796534653462</v>
      </c>
      <c r="AB4501" s="13">
        <f t="shared" si="56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5"/>
        <v>75475.16</v>
      </c>
      <c r="W4502" s="14">
        <f t="shared" si="564"/>
        <v>100659.65346534654</v>
      </c>
      <c r="X4502" s="13"/>
      <c r="Y4502" s="14">
        <f t="shared" si="566"/>
        <v>0</v>
      </c>
      <c r="Z4502" s="16">
        <f t="shared" si="567"/>
        <v>100659.65346534654</v>
      </c>
      <c r="AA4502" s="13">
        <f t="shared" si="562"/>
        <v>1006.5965346534649</v>
      </c>
      <c r="AB4502" s="13">
        <f t="shared" si="56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5"/>
        <v>219000</v>
      </c>
      <c r="W4503" s="14">
        <f t="shared" si="564"/>
        <v>980.39215686274508</v>
      </c>
      <c r="X4503" s="13"/>
      <c r="Y4503" s="14">
        <f t="shared" si="566"/>
        <v>0</v>
      </c>
      <c r="Z4503" s="16">
        <f t="shared" si="567"/>
        <v>980.39215686274508</v>
      </c>
      <c r="AA4503" s="13">
        <f t="shared" si="562"/>
        <v>19.607843137254918</v>
      </c>
      <c r="AB4503" s="13">
        <f t="shared" si="56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5"/>
        <v>282584.99</v>
      </c>
      <c r="W4504" s="14">
        <f t="shared" si="564"/>
        <v>82719.862745098028</v>
      </c>
      <c r="X4504" s="13"/>
      <c r="Y4504" s="14">
        <f t="shared" si="566"/>
        <v>0</v>
      </c>
      <c r="Z4504" s="16">
        <f t="shared" si="567"/>
        <v>82719.862745098028</v>
      </c>
      <c r="AA4504" s="13">
        <f t="shared" si="562"/>
        <v>1654.3972549019672</v>
      </c>
      <c r="AB4504" s="13">
        <f t="shared" si="56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5"/>
        <v>170911.42</v>
      </c>
      <c r="W4505" s="14">
        <f t="shared" si="564"/>
        <v>165672.03921568629</v>
      </c>
      <c r="X4505" s="13"/>
      <c r="Y4505" s="14">
        <f t="shared" si="566"/>
        <v>0</v>
      </c>
      <c r="Z4505" s="16">
        <f t="shared" si="567"/>
        <v>165672.03921568629</v>
      </c>
      <c r="AA4505" s="13">
        <f t="shared" si="562"/>
        <v>3313.440784313716</v>
      </c>
      <c r="AB4505" s="13">
        <f t="shared" si="56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5"/>
        <v>28093.270000000004</v>
      </c>
      <c r="W4506" s="14">
        <f t="shared" si="564"/>
        <v>40500.080000000002</v>
      </c>
      <c r="X4506" s="13"/>
      <c r="Y4506" s="14">
        <f t="shared" si="566"/>
        <v>0</v>
      </c>
      <c r="Z4506" s="16">
        <f t="shared" si="567"/>
        <v>40500.080000000002</v>
      </c>
      <c r="AA4506" s="13">
        <f t="shared" si="562"/>
        <v>0</v>
      </c>
      <c r="AB4506" s="13">
        <f t="shared" si="56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5"/>
        <v>17082.330000000002</v>
      </c>
      <c r="W4507" s="14">
        <f t="shared" si="564"/>
        <v>2917.67</v>
      </c>
      <c r="X4507" s="13"/>
      <c r="Y4507" s="14">
        <f t="shared" si="566"/>
        <v>0</v>
      </c>
      <c r="Z4507" s="16">
        <f t="shared" si="567"/>
        <v>2917.67</v>
      </c>
      <c r="AA4507" s="13">
        <f t="shared" si="562"/>
        <v>0</v>
      </c>
      <c r="AB4507" s="13">
        <f t="shared" si="56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5"/>
        <v>60582.569999999992</v>
      </c>
      <c r="W4508" s="14">
        <f t="shared" si="564"/>
        <v>117697.55</v>
      </c>
      <c r="X4508" s="13"/>
      <c r="Y4508" s="14">
        <f t="shared" si="566"/>
        <v>0</v>
      </c>
      <c r="Z4508" s="16">
        <f t="shared" si="567"/>
        <v>117697.55</v>
      </c>
      <c r="AA4508" s="13">
        <f t="shared" si="562"/>
        <v>0</v>
      </c>
      <c r="AB4508" s="13">
        <f t="shared" ref="AB4508:AB4571" si="56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3451</v>
      </c>
      <c r="F4509" s="73" t="s">
        <v>3451</v>
      </c>
      <c r="G4509" s="73" t="s">
        <v>3451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3569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5"/>
        <v>6925.5</v>
      </c>
      <c r="W4509" s="14">
        <f t="shared" si="564"/>
        <v>22622.058823529413</v>
      </c>
      <c r="X4509" s="13"/>
      <c r="Y4509" s="14">
        <f t="shared" si="566"/>
        <v>0</v>
      </c>
      <c r="Z4509" s="16">
        <f t="shared" si="567"/>
        <v>22622.058823529413</v>
      </c>
      <c r="AA4509" s="13">
        <f t="shared" si="562"/>
        <v>452.44117647058738</v>
      </c>
      <c r="AB4509" s="13">
        <f t="shared" si="56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5"/>
        <v>190531.99</v>
      </c>
      <c r="W4510" s="14">
        <f t="shared" si="564"/>
        <v>113725.49019607843</v>
      </c>
      <c r="X4510" s="13"/>
      <c r="Y4510" s="14">
        <f t="shared" si="566"/>
        <v>0</v>
      </c>
      <c r="Z4510" s="16">
        <f t="shared" si="567"/>
        <v>113725.49019607843</v>
      </c>
      <c r="AA4510" s="13">
        <f t="shared" si="562"/>
        <v>2274.5098039215663</v>
      </c>
      <c r="AB4510" s="13">
        <f t="shared" si="56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5"/>
        <v>427.65</v>
      </c>
      <c r="W4511" s="14">
        <f t="shared" si="564"/>
        <v>0</v>
      </c>
      <c r="X4511" s="13"/>
      <c r="Y4511" s="14">
        <f t="shared" si="566"/>
        <v>0</v>
      </c>
      <c r="Z4511" s="16">
        <f t="shared" si="567"/>
        <v>0</v>
      </c>
      <c r="AA4511" s="13">
        <f t="shared" si="562"/>
        <v>0</v>
      </c>
      <c r="AB4511" s="13">
        <f t="shared" si="56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5"/>
        <v>25000</v>
      </c>
      <c r="W4512" s="14">
        <f t="shared" si="564"/>
        <v>0</v>
      </c>
      <c r="X4512" s="13"/>
      <c r="Y4512" s="14">
        <f t="shared" si="566"/>
        <v>0</v>
      </c>
      <c r="Z4512" s="16">
        <f t="shared" si="567"/>
        <v>0</v>
      </c>
      <c r="AA4512" s="13">
        <f t="shared" ref="AA4512:AA4575" si="569">U4512-W4512</f>
        <v>0</v>
      </c>
      <c r="AB4512" s="13">
        <f t="shared" si="56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5"/>
        <v>14613.38</v>
      </c>
      <c r="W4513" s="14">
        <f t="shared" si="564"/>
        <v>0</v>
      </c>
      <c r="X4513" s="13"/>
      <c r="Y4513" s="14">
        <f t="shared" si="566"/>
        <v>0</v>
      </c>
      <c r="Z4513" s="16">
        <f t="shared" si="567"/>
        <v>0</v>
      </c>
      <c r="AA4513" s="13">
        <f t="shared" si="569"/>
        <v>0</v>
      </c>
      <c r="AB4513" s="13">
        <f t="shared" si="56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5"/>
        <v>-79.7</v>
      </c>
      <c r="W4514" s="14">
        <f t="shared" si="564"/>
        <v>0</v>
      </c>
      <c r="X4514" s="13"/>
      <c r="Y4514" s="14">
        <f t="shared" si="566"/>
        <v>0</v>
      </c>
      <c r="Z4514" s="16">
        <f t="shared" si="567"/>
        <v>0</v>
      </c>
      <c r="AA4514" s="13">
        <f t="shared" si="569"/>
        <v>0</v>
      </c>
      <c r="AB4514" s="13">
        <f t="shared" si="56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5"/>
        <v>0</v>
      </c>
      <c r="W4515" s="14">
        <f t="shared" si="564"/>
        <v>858.52941176470677</v>
      </c>
      <c r="X4515" s="13"/>
      <c r="Y4515" s="14">
        <f t="shared" si="566"/>
        <v>0</v>
      </c>
      <c r="Z4515" s="16">
        <f t="shared" si="567"/>
        <v>858.52941176470677</v>
      </c>
      <c r="AA4515" s="13">
        <f t="shared" si="569"/>
        <v>17.17058823529419</v>
      </c>
      <c r="AB4515" s="13">
        <f t="shared" si="56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5"/>
        <v>5860.05</v>
      </c>
      <c r="W4516" s="14">
        <f t="shared" si="564"/>
        <v>0</v>
      </c>
      <c r="X4516" s="13"/>
      <c r="Y4516" s="14">
        <f t="shared" si="566"/>
        <v>0</v>
      </c>
      <c r="Z4516" s="16">
        <f t="shared" si="567"/>
        <v>0</v>
      </c>
      <c r="AA4516" s="13">
        <f t="shared" si="569"/>
        <v>0</v>
      </c>
      <c r="AB4516" s="13">
        <f t="shared" si="56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5"/>
        <v>10079.870000000001</v>
      </c>
      <c r="W4517" s="14">
        <f t="shared" si="564"/>
        <v>0</v>
      </c>
      <c r="X4517" s="13"/>
      <c r="Y4517" s="14">
        <f t="shared" si="566"/>
        <v>0</v>
      </c>
      <c r="Z4517" s="16">
        <f t="shared" si="567"/>
        <v>0</v>
      </c>
      <c r="AA4517" s="13">
        <f t="shared" si="569"/>
        <v>0</v>
      </c>
      <c r="AB4517" s="13">
        <f t="shared" si="56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5"/>
        <v>1112.6799999999994</v>
      </c>
      <c r="W4518" s="14">
        <f t="shared" ref="W4518:W4581" si="570">IF(O4518="返货",U4518/(1+P4518),IF(O4518="返现",U4518,IF(O4518="折扣",U4518*P4518,IF(O4518="无",U4518))))</f>
        <v>5798.1</v>
      </c>
      <c r="X4518" s="13"/>
      <c r="Y4518" s="14">
        <f t="shared" si="566"/>
        <v>0</v>
      </c>
      <c r="Z4518" s="16">
        <f t="shared" si="567"/>
        <v>5798.1</v>
      </c>
      <c r="AA4518" s="13">
        <f t="shared" si="569"/>
        <v>0</v>
      </c>
      <c r="AB4518" s="13">
        <f t="shared" si="56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5"/>
        <v>8252.84</v>
      </c>
      <c r="W4519" s="14">
        <f t="shared" si="570"/>
        <v>0</v>
      </c>
      <c r="X4519" s="13"/>
      <c r="Y4519" s="14">
        <f t="shared" si="566"/>
        <v>0</v>
      </c>
      <c r="Z4519" s="16">
        <f t="shared" si="567"/>
        <v>0</v>
      </c>
      <c r="AA4519" s="13">
        <f t="shared" si="569"/>
        <v>0</v>
      </c>
      <c r="AB4519" s="13">
        <f t="shared" si="56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5"/>
        <v>37527.72</v>
      </c>
      <c r="W4520" s="14">
        <f t="shared" si="570"/>
        <v>0</v>
      </c>
      <c r="X4520" s="13"/>
      <c r="Y4520" s="14">
        <f t="shared" si="566"/>
        <v>0</v>
      </c>
      <c r="Z4520" s="16">
        <f t="shared" si="567"/>
        <v>0</v>
      </c>
      <c r="AA4520" s="13">
        <f t="shared" si="569"/>
        <v>0</v>
      </c>
      <c r="AB4520" s="13">
        <f t="shared" si="56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5"/>
        <v>27897.68</v>
      </c>
      <c r="W4521" s="14">
        <f t="shared" si="570"/>
        <v>0</v>
      </c>
      <c r="X4521" s="13"/>
      <c r="Y4521" s="14">
        <f t="shared" si="566"/>
        <v>0</v>
      </c>
      <c r="Z4521" s="16">
        <f t="shared" si="567"/>
        <v>0</v>
      </c>
      <c r="AA4521" s="13">
        <f t="shared" si="569"/>
        <v>0</v>
      </c>
      <c r="AB4521" s="13">
        <f t="shared" si="56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5"/>
        <v>417988.03</v>
      </c>
      <c r="W4522" s="14">
        <f t="shared" si="570"/>
        <v>109455.47</v>
      </c>
      <c r="X4522" s="13"/>
      <c r="Y4522" s="14">
        <f t="shared" si="566"/>
        <v>0</v>
      </c>
      <c r="Z4522" s="16">
        <f t="shared" si="567"/>
        <v>109455.47</v>
      </c>
      <c r="AA4522" s="13">
        <f t="shared" si="569"/>
        <v>0</v>
      </c>
      <c r="AB4522" s="13">
        <f t="shared" si="56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5"/>
        <v>25719.599999999999</v>
      </c>
      <c r="W4523" s="14">
        <f t="shared" si="570"/>
        <v>0</v>
      </c>
      <c r="X4523" s="13"/>
      <c r="Y4523" s="14">
        <f t="shared" si="566"/>
        <v>0</v>
      </c>
      <c r="Z4523" s="16">
        <f t="shared" si="567"/>
        <v>0</v>
      </c>
      <c r="AA4523" s="13">
        <f t="shared" si="569"/>
        <v>0</v>
      </c>
      <c r="AB4523" s="13">
        <f t="shared" si="56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5"/>
        <v>11324.13</v>
      </c>
      <c r="W4524" s="14">
        <f t="shared" si="570"/>
        <v>0</v>
      </c>
      <c r="X4524" s="13"/>
      <c r="Y4524" s="14">
        <f t="shared" si="566"/>
        <v>0</v>
      </c>
      <c r="Z4524" s="16">
        <f t="shared" si="567"/>
        <v>0</v>
      </c>
      <c r="AA4524" s="13">
        <f t="shared" si="569"/>
        <v>0</v>
      </c>
      <c r="AB4524" s="13">
        <f t="shared" si="56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5"/>
        <v>317924.58</v>
      </c>
      <c r="W4525" s="14">
        <f t="shared" si="570"/>
        <v>12</v>
      </c>
      <c r="X4525" s="13"/>
      <c r="Y4525" s="14">
        <f t="shared" si="566"/>
        <v>0</v>
      </c>
      <c r="Z4525" s="16">
        <f t="shared" si="567"/>
        <v>12</v>
      </c>
      <c r="AA4525" s="13">
        <f t="shared" si="569"/>
        <v>0</v>
      </c>
      <c r="AB4525" s="13">
        <f t="shared" si="56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1">S4526+T4526-U4526</f>
        <v>6174</v>
      </c>
      <c r="W4526" s="14">
        <f t="shared" si="570"/>
        <v>0</v>
      </c>
      <c r="X4526" s="13"/>
      <c r="Y4526" s="14">
        <f t="shared" si="566"/>
        <v>0</v>
      </c>
      <c r="Z4526" s="16">
        <f t="shared" si="567"/>
        <v>0</v>
      </c>
      <c r="AA4526" s="13">
        <f t="shared" si="569"/>
        <v>0</v>
      </c>
      <c r="AB4526" s="13">
        <f t="shared" si="56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1"/>
        <v>3048.66</v>
      </c>
      <c r="W4527" s="14">
        <f t="shared" si="570"/>
        <v>0</v>
      </c>
      <c r="X4527" s="13"/>
      <c r="Y4527" s="14">
        <f t="shared" si="566"/>
        <v>0</v>
      </c>
      <c r="Z4527" s="16">
        <f t="shared" si="567"/>
        <v>0</v>
      </c>
      <c r="AA4527" s="13">
        <f t="shared" si="569"/>
        <v>0</v>
      </c>
      <c r="AB4527" s="13">
        <f t="shared" si="56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1"/>
        <v>1.00000000002183E-2</v>
      </c>
      <c r="W4528" s="14">
        <f t="shared" si="570"/>
        <v>0</v>
      </c>
      <c r="X4528" s="13"/>
      <c r="Y4528" s="14">
        <f t="shared" si="566"/>
        <v>0</v>
      </c>
      <c r="Z4528" s="16">
        <f t="shared" si="567"/>
        <v>0</v>
      </c>
      <c r="AA4528" s="13">
        <f t="shared" si="569"/>
        <v>0</v>
      </c>
      <c r="AB4528" s="13">
        <f t="shared" si="56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1"/>
        <v>251651.47</v>
      </c>
      <c r="W4529" s="14">
        <f t="shared" si="570"/>
        <v>0</v>
      </c>
      <c r="X4529" s="13"/>
      <c r="Y4529" s="14">
        <f t="shared" si="566"/>
        <v>0</v>
      </c>
      <c r="Z4529" s="16">
        <f t="shared" si="567"/>
        <v>0</v>
      </c>
      <c r="AA4529" s="13">
        <f t="shared" si="569"/>
        <v>0</v>
      </c>
      <c r="AB4529" s="13">
        <f t="shared" si="56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1"/>
        <v>4006.75</v>
      </c>
      <c r="W4530" s="14">
        <f t="shared" si="570"/>
        <v>0</v>
      </c>
      <c r="X4530" s="13"/>
      <c r="Y4530" s="14">
        <f t="shared" si="566"/>
        <v>0</v>
      </c>
      <c r="Z4530" s="16">
        <f t="shared" si="567"/>
        <v>0</v>
      </c>
      <c r="AA4530" s="13">
        <f t="shared" si="569"/>
        <v>0</v>
      </c>
      <c r="AB4530" s="13">
        <f t="shared" si="56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1"/>
        <v>2238.3000000000002</v>
      </c>
      <c r="W4531" s="14">
        <f t="shared" si="570"/>
        <v>0</v>
      </c>
      <c r="X4531" s="13"/>
      <c r="Y4531" s="14">
        <f t="shared" si="566"/>
        <v>0</v>
      </c>
      <c r="Z4531" s="16">
        <f t="shared" si="567"/>
        <v>0</v>
      </c>
      <c r="AA4531" s="13">
        <f t="shared" si="569"/>
        <v>0</v>
      </c>
      <c r="AB4531" s="13">
        <f t="shared" si="56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1"/>
        <v>433.07000000000062</v>
      </c>
      <c r="W4532" s="14">
        <f t="shared" si="570"/>
        <v>5594.53</v>
      </c>
      <c r="X4532" s="13"/>
      <c r="Y4532" s="14">
        <f t="shared" si="566"/>
        <v>0</v>
      </c>
      <c r="Z4532" s="16">
        <f t="shared" si="567"/>
        <v>5594.53</v>
      </c>
      <c r="AA4532" s="13">
        <f t="shared" si="569"/>
        <v>0</v>
      </c>
      <c r="AB4532" s="13">
        <f t="shared" si="56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1"/>
        <v>4257.3999999999996</v>
      </c>
      <c r="W4533" s="14">
        <f t="shared" si="570"/>
        <v>0</v>
      </c>
      <c r="X4533" s="13"/>
      <c r="Y4533" s="14">
        <f t="shared" si="566"/>
        <v>0</v>
      </c>
      <c r="Z4533" s="16">
        <f t="shared" si="567"/>
        <v>0</v>
      </c>
      <c r="AA4533" s="13">
        <f t="shared" si="569"/>
        <v>0</v>
      </c>
      <c r="AB4533" s="13">
        <f t="shared" si="56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1"/>
        <v>-5.47</v>
      </c>
      <c r="W4534" s="14">
        <f t="shared" si="570"/>
        <v>0</v>
      </c>
      <c r="X4534" s="13"/>
      <c r="Y4534" s="14">
        <f t="shared" si="566"/>
        <v>0</v>
      </c>
      <c r="Z4534" s="16">
        <f t="shared" si="567"/>
        <v>0</v>
      </c>
      <c r="AA4534" s="13">
        <f t="shared" si="569"/>
        <v>0</v>
      </c>
      <c r="AB4534" s="13">
        <f t="shared" si="56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1"/>
        <v>13607.740000000002</v>
      </c>
      <c r="W4535" s="14">
        <f t="shared" si="570"/>
        <v>27954.38</v>
      </c>
      <c r="X4535" s="13"/>
      <c r="Y4535" s="14">
        <f t="shared" si="566"/>
        <v>0</v>
      </c>
      <c r="Z4535" s="16">
        <f t="shared" si="567"/>
        <v>27954.38</v>
      </c>
      <c r="AA4535" s="13">
        <f t="shared" si="569"/>
        <v>0</v>
      </c>
      <c r="AB4535" s="13">
        <f t="shared" si="56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3651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1"/>
        <v>34215.86</v>
      </c>
      <c r="W4536" s="14">
        <f t="shared" si="570"/>
        <v>41024.26470588235</v>
      </c>
      <c r="X4536" s="13"/>
      <c r="Y4536" s="14">
        <f t="shared" si="566"/>
        <v>0</v>
      </c>
      <c r="Z4536" s="16">
        <f t="shared" si="567"/>
        <v>41024.26470588235</v>
      </c>
      <c r="AA4536" s="13">
        <f t="shared" si="569"/>
        <v>820.48529411765048</v>
      </c>
      <c r="AB4536" s="13">
        <f t="shared" si="56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3651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1"/>
        <v>10948.1</v>
      </c>
      <c r="W4537" s="14">
        <f t="shared" si="570"/>
        <v>1318.7745098039215</v>
      </c>
      <c r="X4537" s="13"/>
      <c r="Y4537" s="14">
        <f t="shared" si="566"/>
        <v>0</v>
      </c>
      <c r="Z4537" s="16">
        <f t="shared" si="567"/>
        <v>1318.7745098039215</v>
      </c>
      <c r="AA4537" s="13">
        <f t="shared" si="569"/>
        <v>26.375490196078545</v>
      </c>
      <c r="AB4537" s="13">
        <f t="shared" si="56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1"/>
        <v>-691311.56</v>
      </c>
      <c r="W4538" s="14">
        <f t="shared" si="570"/>
        <v>3853.238095238095</v>
      </c>
      <c r="X4538" s="13"/>
      <c r="Y4538" s="14">
        <f t="shared" si="566"/>
        <v>0</v>
      </c>
      <c r="Z4538" s="16">
        <f t="shared" si="567"/>
        <v>3853.238095238095</v>
      </c>
      <c r="AA4538" s="13">
        <f t="shared" si="569"/>
        <v>192.66190476190513</v>
      </c>
      <c r="AB4538" s="13">
        <f t="shared" si="56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1"/>
        <v>1050206.9099999999</v>
      </c>
      <c r="W4539" s="14">
        <f t="shared" si="570"/>
        <v>170537.96078431373</v>
      </c>
      <c r="X4539" s="13"/>
      <c r="Y4539" s="14">
        <f t="shared" si="566"/>
        <v>0</v>
      </c>
      <c r="Z4539" s="16">
        <f t="shared" si="567"/>
        <v>170537.96078431373</v>
      </c>
      <c r="AA4539" s="13">
        <f t="shared" si="569"/>
        <v>3410.7592156862665</v>
      </c>
      <c r="AB4539" s="13">
        <f t="shared" si="56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1"/>
        <v>-724484.7</v>
      </c>
      <c r="W4540" s="14">
        <f t="shared" si="570"/>
        <v>313417.73333333334</v>
      </c>
      <c r="X4540" s="13"/>
      <c r="Y4540" s="14">
        <f t="shared" si="566"/>
        <v>0</v>
      </c>
      <c r="Z4540" s="16">
        <f t="shared" si="567"/>
        <v>313417.73333333334</v>
      </c>
      <c r="AA4540" s="13">
        <f t="shared" si="569"/>
        <v>15670.886666666658</v>
      </c>
      <c r="AB4540" s="13">
        <f t="shared" si="56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1"/>
        <v>-502912.69</v>
      </c>
      <c r="W4541" s="14">
        <f t="shared" si="570"/>
        <v>214425.43</v>
      </c>
      <c r="X4541" s="13"/>
      <c r="Y4541" s="14">
        <f t="shared" si="566"/>
        <v>0</v>
      </c>
      <c r="Z4541" s="16">
        <f t="shared" si="567"/>
        <v>214425.43</v>
      </c>
      <c r="AA4541" s="13">
        <f t="shared" si="569"/>
        <v>0</v>
      </c>
      <c r="AB4541" s="13">
        <f t="shared" si="56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1"/>
        <v>33806.589999999997</v>
      </c>
      <c r="W4542" s="14">
        <f t="shared" si="570"/>
        <v>0</v>
      </c>
      <c r="X4542" s="13"/>
      <c r="Y4542" s="14">
        <f t="shared" si="566"/>
        <v>0</v>
      </c>
      <c r="Z4542" s="16">
        <f t="shared" si="567"/>
        <v>0</v>
      </c>
      <c r="AA4542" s="13">
        <f t="shared" si="569"/>
        <v>0</v>
      </c>
      <c r="AB4542" s="13">
        <f t="shared" si="56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1"/>
        <v>8924.5</v>
      </c>
      <c r="W4543" s="14">
        <f t="shared" si="570"/>
        <v>0</v>
      </c>
      <c r="X4543" s="13"/>
      <c r="Y4543" s="14">
        <f t="shared" si="566"/>
        <v>0</v>
      </c>
      <c r="Z4543" s="16">
        <f t="shared" si="567"/>
        <v>0</v>
      </c>
      <c r="AA4543" s="13">
        <f t="shared" si="569"/>
        <v>0</v>
      </c>
      <c r="AB4543" s="13">
        <f t="shared" si="56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1"/>
        <v>64000</v>
      </c>
      <c r="W4544" s="14">
        <f t="shared" si="570"/>
        <v>0</v>
      </c>
      <c r="X4544" s="13"/>
      <c r="Y4544" s="14">
        <f t="shared" si="566"/>
        <v>0</v>
      </c>
      <c r="Z4544" s="16">
        <f t="shared" si="567"/>
        <v>0</v>
      </c>
      <c r="AA4544" s="13">
        <f t="shared" si="569"/>
        <v>0</v>
      </c>
      <c r="AB4544" s="13">
        <f t="shared" si="56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1"/>
        <v>68775.509999999995</v>
      </c>
      <c r="W4545" s="14">
        <f t="shared" si="570"/>
        <v>0</v>
      </c>
      <c r="X4545" s="13"/>
      <c r="Y4545" s="14">
        <f t="shared" si="566"/>
        <v>0</v>
      </c>
      <c r="Z4545" s="16">
        <f t="shared" si="567"/>
        <v>0</v>
      </c>
      <c r="AA4545" s="13">
        <f t="shared" si="569"/>
        <v>0</v>
      </c>
      <c r="AB4545" s="13">
        <f t="shared" si="56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1"/>
        <v>1142.8499999999999</v>
      </c>
      <c r="W4546" s="14">
        <f t="shared" si="570"/>
        <v>0</v>
      </c>
      <c r="X4546" s="13"/>
      <c r="Y4546" s="14">
        <f t="shared" si="566"/>
        <v>0</v>
      </c>
      <c r="Z4546" s="16">
        <f t="shared" si="567"/>
        <v>0</v>
      </c>
      <c r="AA4546" s="13">
        <f t="shared" si="569"/>
        <v>0</v>
      </c>
      <c r="AB4546" s="13">
        <f t="shared" si="56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1"/>
        <v>138113.93</v>
      </c>
      <c r="W4547" s="14">
        <f t="shared" si="570"/>
        <v>0</v>
      </c>
      <c r="X4547" s="13"/>
      <c r="Y4547" s="14">
        <f t="shared" ref="Y4547:Y4610" si="572">IF((W4547-AB4547)&gt;0,W4547-AB4547,0)</f>
        <v>0</v>
      </c>
      <c r="Z4547" s="16">
        <f t="shared" si="567"/>
        <v>0</v>
      </c>
      <c r="AA4547" s="13">
        <f t="shared" si="569"/>
        <v>0</v>
      </c>
      <c r="AB4547" s="13">
        <f t="shared" si="56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1"/>
        <v>27054.5800000001</v>
      </c>
      <c r="W4548" s="14">
        <f t="shared" si="570"/>
        <v>0</v>
      </c>
      <c r="X4548" s="13"/>
      <c r="Y4548" s="14">
        <f t="shared" si="572"/>
        <v>0</v>
      </c>
      <c r="Z4548" s="16">
        <f t="shared" si="567"/>
        <v>0</v>
      </c>
      <c r="AA4548" s="13">
        <f t="shared" si="569"/>
        <v>0</v>
      </c>
      <c r="AB4548" s="13">
        <f t="shared" si="56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1"/>
        <v>1153.1199999999999</v>
      </c>
      <c r="W4549" s="14">
        <f t="shared" si="570"/>
        <v>0</v>
      </c>
      <c r="X4549" s="13"/>
      <c r="Y4549" s="14">
        <f t="shared" si="572"/>
        <v>0</v>
      </c>
      <c r="Z4549" s="13"/>
      <c r="AA4549" s="13">
        <f t="shared" si="569"/>
        <v>0</v>
      </c>
      <c r="AB4549" s="13">
        <f t="shared" si="56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1"/>
        <v>977.7</v>
      </c>
      <c r="W4550" s="14">
        <f t="shared" si="570"/>
        <v>0</v>
      </c>
      <c r="X4550" s="13"/>
      <c r="Y4550" s="14">
        <f t="shared" si="572"/>
        <v>0</v>
      </c>
      <c r="Z4550" s="16">
        <f t="shared" ref="Z4550:Z4602" si="573">W4550+X4550</f>
        <v>0</v>
      </c>
      <c r="AA4550" s="13">
        <f t="shared" si="569"/>
        <v>0</v>
      </c>
      <c r="AB4550" s="13">
        <f t="shared" si="56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1"/>
        <v>-124577.23000000001</v>
      </c>
      <c r="W4551" s="14">
        <f t="shared" si="570"/>
        <v>28714.04</v>
      </c>
      <c r="X4551" s="13"/>
      <c r="Y4551" s="14">
        <f t="shared" si="572"/>
        <v>0</v>
      </c>
      <c r="Z4551" s="16">
        <f t="shared" si="573"/>
        <v>28714.04</v>
      </c>
      <c r="AA4551" s="13">
        <f t="shared" si="569"/>
        <v>0</v>
      </c>
      <c r="AB4551" s="13">
        <f t="shared" si="56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1"/>
        <v>107577.03</v>
      </c>
      <c r="W4552" s="14">
        <f t="shared" si="570"/>
        <v>0</v>
      </c>
      <c r="X4552" s="13"/>
      <c r="Y4552" s="14">
        <f t="shared" si="572"/>
        <v>0</v>
      </c>
      <c r="Z4552" s="16">
        <f t="shared" si="573"/>
        <v>0</v>
      </c>
      <c r="AA4552" s="13">
        <f t="shared" si="569"/>
        <v>0</v>
      </c>
      <c r="AB4552" s="13">
        <f t="shared" si="56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1"/>
        <v>-31569.94</v>
      </c>
      <c r="W4553" s="14">
        <f t="shared" si="570"/>
        <v>0</v>
      </c>
      <c r="X4553" s="13"/>
      <c r="Y4553" s="14">
        <f t="shared" si="572"/>
        <v>0</v>
      </c>
      <c r="Z4553" s="16">
        <f t="shared" si="573"/>
        <v>0</v>
      </c>
      <c r="AA4553" s="13">
        <f t="shared" si="569"/>
        <v>0</v>
      </c>
      <c r="AB4553" s="13">
        <f t="shared" si="56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1"/>
        <v>4458.1899999999996</v>
      </c>
      <c r="W4554" s="14">
        <f t="shared" si="570"/>
        <v>0</v>
      </c>
      <c r="X4554" s="13"/>
      <c r="Y4554" s="14">
        <f t="shared" si="572"/>
        <v>0</v>
      </c>
      <c r="Z4554" s="16">
        <f t="shared" si="573"/>
        <v>0</v>
      </c>
      <c r="AA4554" s="13">
        <f t="shared" si="569"/>
        <v>0</v>
      </c>
      <c r="AB4554" s="13">
        <f t="shared" si="56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1"/>
        <v>-255922.47</v>
      </c>
      <c r="W4555" s="14">
        <f t="shared" si="570"/>
        <v>116422.47</v>
      </c>
      <c r="X4555" s="13"/>
      <c r="Y4555" s="14">
        <f t="shared" si="572"/>
        <v>0</v>
      </c>
      <c r="Z4555" s="16">
        <f t="shared" si="573"/>
        <v>116422.47</v>
      </c>
      <c r="AA4555" s="13">
        <f t="shared" si="569"/>
        <v>0</v>
      </c>
      <c r="AB4555" s="13">
        <f t="shared" si="56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1"/>
        <v>232858.85</v>
      </c>
      <c r="W4556" s="14">
        <f t="shared" si="570"/>
        <v>0</v>
      </c>
      <c r="X4556" s="13"/>
      <c r="Y4556" s="14">
        <f t="shared" si="572"/>
        <v>0</v>
      </c>
      <c r="Z4556" s="16">
        <f t="shared" si="573"/>
        <v>0</v>
      </c>
      <c r="AA4556" s="13">
        <f t="shared" si="569"/>
        <v>0</v>
      </c>
      <c r="AB4556" s="13">
        <f t="shared" si="56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1"/>
        <v>-88817.88</v>
      </c>
      <c r="W4557" s="14">
        <f t="shared" si="570"/>
        <v>53390.943396226416</v>
      </c>
      <c r="X4557" s="13"/>
      <c r="Y4557" s="14">
        <f t="shared" si="572"/>
        <v>0</v>
      </c>
      <c r="Z4557" s="16">
        <f t="shared" si="573"/>
        <v>53390.943396226416</v>
      </c>
      <c r="AA4557" s="13">
        <f t="shared" si="569"/>
        <v>3203.4566037735858</v>
      </c>
      <c r="AB4557" s="13">
        <f t="shared" si="56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1"/>
        <v>-78428.960000000006</v>
      </c>
      <c r="W4558" s="14">
        <f t="shared" si="570"/>
        <v>0</v>
      </c>
      <c r="X4558" s="13"/>
      <c r="Y4558" s="14">
        <f t="shared" si="572"/>
        <v>0</v>
      </c>
      <c r="Z4558" s="16">
        <f t="shared" si="573"/>
        <v>0</v>
      </c>
      <c r="AA4558" s="13">
        <f t="shared" si="569"/>
        <v>0</v>
      </c>
      <c r="AB4558" s="13">
        <f t="shared" si="56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1"/>
        <v>269.79000000000002</v>
      </c>
      <c r="W4559" s="14">
        <f t="shared" si="570"/>
        <v>0</v>
      </c>
      <c r="X4559" s="13"/>
      <c r="Y4559" s="14">
        <f t="shared" si="572"/>
        <v>0</v>
      </c>
      <c r="Z4559" s="16">
        <f t="shared" si="573"/>
        <v>0</v>
      </c>
      <c r="AA4559" s="13">
        <f t="shared" si="569"/>
        <v>0</v>
      </c>
      <c r="AB4559" s="13">
        <f t="shared" si="56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3331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1"/>
        <v>-736736.82</v>
      </c>
      <c r="W4560" s="14">
        <f t="shared" si="570"/>
        <v>5350.4705882352937</v>
      </c>
      <c r="X4560" s="13"/>
      <c r="Y4560" s="14">
        <f t="shared" si="572"/>
        <v>0</v>
      </c>
      <c r="Z4560" s="16">
        <f t="shared" si="573"/>
        <v>5350.4705882352937</v>
      </c>
      <c r="AA4560" s="13">
        <f t="shared" si="569"/>
        <v>107.00941176470587</v>
      </c>
      <c r="AB4560" s="13">
        <f t="shared" si="56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1"/>
        <v>69200.62</v>
      </c>
      <c r="W4561" s="14">
        <f t="shared" si="570"/>
        <v>0</v>
      </c>
      <c r="X4561" s="13"/>
      <c r="Y4561" s="14">
        <f t="shared" si="572"/>
        <v>0</v>
      </c>
      <c r="Z4561" s="16">
        <f t="shared" si="573"/>
        <v>0</v>
      </c>
      <c r="AA4561" s="13">
        <f t="shared" si="569"/>
        <v>0</v>
      </c>
      <c r="AB4561" s="13">
        <f t="shared" si="56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1"/>
        <v>-1.0000000002037299E-2</v>
      </c>
      <c r="W4562" s="14">
        <f t="shared" si="570"/>
        <v>0</v>
      </c>
      <c r="X4562" s="13"/>
      <c r="Y4562" s="14">
        <f t="shared" si="572"/>
        <v>0</v>
      </c>
      <c r="Z4562" s="16">
        <f t="shared" si="573"/>
        <v>0</v>
      </c>
      <c r="AA4562" s="13">
        <f t="shared" si="569"/>
        <v>0</v>
      </c>
      <c r="AB4562" s="13">
        <f t="shared" si="56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1"/>
        <v>9424.4799999999959</v>
      </c>
      <c r="W4563" s="14">
        <f t="shared" si="570"/>
        <v>75000</v>
      </c>
      <c r="X4563" s="13"/>
      <c r="Y4563" s="14">
        <f t="shared" si="572"/>
        <v>0</v>
      </c>
      <c r="Z4563" s="16">
        <f t="shared" si="573"/>
        <v>75000</v>
      </c>
      <c r="AA4563" s="13">
        <f t="shared" si="569"/>
        <v>0</v>
      </c>
      <c r="AB4563" s="13">
        <f t="shared" si="56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1"/>
        <v>-801017.92999999993</v>
      </c>
      <c r="W4564" s="14">
        <f t="shared" si="570"/>
        <v>487677.85</v>
      </c>
      <c r="X4564" s="13"/>
      <c r="Y4564" s="14">
        <f t="shared" si="572"/>
        <v>0</v>
      </c>
      <c r="Z4564" s="16">
        <f t="shared" si="573"/>
        <v>487677.85</v>
      </c>
      <c r="AA4564" s="13">
        <f t="shared" si="569"/>
        <v>0</v>
      </c>
      <c r="AB4564" s="13">
        <f t="shared" si="56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1"/>
        <v>4331.8599999999997</v>
      </c>
      <c r="W4565" s="14">
        <f t="shared" si="570"/>
        <v>0</v>
      </c>
      <c r="X4565" s="13"/>
      <c r="Y4565" s="14">
        <f t="shared" si="572"/>
        <v>0</v>
      </c>
      <c r="Z4565" s="16">
        <f t="shared" si="573"/>
        <v>0</v>
      </c>
      <c r="AA4565" s="13">
        <f t="shared" si="569"/>
        <v>0</v>
      </c>
      <c r="AB4565" s="13">
        <f t="shared" si="56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1"/>
        <v>77643.25</v>
      </c>
      <c r="W4566" s="14">
        <f t="shared" si="570"/>
        <v>23879.166666666675</v>
      </c>
      <c r="X4566" s="13"/>
      <c r="Y4566" s="14">
        <f t="shared" si="572"/>
        <v>0</v>
      </c>
      <c r="Z4566" s="16">
        <f t="shared" si="573"/>
        <v>23879.166666666675</v>
      </c>
      <c r="AA4566" s="13">
        <f t="shared" si="569"/>
        <v>477.58333333333212</v>
      </c>
      <c r="AB4566" s="13">
        <f t="shared" si="56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1"/>
        <v>0</v>
      </c>
      <c r="W4567" s="14">
        <f t="shared" si="570"/>
        <v>7980.8921568627356</v>
      </c>
      <c r="X4567" s="13"/>
      <c r="Y4567" s="14">
        <f t="shared" si="572"/>
        <v>0</v>
      </c>
      <c r="Z4567" s="16">
        <f t="shared" si="573"/>
        <v>7980.8921568627356</v>
      </c>
      <c r="AA4567" s="13">
        <f t="shared" si="569"/>
        <v>159.61784313725457</v>
      </c>
      <c r="AB4567" s="13">
        <f t="shared" si="56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1"/>
        <v>268.41000000000003</v>
      </c>
      <c r="W4568" s="14">
        <f t="shared" si="570"/>
        <v>0</v>
      </c>
      <c r="X4568" s="13"/>
      <c r="Y4568" s="14">
        <f t="shared" si="572"/>
        <v>0</v>
      </c>
      <c r="Z4568" s="16">
        <f t="shared" si="573"/>
        <v>0</v>
      </c>
      <c r="AA4568" s="13">
        <f t="shared" si="569"/>
        <v>0</v>
      </c>
      <c r="AB4568" s="13">
        <f t="shared" si="56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1"/>
        <v>-92096.38</v>
      </c>
      <c r="W4569" s="14">
        <f t="shared" si="570"/>
        <v>44132</v>
      </c>
      <c r="X4569" s="13"/>
      <c r="Y4569" s="14">
        <f t="shared" si="572"/>
        <v>0</v>
      </c>
      <c r="Z4569" s="16">
        <f t="shared" si="573"/>
        <v>44132</v>
      </c>
      <c r="AA4569" s="13">
        <f t="shared" si="569"/>
        <v>0</v>
      </c>
      <c r="AB4569" s="13">
        <f t="shared" si="56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1"/>
        <v>40771.57</v>
      </c>
      <c r="W4570" s="14">
        <f t="shared" si="570"/>
        <v>1946.64</v>
      </c>
      <c r="X4570" s="13"/>
      <c r="Y4570" s="14">
        <f t="shared" si="572"/>
        <v>0</v>
      </c>
      <c r="Z4570" s="16">
        <f t="shared" si="573"/>
        <v>1946.64</v>
      </c>
      <c r="AA4570" s="13">
        <f t="shared" si="569"/>
        <v>0</v>
      </c>
      <c r="AB4570" s="13">
        <f t="shared" si="56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1"/>
        <v>44490.16</v>
      </c>
      <c r="W4571" s="14">
        <f t="shared" si="570"/>
        <v>0</v>
      </c>
      <c r="X4571" s="13"/>
      <c r="Y4571" s="14">
        <f t="shared" si="572"/>
        <v>0</v>
      </c>
      <c r="Z4571" s="16">
        <f t="shared" si="573"/>
        <v>0</v>
      </c>
      <c r="AA4571" s="13">
        <f t="shared" si="569"/>
        <v>0</v>
      </c>
      <c r="AB4571" s="13">
        <f t="shared" si="56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1"/>
        <v>46963.14</v>
      </c>
      <c r="W4572" s="14">
        <f t="shared" si="570"/>
        <v>217</v>
      </c>
      <c r="X4572" s="13"/>
      <c r="Y4572" s="14">
        <f t="shared" si="572"/>
        <v>0</v>
      </c>
      <c r="Z4572" s="16">
        <f t="shared" si="573"/>
        <v>217</v>
      </c>
      <c r="AA4572" s="13">
        <f t="shared" si="569"/>
        <v>0</v>
      </c>
      <c r="AB4572" s="13">
        <f t="shared" ref="AB4572:AB4635" si="57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1"/>
        <v>-16148.02</v>
      </c>
      <c r="W4573" s="14">
        <f t="shared" si="570"/>
        <v>12838.76</v>
      </c>
      <c r="X4573" s="13"/>
      <c r="Y4573" s="14">
        <f t="shared" si="572"/>
        <v>0</v>
      </c>
      <c r="Z4573" s="16">
        <f t="shared" si="573"/>
        <v>12838.76</v>
      </c>
      <c r="AA4573" s="13">
        <f t="shared" si="569"/>
        <v>0</v>
      </c>
      <c r="AB4573" s="13">
        <f t="shared" si="57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1"/>
        <v>6946.43</v>
      </c>
      <c r="W4574" s="14">
        <f t="shared" si="570"/>
        <v>0</v>
      </c>
      <c r="X4574" s="13"/>
      <c r="Y4574" s="14">
        <f t="shared" si="572"/>
        <v>0</v>
      </c>
      <c r="Z4574" s="16">
        <f t="shared" si="573"/>
        <v>0</v>
      </c>
      <c r="AA4574" s="13">
        <f t="shared" si="569"/>
        <v>0</v>
      </c>
      <c r="AB4574" s="13">
        <f t="shared" si="57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1"/>
        <v>0</v>
      </c>
      <c r="W4575" s="14">
        <f t="shared" si="570"/>
        <v>6434.6960784313724</v>
      </c>
      <c r="X4575" s="13"/>
      <c r="Y4575" s="14">
        <f t="shared" si="572"/>
        <v>0</v>
      </c>
      <c r="Z4575" s="16">
        <f t="shared" si="573"/>
        <v>6434.6960784313724</v>
      </c>
      <c r="AA4575" s="13">
        <f t="shared" si="569"/>
        <v>128.69392156862796</v>
      </c>
      <c r="AB4575" s="13">
        <f t="shared" si="57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1"/>
        <v>1.00000000002183E-2</v>
      </c>
      <c r="W4576" s="14">
        <f t="shared" si="570"/>
        <v>0</v>
      </c>
      <c r="X4576" s="13"/>
      <c r="Y4576" s="14">
        <f t="shared" si="572"/>
        <v>0</v>
      </c>
      <c r="Z4576" s="16">
        <f t="shared" si="573"/>
        <v>0</v>
      </c>
      <c r="AA4576" s="13">
        <f t="shared" ref="AA4576:AA4590" si="575">U4576-W4576</f>
        <v>0</v>
      </c>
      <c r="AB4576" s="13">
        <f t="shared" si="57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1"/>
        <v>769.26</v>
      </c>
      <c r="W4577" s="14">
        <f t="shared" si="570"/>
        <v>0</v>
      </c>
      <c r="X4577" s="13"/>
      <c r="Y4577" s="14">
        <f t="shared" si="572"/>
        <v>0</v>
      </c>
      <c r="Z4577" s="16">
        <f t="shared" si="573"/>
        <v>0</v>
      </c>
      <c r="AA4577" s="13">
        <f t="shared" si="575"/>
        <v>0</v>
      </c>
      <c r="AB4577" s="13">
        <f t="shared" si="57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1"/>
        <v>48950.41</v>
      </c>
      <c r="W4578" s="14">
        <f t="shared" si="570"/>
        <v>96621.930693069298</v>
      </c>
      <c r="X4578" s="13"/>
      <c r="Y4578" s="14">
        <f t="shared" si="572"/>
        <v>0</v>
      </c>
      <c r="Z4578" s="16">
        <f t="shared" si="573"/>
        <v>96621.930693069298</v>
      </c>
      <c r="AA4578" s="13">
        <f t="shared" si="575"/>
        <v>966.21930693069589</v>
      </c>
      <c r="AB4578" s="13">
        <f t="shared" si="57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1"/>
        <v>18924.68</v>
      </c>
      <c r="W4579" s="14">
        <f t="shared" si="570"/>
        <v>0</v>
      </c>
      <c r="X4579" s="13"/>
      <c r="Y4579" s="14">
        <f t="shared" si="572"/>
        <v>0</v>
      </c>
      <c r="Z4579" s="16">
        <f t="shared" si="573"/>
        <v>0</v>
      </c>
      <c r="AA4579" s="13">
        <f t="shared" si="575"/>
        <v>0</v>
      </c>
      <c r="AB4579" s="13">
        <f t="shared" si="57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1"/>
        <v>-208911.24000000002</v>
      </c>
      <c r="W4580" s="14">
        <f t="shared" si="570"/>
        <v>31304.57</v>
      </c>
      <c r="X4580" s="13"/>
      <c r="Y4580" s="14">
        <f t="shared" si="572"/>
        <v>0</v>
      </c>
      <c r="Z4580" s="16">
        <f t="shared" si="573"/>
        <v>31304.57</v>
      </c>
      <c r="AA4580" s="13">
        <f t="shared" si="575"/>
        <v>0</v>
      </c>
      <c r="AB4580" s="13">
        <f t="shared" si="57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0"/>
        <v>0</v>
      </c>
      <c r="X4581" s="13"/>
      <c r="Y4581" s="14">
        <f t="shared" si="572"/>
        <v>0</v>
      </c>
      <c r="Z4581" s="16">
        <f t="shared" si="573"/>
        <v>0</v>
      </c>
      <c r="AA4581" s="13">
        <f t="shared" si="575"/>
        <v>0</v>
      </c>
      <c r="AB4581" s="13">
        <f t="shared" si="57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6">IF(O4582="返货",U4582/(1+P4582),IF(O4582="返现",U4582,IF(O4582="折扣",U4582*P4582,IF(O4582="无",U4582))))</f>
        <v>0</v>
      </c>
      <c r="X4582" s="13"/>
      <c r="Y4582" s="14">
        <f t="shared" si="572"/>
        <v>0</v>
      </c>
      <c r="Z4582" s="16">
        <f t="shared" si="573"/>
        <v>0</v>
      </c>
      <c r="AA4582" s="13">
        <f t="shared" si="575"/>
        <v>0</v>
      </c>
      <c r="AB4582" s="13">
        <f t="shared" si="57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1"/>
        <v>156.33000000000001</v>
      </c>
      <c r="W4583" s="14">
        <f t="shared" si="576"/>
        <v>0</v>
      </c>
      <c r="X4583" s="13"/>
      <c r="Y4583" s="14">
        <f t="shared" si="572"/>
        <v>0</v>
      </c>
      <c r="Z4583" s="16">
        <f t="shared" si="573"/>
        <v>0</v>
      </c>
      <c r="AA4583" s="13">
        <f t="shared" si="575"/>
        <v>0</v>
      </c>
      <c r="AB4583" s="13">
        <f t="shared" si="57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1"/>
        <v>12850.94</v>
      </c>
      <c r="W4584" s="14">
        <f t="shared" si="576"/>
        <v>0</v>
      </c>
      <c r="X4584" s="13"/>
      <c r="Y4584" s="14">
        <f t="shared" si="572"/>
        <v>0</v>
      </c>
      <c r="Z4584" s="16">
        <f t="shared" si="573"/>
        <v>0</v>
      </c>
      <c r="AA4584" s="13">
        <f t="shared" si="575"/>
        <v>0</v>
      </c>
      <c r="AB4584" s="13">
        <f t="shared" si="57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1"/>
        <v>10000</v>
      </c>
      <c r="W4585" s="14">
        <f t="shared" si="576"/>
        <v>0</v>
      </c>
      <c r="X4585" s="13"/>
      <c r="Y4585" s="14">
        <f t="shared" si="572"/>
        <v>0</v>
      </c>
      <c r="Z4585" s="16">
        <f t="shared" si="573"/>
        <v>0</v>
      </c>
      <c r="AA4585" s="13">
        <f t="shared" si="575"/>
        <v>0</v>
      </c>
      <c r="AB4585" s="13">
        <f t="shared" si="57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1"/>
        <v>-26.310000000001001</v>
      </c>
      <c r="W4586" s="14">
        <f t="shared" si="576"/>
        <v>0</v>
      </c>
      <c r="X4586" s="13"/>
      <c r="Y4586" s="14">
        <f t="shared" si="572"/>
        <v>0</v>
      </c>
      <c r="Z4586" s="16">
        <f t="shared" si="573"/>
        <v>0</v>
      </c>
      <c r="AA4586" s="13">
        <f t="shared" si="575"/>
        <v>0</v>
      </c>
      <c r="AB4586" s="13">
        <f t="shared" si="57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1"/>
        <v>53347.520000000004</v>
      </c>
      <c r="W4587" s="14">
        <f t="shared" si="576"/>
        <v>30560.22</v>
      </c>
      <c r="X4587" s="13"/>
      <c r="Y4587" s="14">
        <f t="shared" si="572"/>
        <v>0</v>
      </c>
      <c r="Z4587" s="16">
        <f t="shared" si="573"/>
        <v>30560.22</v>
      </c>
      <c r="AA4587" s="13">
        <f t="shared" si="575"/>
        <v>0</v>
      </c>
      <c r="AB4587" s="13">
        <f t="shared" si="57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1"/>
        <v>85357.68</v>
      </c>
      <c r="W4588" s="14">
        <f t="shared" si="576"/>
        <v>46046.66</v>
      </c>
      <c r="X4588" s="13"/>
      <c r="Y4588" s="14">
        <f t="shared" si="572"/>
        <v>0</v>
      </c>
      <c r="Z4588" s="16">
        <f t="shared" si="573"/>
        <v>46046.66</v>
      </c>
      <c r="AA4588" s="13">
        <f t="shared" si="575"/>
        <v>0</v>
      </c>
      <c r="AB4588" s="13">
        <f t="shared" si="57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1"/>
        <v>8478.73</v>
      </c>
      <c r="W4589" s="14">
        <f t="shared" si="576"/>
        <v>0</v>
      </c>
      <c r="X4589" s="13"/>
      <c r="Y4589" s="14">
        <f t="shared" si="572"/>
        <v>0</v>
      </c>
      <c r="Z4589" s="16">
        <f t="shared" si="573"/>
        <v>0</v>
      </c>
      <c r="AA4589" s="13">
        <f t="shared" si="575"/>
        <v>0</v>
      </c>
      <c r="AB4589" s="13">
        <f t="shared" si="57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7">S4590+T4590-U4590</f>
        <v>1105.3699999999999</v>
      </c>
      <c r="W4590" s="14">
        <f t="shared" si="576"/>
        <v>0</v>
      </c>
      <c r="X4590" s="13"/>
      <c r="Y4590" s="14">
        <f t="shared" si="572"/>
        <v>0</v>
      </c>
      <c r="Z4590" s="16">
        <f t="shared" si="573"/>
        <v>0</v>
      </c>
      <c r="AA4590" s="13">
        <f t="shared" si="575"/>
        <v>0</v>
      </c>
      <c r="AB4590" s="13">
        <f t="shared" si="57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7"/>
        <v>500000</v>
      </c>
      <c r="W4591" s="14">
        <f t="shared" si="576"/>
        <v>0</v>
      </c>
      <c r="X4591" s="13"/>
      <c r="Y4591" s="14">
        <f t="shared" si="572"/>
        <v>0</v>
      </c>
      <c r="Z4591" s="16">
        <f t="shared" si="573"/>
        <v>0</v>
      </c>
      <c r="AA4591" s="13">
        <f>W4591*P4591</f>
        <v>0</v>
      </c>
      <c r="AB4591" s="13">
        <f t="shared" si="57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7"/>
        <v>-197837.01</v>
      </c>
      <c r="W4592" s="14">
        <f t="shared" si="576"/>
        <v>106693.45714285714</v>
      </c>
      <c r="X4592" s="13"/>
      <c r="Y4592" s="14">
        <f t="shared" si="572"/>
        <v>0</v>
      </c>
      <c r="Z4592" s="16">
        <f t="shared" si="573"/>
        <v>106693.45714285714</v>
      </c>
      <c r="AA4592" s="13">
        <f t="shared" ref="AA4592:AA4655" si="578">U4592-W4592</f>
        <v>5334.6728571428685</v>
      </c>
      <c r="AB4592" s="13">
        <f t="shared" si="57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7"/>
        <v>24701.86</v>
      </c>
      <c r="W4593" s="14">
        <f t="shared" si="576"/>
        <v>33680.86</v>
      </c>
      <c r="X4593" s="13"/>
      <c r="Y4593" s="14">
        <f t="shared" si="572"/>
        <v>0</v>
      </c>
      <c r="Z4593" s="16">
        <f t="shared" si="573"/>
        <v>33680.86</v>
      </c>
      <c r="AA4593" s="13">
        <f t="shared" si="578"/>
        <v>0</v>
      </c>
      <c r="AB4593" s="13">
        <f t="shared" si="57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7"/>
        <v>1261.0599999999977</v>
      </c>
      <c r="W4594" s="14">
        <f t="shared" si="576"/>
        <v>15458.2</v>
      </c>
      <c r="X4594" s="13"/>
      <c r="Y4594" s="14">
        <f t="shared" si="572"/>
        <v>0</v>
      </c>
      <c r="Z4594" s="16">
        <f t="shared" si="573"/>
        <v>15458.2</v>
      </c>
      <c r="AA4594" s="13">
        <f t="shared" si="578"/>
        <v>0</v>
      </c>
      <c r="AB4594" s="13">
        <f t="shared" si="57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7"/>
        <v>10600</v>
      </c>
      <c r="W4595" s="14">
        <f t="shared" si="576"/>
        <v>0</v>
      </c>
      <c r="X4595" s="13"/>
      <c r="Y4595" s="14">
        <f t="shared" si="572"/>
        <v>0</v>
      </c>
      <c r="Z4595" s="16">
        <f t="shared" si="573"/>
        <v>0</v>
      </c>
      <c r="AA4595" s="13">
        <f t="shared" si="578"/>
        <v>0</v>
      </c>
      <c r="AB4595" s="13">
        <f t="shared" si="57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7"/>
        <v>26746.11</v>
      </c>
      <c r="W4596" s="14">
        <f t="shared" si="576"/>
        <v>0</v>
      </c>
      <c r="X4596" s="13"/>
      <c r="Y4596" s="14">
        <f t="shared" si="572"/>
        <v>0</v>
      </c>
      <c r="Z4596" s="16">
        <f t="shared" si="573"/>
        <v>0</v>
      </c>
      <c r="AA4596" s="13">
        <f t="shared" si="578"/>
        <v>0</v>
      </c>
      <c r="AB4596" s="13">
        <f t="shared" si="57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7"/>
        <v>5400</v>
      </c>
      <c r="W4597" s="14">
        <f t="shared" si="576"/>
        <v>0</v>
      </c>
      <c r="X4597" s="13"/>
      <c r="Y4597" s="14">
        <f t="shared" si="572"/>
        <v>0</v>
      </c>
      <c r="Z4597" s="16">
        <f t="shared" si="573"/>
        <v>0</v>
      </c>
      <c r="AA4597" s="13">
        <f t="shared" si="578"/>
        <v>0</v>
      </c>
      <c r="AB4597" s="13">
        <f t="shared" si="57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7"/>
        <v>-618787.58000000007</v>
      </c>
      <c r="W4598" s="14">
        <f t="shared" si="576"/>
        <v>169744.56</v>
      </c>
      <c r="X4598" s="13"/>
      <c r="Y4598" s="14">
        <f t="shared" si="572"/>
        <v>0</v>
      </c>
      <c r="Z4598" s="16">
        <f t="shared" si="573"/>
        <v>169744.56</v>
      </c>
      <c r="AA4598" s="13">
        <f t="shared" si="578"/>
        <v>0</v>
      </c>
      <c r="AB4598" s="13">
        <f t="shared" si="57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7"/>
        <v>1262.4100000000001</v>
      </c>
      <c r="W4599" s="14">
        <f t="shared" si="576"/>
        <v>0</v>
      </c>
      <c r="X4599" s="13"/>
      <c r="Y4599" s="14">
        <f t="shared" si="572"/>
        <v>0</v>
      </c>
      <c r="Z4599" s="16">
        <f t="shared" si="573"/>
        <v>0</v>
      </c>
      <c r="AA4599" s="13">
        <f t="shared" si="578"/>
        <v>0</v>
      </c>
      <c r="AB4599" s="13">
        <f t="shared" si="57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7"/>
        <v>23912.29</v>
      </c>
      <c r="W4600" s="14">
        <f t="shared" si="576"/>
        <v>8823.5294117647063</v>
      </c>
      <c r="X4600" s="13"/>
      <c r="Y4600" s="14">
        <f t="shared" si="572"/>
        <v>0</v>
      </c>
      <c r="Z4600" s="16">
        <f t="shared" si="573"/>
        <v>8823.5294117647063</v>
      </c>
      <c r="AA4600" s="13">
        <f t="shared" si="578"/>
        <v>176.47058823529369</v>
      </c>
      <c r="AB4600" s="13">
        <f t="shared" si="57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7"/>
        <v>123459.32999999999</v>
      </c>
      <c r="W4601" s="14">
        <f t="shared" si="576"/>
        <v>9767.4411764705892</v>
      </c>
      <c r="X4601" s="13"/>
      <c r="Y4601" s="14">
        <f t="shared" si="572"/>
        <v>0</v>
      </c>
      <c r="Z4601" s="16">
        <f t="shared" si="573"/>
        <v>9767.4411764705892</v>
      </c>
      <c r="AA4601" s="13">
        <f t="shared" si="578"/>
        <v>195.34882352941167</v>
      </c>
      <c r="AB4601" s="13">
        <f t="shared" si="57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7"/>
        <v>0</v>
      </c>
      <c r="W4602" s="14">
        <f t="shared" si="576"/>
        <v>19269.733333333334</v>
      </c>
      <c r="X4602" s="13"/>
      <c r="Y4602" s="14">
        <f t="shared" si="572"/>
        <v>0</v>
      </c>
      <c r="Z4602" s="16">
        <f t="shared" si="573"/>
        <v>19269.733333333334</v>
      </c>
      <c r="AA4602" s="13">
        <f t="shared" si="578"/>
        <v>963.48666666666759</v>
      </c>
      <c r="AB4602" s="13">
        <f t="shared" si="57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7"/>
        <v>1267.21</v>
      </c>
      <c r="W4603" s="14">
        <f t="shared" si="576"/>
        <v>0</v>
      </c>
      <c r="X4603" s="13"/>
      <c r="Y4603" s="14">
        <f t="shared" si="572"/>
        <v>0</v>
      </c>
      <c r="Z4603" s="13"/>
      <c r="AA4603" s="13">
        <f t="shared" si="578"/>
        <v>0</v>
      </c>
      <c r="AB4603" s="13">
        <f t="shared" si="57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7"/>
        <v>-18663.37</v>
      </c>
      <c r="W4604" s="14">
        <f t="shared" si="576"/>
        <v>84.634615384615373</v>
      </c>
      <c r="X4604" s="13"/>
      <c r="Y4604" s="14">
        <f t="shared" si="572"/>
        <v>0</v>
      </c>
      <c r="Z4604" s="16">
        <f t="shared" ref="Z4604:Z4639" si="579">W4604+X4604</f>
        <v>84.634615384615373</v>
      </c>
      <c r="AA4604" s="13">
        <f t="shared" si="578"/>
        <v>3.3853846153846234</v>
      </c>
      <c r="AB4604" s="13">
        <f t="shared" si="57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7"/>
        <v>61129.29</v>
      </c>
      <c r="W4605" s="14">
        <f t="shared" si="576"/>
        <v>0</v>
      </c>
      <c r="X4605" s="13"/>
      <c r="Y4605" s="14">
        <f t="shared" si="572"/>
        <v>0</v>
      </c>
      <c r="Z4605" s="16">
        <f t="shared" si="579"/>
        <v>0</v>
      </c>
      <c r="AA4605" s="13">
        <f t="shared" si="578"/>
        <v>0</v>
      </c>
      <c r="AB4605" s="13">
        <f t="shared" si="57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7"/>
        <v>-0.4</v>
      </c>
      <c r="W4606" s="14">
        <f t="shared" si="576"/>
        <v>0</v>
      </c>
      <c r="X4606" s="13"/>
      <c r="Y4606" s="14">
        <f t="shared" si="572"/>
        <v>0</v>
      </c>
      <c r="Z4606" s="16">
        <f t="shared" si="579"/>
        <v>0</v>
      </c>
      <c r="AA4606" s="13">
        <f t="shared" si="578"/>
        <v>0</v>
      </c>
      <c r="AB4606" s="13">
        <f t="shared" si="57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7"/>
        <v>-95761.86</v>
      </c>
      <c r="W4607" s="14">
        <f t="shared" si="576"/>
        <v>0</v>
      </c>
      <c r="X4607" s="13"/>
      <c r="Y4607" s="14">
        <f t="shared" si="572"/>
        <v>0</v>
      </c>
      <c r="Z4607" s="16">
        <f t="shared" si="579"/>
        <v>0</v>
      </c>
      <c r="AA4607" s="13">
        <f t="shared" si="578"/>
        <v>0</v>
      </c>
      <c r="AB4607" s="13">
        <f t="shared" si="57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7"/>
        <v>314968.90000000002</v>
      </c>
      <c r="W4608" s="14">
        <f t="shared" si="576"/>
        <v>163901.07843137256</v>
      </c>
      <c r="X4608" s="13"/>
      <c r="Y4608" s="14">
        <f t="shared" si="572"/>
        <v>0</v>
      </c>
      <c r="Z4608" s="16">
        <f t="shared" si="579"/>
        <v>163901.07843137256</v>
      </c>
      <c r="AA4608" s="13">
        <f t="shared" si="578"/>
        <v>3278.021568627446</v>
      </c>
      <c r="AB4608" s="13">
        <f t="shared" si="57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7"/>
        <v>1.99999999895226E-2</v>
      </c>
      <c r="W4609" s="14">
        <f t="shared" si="576"/>
        <v>0</v>
      </c>
      <c r="X4609" s="13"/>
      <c r="Y4609" s="14">
        <f t="shared" si="572"/>
        <v>0</v>
      </c>
      <c r="Z4609" s="16">
        <f t="shared" si="579"/>
        <v>0</v>
      </c>
      <c r="AA4609" s="13">
        <f t="shared" si="578"/>
        <v>0</v>
      </c>
      <c r="AB4609" s="13">
        <f t="shared" si="57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7"/>
        <v>-406</v>
      </c>
      <c r="W4610" s="14">
        <f t="shared" si="576"/>
        <v>0</v>
      </c>
      <c r="X4610" s="13"/>
      <c r="Y4610" s="14">
        <f t="shared" si="572"/>
        <v>0</v>
      </c>
      <c r="Z4610" s="16">
        <f t="shared" si="579"/>
        <v>0</v>
      </c>
      <c r="AA4610" s="13">
        <f t="shared" si="578"/>
        <v>0</v>
      </c>
      <c r="AB4610" s="13">
        <f t="shared" si="57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7"/>
        <v>10551.679999999998</v>
      </c>
      <c r="W4611" s="14">
        <f t="shared" si="576"/>
        <v>6537.92</v>
      </c>
      <c r="X4611" s="13"/>
      <c r="Y4611" s="14">
        <f t="shared" ref="Y4611:Y4674" si="580">IF((W4611-AB4611)&gt;0,W4611-AB4611,0)</f>
        <v>0</v>
      </c>
      <c r="Z4611" s="16">
        <f t="shared" si="579"/>
        <v>6537.92</v>
      </c>
      <c r="AA4611" s="13">
        <f t="shared" si="578"/>
        <v>0</v>
      </c>
      <c r="AB4611" s="13">
        <f t="shared" si="57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7"/>
        <v>7617.73</v>
      </c>
      <c r="W4612" s="14">
        <f t="shared" si="576"/>
        <v>5730.91</v>
      </c>
      <c r="X4612" s="13"/>
      <c r="Y4612" s="14">
        <f t="shared" si="580"/>
        <v>0</v>
      </c>
      <c r="Z4612" s="16">
        <f t="shared" si="579"/>
        <v>5730.91</v>
      </c>
      <c r="AA4612" s="13">
        <f t="shared" si="578"/>
        <v>0</v>
      </c>
      <c r="AB4612" s="13">
        <f t="shared" si="57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7"/>
        <v>704</v>
      </c>
      <c r="W4613" s="14">
        <f t="shared" si="576"/>
        <v>14215.686274509804</v>
      </c>
      <c r="X4613" s="13"/>
      <c r="Y4613" s="14">
        <f t="shared" si="580"/>
        <v>0</v>
      </c>
      <c r="Z4613" s="16">
        <f t="shared" si="579"/>
        <v>14215.686274509804</v>
      </c>
      <c r="AA4613" s="13">
        <f t="shared" si="578"/>
        <v>284.31372549019579</v>
      </c>
      <c r="AB4613" s="13">
        <f t="shared" si="57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7"/>
        <v>2856.1600000000008</v>
      </c>
      <c r="W4614" s="14">
        <f t="shared" si="576"/>
        <v>4429.0686274509799</v>
      </c>
      <c r="X4614" s="13"/>
      <c r="Y4614" s="14">
        <f t="shared" si="580"/>
        <v>0</v>
      </c>
      <c r="Z4614" s="16">
        <f t="shared" si="579"/>
        <v>4429.0686274509799</v>
      </c>
      <c r="AA4614" s="13">
        <f t="shared" si="578"/>
        <v>88.581372549019761</v>
      </c>
      <c r="AB4614" s="13">
        <f t="shared" si="57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7"/>
        <v>113117.56</v>
      </c>
      <c r="W4615" s="14">
        <f t="shared" si="576"/>
        <v>0</v>
      </c>
      <c r="X4615" s="13"/>
      <c r="Y4615" s="14">
        <f t="shared" si="580"/>
        <v>0</v>
      </c>
      <c r="Z4615" s="16">
        <f t="shared" si="579"/>
        <v>0</v>
      </c>
      <c r="AA4615" s="13">
        <f t="shared" si="578"/>
        <v>0</v>
      </c>
      <c r="AB4615" s="13">
        <f t="shared" si="57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7"/>
        <v>178134.84</v>
      </c>
      <c r="W4616" s="14">
        <f t="shared" si="576"/>
        <v>0</v>
      </c>
      <c r="X4616" s="13"/>
      <c r="Y4616" s="14">
        <f t="shared" si="580"/>
        <v>0</v>
      </c>
      <c r="Z4616" s="16">
        <f t="shared" si="579"/>
        <v>0</v>
      </c>
      <c r="AA4616" s="13">
        <f t="shared" si="578"/>
        <v>0</v>
      </c>
      <c r="AB4616" s="13">
        <f t="shared" si="57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7"/>
        <v>-8254.44</v>
      </c>
      <c r="W4617" s="14">
        <f t="shared" si="576"/>
        <v>0</v>
      </c>
      <c r="X4617" s="13"/>
      <c r="Y4617" s="14">
        <f t="shared" si="580"/>
        <v>0</v>
      </c>
      <c r="Z4617" s="16">
        <f t="shared" si="579"/>
        <v>0</v>
      </c>
      <c r="AA4617" s="13">
        <f t="shared" si="578"/>
        <v>0</v>
      </c>
      <c r="AB4617" s="13">
        <f t="shared" si="57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7"/>
        <v>15652.3</v>
      </c>
      <c r="W4618" s="14">
        <f t="shared" si="576"/>
        <v>0</v>
      </c>
      <c r="X4618" s="13"/>
      <c r="Y4618" s="14">
        <f t="shared" si="580"/>
        <v>0</v>
      </c>
      <c r="Z4618" s="16">
        <f t="shared" si="579"/>
        <v>0</v>
      </c>
      <c r="AA4618" s="13">
        <f t="shared" si="578"/>
        <v>0</v>
      </c>
      <c r="AB4618" s="13">
        <f t="shared" si="57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7"/>
        <v>5088.2600000000093</v>
      </c>
      <c r="W4619" s="14">
        <f t="shared" si="576"/>
        <v>165087.17821782178</v>
      </c>
      <c r="X4619" s="13"/>
      <c r="Y4619" s="14">
        <f t="shared" si="580"/>
        <v>0</v>
      </c>
      <c r="Z4619" s="16">
        <f t="shared" si="579"/>
        <v>165087.17821782178</v>
      </c>
      <c r="AA4619" s="13">
        <f t="shared" si="578"/>
        <v>1650.8717821782047</v>
      </c>
      <c r="AB4619" s="13">
        <f t="shared" si="57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7"/>
        <v>-46162.05</v>
      </c>
      <c r="W4620" s="14">
        <f t="shared" si="576"/>
        <v>11600</v>
      </c>
      <c r="X4620" s="13"/>
      <c r="Y4620" s="14">
        <f t="shared" si="580"/>
        <v>0</v>
      </c>
      <c r="Z4620" s="16">
        <f t="shared" si="579"/>
        <v>11600</v>
      </c>
      <c r="AA4620" s="13">
        <f t="shared" si="578"/>
        <v>0</v>
      </c>
      <c r="AB4620" s="13">
        <f t="shared" si="57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7"/>
        <v>-70325.7</v>
      </c>
      <c r="W4621" s="14">
        <f t="shared" si="576"/>
        <v>0</v>
      </c>
      <c r="X4621" s="13"/>
      <c r="Y4621" s="14">
        <f t="shared" si="580"/>
        <v>0</v>
      </c>
      <c r="Z4621" s="16">
        <f t="shared" si="579"/>
        <v>0</v>
      </c>
      <c r="AA4621" s="13">
        <f t="shared" si="578"/>
        <v>0</v>
      </c>
      <c r="AB4621" s="13">
        <f t="shared" si="57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7"/>
        <v>-198016.62</v>
      </c>
      <c r="W4622" s="14">
        <f t="shared" si="576"/>
        <v>76938.528846153844</v>
      </c>
      <c r="X4622" s="13"/>
      <c r="Y4622" s="14">
        <f t="shared" si="580"/>
        <v>0</v>
      </c>
      <c r="Z4622" s="16">
        <f t="shared" si="579"/>
        <v>76938.528846153844</v>
      </c>
      <c r="AA4622" s="13">
        <f t="shared" si="578"/>
        <v>3077.5411538461631</v>
      </c>
      <c r="AB4622" s="13">
        <f t="shared" si="57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7"/>
        <v>650</v>
      </c>
      <c r="W4623" s="14">
        <f t="shared" si="576"/>
        <v>0</v>
      </c>
      <c r="X4623" s="13"/>
      <c r="Y4623" s="14">
        <f t="shared" si="580"/>
        <v>0</v>
      </c>
      <c r="Z4623" s="16">
        <f t="shared" si="579"/>
        <v>0</v>
      </c>
      <c r="AA4623" s="13">
        <f t="shared" si="578"/>
        <v>0</v>
      </c>
      <c r="AB4623" s="13">
        <f t="shared" si="57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7"/>
        <v>7337</v>
      </c>
      <c r="W4624" s="14">
        <f t="shared" si="576"/>
        <v>0</v>
      </c>
      <c r="X4624" s="13"/>
      <c r="Y4624" s="14">
        <f t="shared" si="580"/>
        <v>0</v>
      </c>
      <c r="Z4624" s="16">
        <f t="shared" si="579"/>
        <v>0</v>
      </c>
      <c r="AA4624" s="13">
        <f t="shared" si="578"/>
        <v>0</v>
      </c>
      <c r="AB4624" s="13">
        <f t="shared" si="57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7"/>
        <v>9627.4799999999796</v>
      </c>
      <c r="W4625" s="14">
        <f t="shared" si="576"/>
        <v>0</v>
      </c>
      <c r="X4625" s="13"/>
      <c r="Y4625" s="14">
        <f t="shared" si="580"/>
        <v>0</v>
      </c>
      <c r="Z4625" s="16">
        <f t="shared" si="579"/>
        <v>0</v>
      </c>
      <c r="AA4625" s="13">
        <f t="shared" si="578"/>
        <v>0</v>
      </c>
      <c r="AB4625" s="13">
        <f t="shared" si="57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7"/>
        <v>19864.599999999999</v>
      </c>
      <c r="W4626" s="14">
        <f t="shared" si="576"/>
        <v>0</v>
      </c>
      <c r="X4626" s="13"/>
      <c r="Y4626" s="14">
        <f t="shared" si="580"/>
        <v>0</v>
      </c>
      <c r="Z4626" s="16">
        <f t="shared" si="579"/>
        <v>0</v>
      </c>
      <c r="AA4626" s="13">
        <f t="shared" si="578"/>
        <v>0</v>
      </c>
      <c r="AB4626" s="13">
        <f t="shared" si="57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7"/>
        <v>35114.589999999997</v>
      </c>
      <c r="W4627" s="14">
        <f t="shared" si="576"/>
        <v>0</v>
      </c>
      <c r="X4627" s="13"/>
      <c r="Y4627" s="14">
        <f t="shared" si="580"/>
        <v>0</v>
      </c>
      <c r="Z4627" s="16">
        <f t="shared" si="579"/>
        <v>0</v>
      </c>
      <c r="AA4627" s="13">
        <f t="shared" si="578"/>
        <v>0</v>
      </c>
      <c r="AB4627" s="13">
        <f t="shared" si="57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7"/>
        <v>8774.7000000000007</v>
      </c>
      <c r="W4628" s="14">
        <f t="shared" si="576"/>
        <v>0</v>
      </c>
      <c r="X4628" s="13"/>
      <c r="Y4628" s="14">
        <f t="shared" si="580"/>
        <v>0</v>
      </c>
      <c r="Z4628" s="16">
        <f t="shared" si="579"/>
        <v>0</v>
      </c>
      <c r="AA4628" s="13">
        <f t="shared" si="578"/>
        <v>0</v>
      </c>
      <c r="AB4628" s="13">
        <f t="shared" si="57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7"/>
        <v>2641</v>
      </c>
      <c r="W4629" s="14">
        <f t="shared" si="576"/>
        <v>0</v>
      </c>
      <c r="X4629" s="13"/>
      <c r="Y4629" s="14">
        <f t="shared" si="580"/>
        <v>0</v>
      </c>
      <c r="Z4629" s="16">
        <f t="shared" si="579"/>
        <v>0</v>
      </c>
      <c r="AA4629" s="13">
        <f t="shared" si="578"/>
        <v>0</v>
      </c>
      <c r="AB4629" s="13">
        <f t="shared" si="57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7"/>
        <v>3533.05</v>
      </c>
      <c r="W4630" s="14">
        <f t="shared" si="576"/>
        <v>0</v>
      </c>
      <c r="X4630" s="13"/>
      <c r="Y4630" s="14">
        <f t="shared" si="580"/>
        <v>0</v>
      </c>
      <c r="Z4630" s="16">
        <f t="shared" si="579"/>
        <v>0</v>
      </c>
      <c r="AA4630" s="13">
        <f t="shared" si="578"/>
        <v>0</v>
      </c>
      <c r="AB4630" s="13">
        <f t="shared" si="57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7"/>
        <v>155475.29999999999</v>
      </c>
      <c r="W4631" s="14">
        <f t="shared" si="576"/>
        <v>0</v>
      </c>
      <c r="X4631" s="13"/>
      <c r="Y4631" s="14">
        <f t="shared" si="580"/>
        <v>0</v>
      </c>
      <c r="Z4631" s="16">
        <f t="shared" si="579"/>
        <v>0</v>
      </c>
      <c r="AA4631" s="13">
        <f t="shared" si="578"/>
        <v>0</v>
      </c>
      <c r="AB4631" s="13">
        <f t="shared" si="57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7"/>
        <v>-14908.119999999999</v>
      </c>
      <c r="W4632" s="14">
        <f t="shared" si="576"/>
        <v>2143.6999999999998</v>
      </c>
      <c r="X4632" s="13"/>
      <c r="Y4632" s="14">
        <f t="shared" si="580"/>
        <v>0</v>
      </c>
      <c r="Z4632" s="16">
        <f t="shared" si="579"/>
        <v>2143.6999999999998</v>
      </c>
      <c r="AA4632" s="13">
        <f t="shared" si="578"/>
        <v>0</v>
      </c>
      <c r="AB4632" s="13">
        <f t="shared" si="57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7"/>
        <v>64856.35</v>
      </c>
      <c r="W4633" s="14">
        <f t="shared" si="576"/>
        <v>35968.544554455446</v>
      </c>
      <c r="X4633" s="13"/>
      <c r="Y4633" s="14">
        <f t="shared" si="580"/>
        <v>0</v>
      </c>
      <c r="Z4633" s="16">
        <f t="shared" si="579"/>
        <v>35968.544554455446</v>
      </c>
      <c r="AA4633" s="13">
        <f t="shared" si="578"/>
        <v>359.6854455445573</v>
      </c>
      <c r="AB4633" s="13">
        <f t="shared" si="57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7"/>
        <v>0</v>
      </c>
      <c r="W4634" s="14">
        <f t="shared" si="576"/>
        <v>46739.02</v>
      </c>
      <c r="X4634" s="13"/>
      <c r="Y4634" s="14">
        <f t="shared" si="580"/>
        <v>0</v>
      </c>
      <c r="Z4634" s="16">
        <f t="shared" si="579"/>
        <v>46739.02</v>
      </c>
      <c r="AA4634" s="13">
        <f t="shared" si="578"/>
        <v>0</v>
      </c>
      <c r="AB4634" s="13">
        <f t="shared" si="57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7"/>
        <v>-20320</v>
      </c>
      <c r="W4635" s="14">
        <f t="shared" si="576"/>
        <v>5800</v>
      </c>
      <c r="X4635" s="13"/>
      <c r="Y4635" s="14">
        <f t="shared" si="580"/>
        <v>0</v>
      </c>
      <c r="Z4635" s="16">
        <f t="shared" si="579"/>
        <v>5800</v>
      </c>
      <c r="AA4635" s="13">
        <f t="shared" si="578"/>
        <v>0</v>
      </c>
      <c r="AB4635" s="13">
        <f t="shared" si="57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7"/>
        <v>0</v>
      </c>
      <c r="W4636" s="14">
        <f t="shared" si="576"/>
        <v>5664.1470588235297</v>
      </c>
      <c r="X4636" s="13"/>
      <c r="Y4636" s="14">
        <f t="shared" si="580"/>
        <v>0</v>
      </c>
      <c r="Z4636" s="16">
        <f t="shared" si="579"/>
        <v>5664.1470588235297</v>
      </c>
      <c r="AA4636" s="13">
        <f t="shared" si="578"/>
        <v>113.28294117647056</v>
      </c>
      <c r="AB4636" s="13">
        <f t="shared" ref="AB4636:AB4641" si="58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7"/>
        <v>219231.71</v>
      </c>
      <c r="W4637" s="14">
        <f t="shared" si="576"/>
        <v>249341.87128712871</v>
      </c>
      <c r="X4637" s="13"/>
      <c r="Y4637" s="14">
        <f t="shared" si="580"/>
        <v>0</v>
      </c>
      <c r="Z4637" s="16">
        <f t="shared" si="579"/>
        <v>249341.87128712871</v>
      </c>
      <c r="AA4637" s="13">
        <f t="shared" si="578"/>
        <v>2493.4187128712947</v>
      </c>
      <c r="AB4637" s="13">
        <f t="shared" si="58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7"/>
        <v>-355448.5</v>
      </c>
      <c r="W4638" s="14">
        <f t="shared" si="576"/>
        <v>0</v>
      </c>
      <c r="X4638" s="13"/>
      <c r="Y4638" s="14">
        <f t="shared" si="580"/>
        <v>0</v>
      </c>
      <c r="Z4638" s="16">
        <f t="shared" si="579"/>
        <v>0</v>
      </c>
      <c r="AA4638" s="13">
        <f t="shared" si="578"/>
        <v>0</v>
      </c>
      <c r="AB4638" s="13">
        <f t="shared" si="58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7"/>
        <v>193642.39</v>
      </c>
      <c r="W4639" s="14">
        <f t="shared" si="576"/>
        <v>0</v>
      </c>
      <c r="X4639" s="13"/>
      <c r="Y4639" s="14">
        <f t="shared" si="580"/>
        <v>0</v>
      </c>
      <c r="Z4639" s="16">
        <f t="shared" si="579"/>
        <v>0</v>
      </c>
      <c r="AA4639" s="13">
        <f t="shared" si="578"/>
        <v>0</v>
      </c>
      <c r="AB4639" s="13">
        <f t="shared" si="58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3376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7"/>
        <v>-1301</v>
      </c>
      <c r="W4640" s="14">
        <f t="shared" si="576"/>
        <v>1301</v>
      </c>
      <c r="X4640" s="13"/>
      <c r="Y4640" s="14">
        <f t="shared" si="580"/>
        <v>0</v>
      </c>
      <c r="Z4640" s="13">
        <v>1301</v>
      </c>
      <c r="AA4640" s="13">
        <f t="shared" si="578"/>
        <v>0</v>
      </c>
      <c r="AB4640" s="13">
        <f t="shared" si="58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3570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7"/>
        <v>-15783</v>
      </c>
      <c r="W4641" s="14">
        <f t="shared" si="576"/>
        <v>15783</v>
      </c>
      <c r="X4641" s="13"/>
      <c r="Y4641" s="14">
        <f t="shared" si="580"/>
        <v>0</v>
      </c>
      <c r="Z4641" s="16">
        <f t="shared" ref="Z4641:Z4704" si="582">W4641+X4641</f>
        <v>15783</v>
      </c>
      <c r="AA4641" s="13">
        <f t="shared" si="578"/>
        <v>0</v>
      </c>
      <c r="AB4641" s="13">
        <f t="shared" si="58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7"/>
        <v>10000</v>
      </c>
      <c r="W4642" s="14">
        <f t="shared" ref="W4642:W4674" si="583">U4642*(1+AH4642)/(1+AH4642+P4642)</f>
        <v>0</v>
      </c>
      <c r="X4642" s="13"/>
      <c r="Y4642" s="14">
        <f t="shared" si="580"/>
        <v>0</v>
      </c>
      <c r="Z4642" s="16">
        <f t="shared" si="582"/>
        <v>0</v>
      </c>
      <c r="AA4642" s="13">
        <f t="shared" si="57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7"/>
        <v>460997.37999999989</v>
      </c>
      <c r="W4643" s="14">
        <f t="shared" si="583"/>
        <v>1172661.25</v>
      </c>
      <c r="X4643" s="13"/>
      <c r="Y4643" s="14">
        <f t="shared" si="580"/>
        <v>0</v>
      </c>
      <c r="Z4643" s="16">
        <f t="shared" si="582"/>
        <v>1172661.25</v>
      </c>
      <c r="AA4643" s="13">
        <f t="shared" si="578"/>
        <v>0</v>
      </c>
      <c r="AB4643" s="13">
        <f t="shared" ref="AB4643:AB4706" si="58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7"/>
        <v>150909.29</v>
      </c>
      <c r="W4644" s="14">
        <f t="shared" si="583"/>
        <v>147784.41</v>
      </c>
      <c r="X4644" s="13"/>
      <c r="Y4644" s="14">
        <f t="shared" si="580"/>
        <v>0</v>
      </c>
      <c r="Z4644" s="16">
        <f t="shared" si="582"/>
        <v>147784.41</v>
      </c>
      <c r="AA4644" s="13">
        <f t="shared" si="578"/>
        <v>0</v>
      </c>
      <c r="AB4644" s="13">
        <f t="shared" si="58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3571</v>
      </c>
      <c r="F4645" s="73" t="s">
        <v>3571</v>
      </c>
      <c r="G4645" s="73" t="s">
        <v>3571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3571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7"/>
        <v>29743.78</v>
      </c>
      <c r="W4645" s="14">
        <f t="shared" si="583"/>
        <v>20256.22</v>
      </c>
      <c r="X4645" s="13"/>
      <c r="Y4645" s="14">
        <f t="shared" si="580"/>
        <v>0</v>
      </c>
      <c r="Z4645" s="16">
        <f t="shared" si="582"/>
        <v>20256.22</v>
      </c>
      <c r="AA4645" s="13">
        <f t="shared" si="578"/>
        <v>0</v>
      </c>
      <c r="AB4645" s="13">
        <f t="shared" si="58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77"/>
        <v>663652.27</v>
      </c>
      <c r="W4646" s="14">
        <v>334586.32426470588</v>
      </c>
      <c r="X4646" s="13"/>
      <c r="Y4646" s="14">
        <f t="shared" si="580"/>
        <v>0</v>
      </c>
      <c r="Z4646" s="16">
        <f t="shared" si="582"/>
        <v>334586.32426470588</v>
      </c>
      <c r="AA4646" s="13">
        <f t="shared" si="578"/>
        <v>15442.445735294139</v>
      </c>
      <c r="AB4646" s="13">
        <f t="shared" si="58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7"/>
        <v>56660.160000000003</v>
      </c>
      <c r="W4647" s="14">
        <f t="shared" si="583"/>
        <v>101645.39942857143</v>
      </c>
      <c r="X4647" s="13"/>
      <c r="Y4647" s="14">
        <f t="shared" si="580"/>
        <v>0</v>
      </c>
      <c r="Z4647" s="16">
        <f t="shared" si="582"/>
        <v>101645.39942857143</v>
      </c>
      <c r="AA4647" s="13">
        <f t="shared" si="578"/>
        <v>2989.5705714285723</v>
      </c>
      <c r="AB4647" s="13">
        <f t="shared" si="58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3659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7"/>
        <v>34266.14999999998</v>
      </c>
      <c r="W4648" s="14">
        <f t="shared" si="583"/>
        <v>96241.155339805817</v>
      </c>
      <c r="X4648" s="13"/>
      <c r="Y4648" s="14">
        <f t="shared" si="580"/>
        <v>0</v>
      </c>
      <c r="Z4648" s="16">
        <f t="shared" si="582"/>
        <v>96241.155339805817</v>
      </c>
      <c r="AA4648" s="13">
        <f t="shared" si="578"/>
        <v>2887.2346601941827</v>
      </c>
      <c r="AB4648" s="13">
        <f t="shared" si="58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3414</v>
      </c>
      <c r="F4649" s="73" t="s">
        <v>3414</v>
      </c>
      <c r="G4649" s="73" t="s">
        <v>3414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3414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7"/>
        <v>50060.82</v>
      </c>
      <c r="W4649" s="14">
        <f t="shared" si="583"/>
        <v>920.76470588235293</v>
      </c>
      <c r="X4649" s="13"/>
      <c r="Y4649" s="14">
        <f t="shared" si="580"/>
        <v>0</v>
      </c>
      <c r="Z4649" s="16">
        <f t="shared" si="582"/>
        <v>920.76470588235293</v>
      </c>
      <c r="AA4649" s="13">
        <f t="shared" si="578"/>
        <v>18.415294117647022</v>
      </c>
      <c r="AB4649" s="13">
        <f t="shared" si="58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77"/>
        <v>1413293.7699999998</v>
      </c>
      <c r="W4650" s="14">
        <f t="shared" si="583"/>
        <v>1262230.2</v>
      </c>
      <c r="X4650" s="13"/>
      <c r="Y4650" s="14">
        <f t="shared" si="580"/>
        <v>0</v>
      </c>
      <c r="Z4650" s="16">
        <f t="shared" si="582"/>
        <v>1262230.2</v>
      </c>
      <c r="AA4650" s="13">
        <f t="shared" si="578"/>
        <v>0</v>
      </c>
      <c r="AB4650" s="13">
        <f t="shared" si="58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7"/>
        <v>61260.810000000012</v>
      </c>
      <c r="W4651" s="14">
        <f t="shared" si="583"/>
        <v>81922.52</v>
      </c>
      <c r="X4651" s="13"/>
      <c r="Y4651" s="14">
        <f t="shared" si="580"/>
        <v>0</v>
      </c>
      <c r="Z4651" s="16">
        <f t="shared" si="582"/>
        <v>81922.52</v>
      </c>
      <c r="AA4651" s="13">
        <f t="shared" si="578"/>
        <v>0</v>
      </c>
      <c r="AB4651" s="13">
        <f t="shared" si="58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7"/>
        <v>37855.039999999994</v>
      </c>
      <c r="W4652" s="14">
        <f t="shared" si="583"/>
        <v>128794.42</v>
      </c>
      <c r="X4652" s="13"/>
      <c r="Y4652" s="14">
        <f t="shared" si="580"/>
        <v>0</v>
      </c>
      <c r="Z4652" s="16">
        <f t="shared" si="582"/>
        <v>128794.42</v>
      </c>
      <c r="AA4652" s="13">
        <f t="shared" si="578"/>
        <v>0</v>
      </c>
      <c r="AB4652" s="13">
        <f t="shared" si="58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77"/>
        <v>1287819.27</v>
      </c>
      <c r="W4653" s="14">
        <f t="shared" si="583"/>
        <v>2009258.4</v>
      </c>
      <c r="X4653" s="13"/>
      <c r="Y4653" s="14">
        <f t="shared" si="580"/>
        <v>0</v>
      </c>
      <c r="Z4653" s="16">
        <f t="shared" si="582"/>
        <v>2009258.4</v>
      </c>
      <c r="AA4653" s="13">
        <f t="shared" si="578"/>
        <v>0</v>
      </c>
      <c r="AB4653" s="13">
        <f t="shared" si="58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85">S4654+T4654-U4654</f>
        <v>662513.31999999995</v>
      </c>
      <c r="W4654" s="14">
        <f t="shared" si="583"/>
        <v>645500.15</v>
      </c>
      <c r="X4654" s="13"/>
      <c r="Y4654" s="14">
        <f t="shared" si="580"/>
        <v>0</v>
      </c>
      <c r="Z4654" s="16">
        <f t="shared" si="582"/>
        <v>645500.15</v>
      </c>
      <c r="AA4654" s="13">
        <f t="shared" si="578"/>
        <v>0</v>
      </c>
      <c r="AB4654" s="13">
        <f t="shared" si="58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5"/>
        <v>2498156.4900000002</v>
      </c>
      <c r="W4655" s="14">
        <f t="shared" si="583"/>
        <v>6098816.3399999999</v>
      </c>
      <c r="X4655" s="13"/>
      <c r="Y4655" s="14">
        <f t="shared" si="580"/>
        <v>0</v>
      </c>
      <c r="Z4655" s="16">
        <f t="shared" si="582"/>
        <v>6098816.3399999999</v>
      </c>
      <c r="AA4655" s="13">
        <f t="shared" si="578"/>
        <v>0</v>
      </c>
      <c r="AB4655" s="13">
        <f t="shared" si="58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5"/>
        <v>1342596.6000000006</v>
      </c>
      <c r="W4656" s="14">
        <f t="shared" si="583"/>
        <v>5969168.3199999994</v>
      </c>
      <c r="X4656" s="13"/>
      <c r="Y4656" s="14">
        <f t="shared" si="580"/>
        <v>0</v>
      </c>
      <c r="Z4656" s="16">
        <f t="shared" si="582"/>
        <v>5969168.3199999994</v>
      </c>
      <c r="AA4656" s="13">
        <f t="shared" ref="AA4656:AA4719" si="586">U4656-W4656</f>
        <v>0</v>
      </c>
      <c r="AB4656" s="13">
        <f t="shared" si="58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5"/>
        <v>216027.45999999996</v>
      </c>
      <c r="W4657" s="14">
        <f t="shared" si="583"/>
        <v>548042.87</v>
      </c>
      <c r="X4657" s="13"/>
      <c r="Y4657" s="14">
        <f t="shared" si="580"/>
        <v>0</v>
      </c>
      <c r="Z4657" s="16">
        <f t="shared" si="582"/>
        <v>548042.87</v>
      </c>
      <c r="AA4657" s="13">
        <f t="shared" si="586"/>
        <v>0</v>
      </c>
      <c r="AB4657" s="13">
        <f t="shared" si="58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5"/>
        <v>14165.970000000001</v>
      </c>
      <c r="W4658" s="14">
        <f t="shared" si="583"/>
        <v>108117.83</v>
      </c>
      <c r="X4658" s="13"/>
      <c r="Y4658" s="14">
        <f t="shared" si="580"/>
        <v>0</v>
      </c>
      <c r="Z4658" s="16">
        <f t="shared" si="582"/>
        <v>108117.83</v>
      </c>
      <c r="AA4658" s="13">
        <f t="shared" si="586"/>
        <v>0</v>
      </c>
      <c r="AB4658" s="13">
        <f t="shared" si="58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5"/>
        <v>20782.390000000101</v>
      </c>
      <c r="W4659" s="14">
        <f t="shared" si="583"/>
        <v>220405.27</v>
      </c>
      <c r="X4659" s="13"/>
      <c r="Y4659" s="14">
        <f t="shared" si="580"/>
        <v>0</v>
      </c>
      <c r="Z4659" s="16">
        <f t="shared" si="582"/>
        <v>220405.27</v>
      </c>
      <c r="AA4659" s="13">
        <f t="shared" si="586"/>
        <v>0</v>
      </c>
      <c r="AB4659" s="13">
        <f t="shared" si="58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5"/>
        <v>-4532527.2100000028</v>
      </c>
      <c r="W4660" s="14">
        <v>10392806.432459179</v>
      </c>
      <c r="X4660" s="13"/>
      <c r="Y4660" s="14">
        <f t="shared" si="580"/>
        <v>75317.252459177747</v>
      </c>
      <c r="Z4660" s="16">
        <f t="shared" si="582"/>
        <v>10392806.432459179</v>
      </c>
      <c r="AA4660" s="13">
        <f t="shared" si="586"/>
        <v>-75317.252459177747</v>
      </c>
      <c r="AB4660" s="13">
        <f t="shared" si="58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5"/>
        <v>7396726.6700000018</v>
      </c>
      <c r="W4661" s="14">
        <v>20764250.761496376</v>
      </c>
      <c r="X4661" s="13"/>
      <c r="Y4661" s="14">
        <f t="shared" si="580"/>
        <v>0</v>
      </c>
      <c r="Z4661" s="16">
        <f t="shared" si="582"/>
        <v>20764250.761496376</v>
      </c>
      <c r="AA4661" s="13">
        <f t="shared" si="586"/>
        <v>839022.56850362197</v>
      </c>
      <c r="AB4661" s="13">
        <f t="shared" si="58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5"/>
        <v>1366296.4500000002</v>
      </c>
      <c r="W4662" s="14">
        <v>1340708.1815532567</v>
      </c>
      <c r="X4662" s="13"/>
      <c r="Y4662" s="14">
        <f t="shared" si="580"/>
        <v>0</v>
      </c>
      <c r="Z4662" s="16">
        <f t="shared" si="582"/>
        <v>1340708.1815532567</v>
      </c>
      <c r="AA4662" s="13">
        <f t="shared" si="586"/>
        <v>52995.368446743116</v>
      </c>
      <c r="AB4662" s="13">
        <f t="shared" si="58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5"/>
        <v>18827.409999999996</v>
      </c>
      <c r="W4663" s="14">
        <f t="shared" si="583"/>
        <v>27915.18</v>
      </c>
      <c r="X4663" s="13"/>
      <c r="Y4663" s="14">
        <f t="shared" si="580"/>
        <v>0</v>
      </c>
      <c r="Z4663" s="16">
        <f t="shared" si="582"/>
        <v>27915.18</v>
      </c>
      <c r="AA4663" s="13">
        <f t="shared" si="586"/>
        <v>0</v>
      </c>
      <c r="AB4663" s="13">
        <f t="shared" si="58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5"/>
        <v>95539.77</v>
      </c>
      <c r="W4664" s="14">
        <f t="shared" si="583"/>
        <v>27939.3</v>
      </c>
      <c r="X4664" s="13"/>
      <c r="Y4664" s="14">
        <f t="shared" si="580"/>
        <v>0</v>
      </c>
      <c r="Z4664" s="16">
        <f t="shared" si="582"/>
        <v>27939.3</v>
      </c>
      <c r="AA4664" s="13">
        <f t="shared" si="586"/>
        <v>0</v>
      </c>
      <c r="AB4664" s="13">
        <f t="shared" si="58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5"/>
        <v>18648.149999999998</v>
      </c>
      <c r="W4665" s="14">
        <f t="shared" si="583"/>
        <v>28652.31</v>
      </c>
      <c r="X4665" s="13"/>
      <c r="Y4665" s="14">
        <f t="shared" si="580"/>
        <v>0</v>
      </c>
      <c r="Z4665" s="16">
        <f t="shared" si="582"/>
        <v>28652.31</v>
      </c>
      <c r="AA4665" s="13">
        <f t="shared" si="586"/>
        <v>0</v>
      </c>
      <c r="AB4665" s="13">
        <f t="shared" si="58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5"/>
        <v>149088.06</v>
      </c>
      <c r="W4666" s="14">
        <f t="shared" si="583"/>
        <v>194796.2</v>
      </c>
      <c r="X4666" s="13"/>
      <c r="Y4666" s="14">
        <f t="shared" si="580"/>
        <v>0</v>
      </c>
      <c r="Z4666" s="16">
        <f t="shared" si="582"/>
        <v>194796.2</v>
      </c>
      <c r="AA4666" s="13">
        <f t="shared" si="586"/>
        <v>0</v>
      </c>
      <c r="AB4666" s="13">
        <f t="shared" si="58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3572</v>
      </c>
      <c r="S4667" s="13">
        <v>988080.88</v>
      </c>
      <c r="T4667" s="13">
        <v>2000000</v>
      </c>
      <c r="U4667" s="13">
        <v>2845212.15</v>
      </c>
      <c r="V4667" s="13">
        <f t="shared" si="585"/>
        <v>142868.72999999998</v>
      </c>
      <c r="W4667" s="14">
        <f t="shared" si="583"/>
        <v>2845212.15</v>
      </c>
      <c r="X4667" s="13"/>
      <c r="Y4667" s="14">
        <f t="shared" si="580"/>
        <v>0</v>
      </c>
      <c r="Z4667" s="16">
        <f t="shared" si="582"/>
        <v>2845212.15</v>
      </c>
      <c r="AA4667" s="13">
        <f t="shared" si="58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5"/>
        <v>51307.69</v>
      </c>
      <c r="W4668" s="14">
        <f t="shared" si="583"/>
        <v>146391.14000000001</v>
      </c>
      <c r="X4668" s="13"/>
      <c r="Y4668" s="14">
        <f t="shared" si="580"/>
        <v>0</v>
      </c>
      <c r="Z4668" s="16">
        <f t="shared" si="582"/>
        <v>146391.14000000001</v>
      </c>
      <c r="AA4668" s="13">
        <f t="shared" si="586"/>
        <v>0</v>
      </c>
      <c r="AB4668" s="13">
        <f t="shared" si="58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5"/>
        <v>5248.51</v>
      </c>
      <c r="W4669" s="14">
        <f t="shared" si="583"/>
        <v>4751.49</v>
      </c>
      <c r="X4669" s="13"/>
      <c r="Y4669" s="14">
        <f t="shared" si="580"/>
        <v>0</v>
      </c>
      <c r="Z4669" s="16">
        <f t="shared" si="582"/>
        <v>4751.49</v>
      </c>
      <c r="AA4669" s="13">
        <f t="shared" si="586"/>
        <v>0</v>
      </c>
      <c r="AB4669" s="13">
        <f t="shared" si="58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5"/>
        <v>247273.85999999987</v>
      </c>
      <c r="W4670" s="14">
        <f t="shared" si="583"/>
        <v>1266618.83</v>
      </c>
      <c r="X4670" s="13"/>
      <c r="Y4670" s="14">
        <f t="shared" si="580"/>
        <v>0</v>
      </c>
      <c r="Z4670" s="16">
        <f t="shared" si="582"/>
        <v>1266618.83</v>
      </c>
      <c r="AA4670" s="13">
        <f t="shared" si="586"/>
        <v>0</v>
      </c>
      <c r="AB4670" s="13">
        <f t="shared" si="58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85"/>
        <v>1137072.6399999997</v>
      </c>
      <c r="W4671" s="14">
        <f t="shared" si="583"/>
        <v>3794337.55</v>
      </c>
      <c r="X4671" s="13"/>
      <c r="Y4671" s="14">
        <f t="shared" si="580"/>
        <v>0</v>
      </c>
      <c r="Z4671" s="16">
        <f t="shared" si="582"/>
        <v>3794337.55</v>
      </c>
      <c r="AA4671" s="13">
        <f t="shared" si="586"/>
        <v>0</v>
      </c>
      <c r="AB4671" s="13">
        <f t="shared" si="58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5"/>
        <v>198284.84000000003</v>
      </c>
      <c r="W4672" s="14">
        <f t="shared" si="583"/>
        <v>389952.53999999992</v>
      </c>
      <c r="X4672" s="13"/>
      <c r="Y4672" s="14">
        <f t="shared" si="580"/>
        <v>0</v>
      </c>
      <c r="Z4672" s="16">
        <f t="shared" si="582"/>
        <v>389952.53999999992</v>
      </c>
      <c r="AA4672" s="13">
        <f t="shared" si="586"/>
        <v>0</v>
      </c>
      <c r="AB4672" s="13">
        <f t="shared" si="58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5"/>
        <v>7393.8999999999942</v>
      </c>
      <c r="W4673" s="14">
        <f t="shared" si="583"/>
        <v>192477.53</v>
      </c>
      <c r="X4673" s="13"/>
      <c r="Y4673" s="14">
        <f t="shared" si="580"/>
        <v>0</v>
      </c>
      <c r="Z4673" s="16">
        <f t="shared" si="582"/>
        <v>192477.53</v>
      </c>
      <c r="AA4673" s="13">
        <f t="shared" si="586"/>
        <v>0</v>
      </c>
      <c r="AB4673" s="13">
        <f t="shared" si="58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5"/>
        <v>1900948.35</v>
      </c>
      <c r="W4674" s="14">
        <f t="shared" si="583"/>
        <v>0</v>
      </c>
      <c r="X4674" s="13"/>
      <c r="Y4674" s="14">
        <f t="shared" si="580"/>
        <v>0</v>
      </c>
      <c r="Z4674" s="16">
        <f t="shared" si="582"/>
        <v>0</v>
      </c>
      <c r="AA4674" s="13">
        <f t="shared" si="586"/>
        <v>0</v>
      </c>
      <c r="AB4674" s="13">
        <f t="shared" si="58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5"/>
        <v>-1004234.49</v>
      </c>
      <c r="W4675" s="14">
        <f>U4675*(1+AH4675)/(1+P4675)</f>
        <v>0</v>
      </c>
      <c r="X4675" s="13"/>
      <c r="Y4675" s="14">
        <f t="shared" ref="Y4675:Y4738" si="587">IF((W4675-AB4675)&gt;0,W4675-AB4675,0)</f>
        <v>0</v>
      </c>
      <c r="Z4675" s="16">
        <f t="shared" si="582"/>
        <v>0</v>
      </c>
      <c r="AA4675" s="13">
        <f t="shared" si="586"/>
        <v>0</v>
      </c>
      <c r="AB4675" s="13">
        <f t="shared" si="58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5"/>
        <v>1572962.0200000005</v>
      </c>
      <c r="W4676" s="14">
        <f>U4676*(1+AH4676)/(1+AH4676+P4676)</f>
        <v>4940335.5399999991</v>
      </c>
      <c r="X4676" s="13"/>
      <c r="Y4676" s="14">
        <f t="shared" si="587"/>
        <v>0</v>
      </c>
      <c r="Z4676" s="16">
        <f t="shared" si="582"/>
        <v>4940335.5399999991</v>
      </c>
      <c r="AA4676" s="13">
        <f t="shared" si="586"/>
        <v>148581.52000000048</v>
      </c>
      <c r="AB4676" s="13">
        <f t="shared" si="58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5"/>
        <v>170040.3</v>
      </c>
      <c r="W4677" s="14">
        <f>U4677*(1+AH4677)/(1+AH4677+P4677)</f>
        <v>346807.83</v>
      </c>
      <c r="X4677" s="13"/>
      <c r="Y4677" s="14">
        <f t="shared" si="587"/>
        <v>0</v>
      </c>
      <c r="Z4677" s="16">
        <f t="shared" si="582"/>
        <v>346807.83</v>
      </c>
      <c r="AA4677" s="13">
        <f t="shared" si="586"/>
        <v>0</v>
      </c>
      <c r="AB4677" s="13">
        <f t="shared" si="58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3572</v>
      </c>
      <c r="S4678" s="13">
        <v>576865.22</v>
      </c>
      <c r="T4678" s="13">
        <v>2398000</v>
      </c>
      <c r="U4678" s="13">
        <v>2721855.19</v>
      </c>
      <c r="V4678" s="13">
        <f t="shared" si="585"/>
        <v>253010.0299999998</v>
      </c>
      <c r="W4678" s="14">
        <f>(U4678-4601.44)*(1+AH4678)/(1+AH4678+P4678)+4601.44</f>
        <v>2721855.19</v>
      </c>
      <c r="X4678" s="13"/>
      <c r="Y4678" s="14">
        <f t="shared" si="587"/>
        <v>0</v>
      </c>
      <c r="Z4678" s="16">
        <f t="shared" si="582"/>
        <v>2721855.19</v>
      </c>
      <c r="AA4678" s="13">
        <f t="shared" si="586"/>
        <v>0</v>
      </c>
      <c r="AB4678" s="13">
        <f t="shared" si="58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5"/>
        <v>55802.89</v>
      </c>
      <c r="W4679" s="14">
        <f t="shared" ref="W4679:W4725" si="588">U4679*(1+AH4679)/(1+AH4679+P4679)</f>
        <v>0</v>
      </c>
      <c r="X4679" s="13"/>
      <c r="Y4679" s="14">
        <f t="shared" si="587"/>
        <v>0</v>
      </c>
      <c r="Z4679" s="16">
        <f t="shared" si="582"/>
        <v>0</v>
      </c>
      <c r="AA4679" s="13">
        <f t="shared" si="586"/>
        <v>0</v>
      </c>
      <c r="AB4679" s="13">
        <f t="shared" si="58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3573</v>
      </c>
      <c r="F4680" s="73" t="s">
        <v>3573</v>
      </c>
      <c r="G4680" s="73" t="s">
        <v>3573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5"/>
        <v>29664.163829787198</v>
      </c>
      <c r="W4680" s="14">
        <f t="shared" si="588"/>
        <v>1154.1579310344828</v>
      </c>
      <c r="X4680" s="13"/>
      <c r="Y4680" s="14">
        <f t="shared" si="587"/>
        <v>0</v>
      </c>
      <c r="Z4680" s="16">
        <f t="shared" si="582"/>
        <v>1154.1579310344828</v>
      </c>
      <c r="AA4680" s="13">
        <f t="shared" si="586"/>
        <v>32.742068965517319</v>
      </c>
      <c r="AB4680" s="13">
        <f t="shared" si="58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5"/>
        <v>360712.1</v>
      </c>
      <c r="W4681" s="14">
        <f t="shared" si="588"/>
        <v>0</v>
      </c>
      <c r="X4681" s="13"/>
      <c r="Y4681" s="14">
        <f t="shared" si="587"/>
        <v>0</v>
      </c>
      <c r="Z4681" s="16">
        <f t="shared" si="582"/>
        <v>0</v>
      </c>
      <c r="AA4681" s="13">
        <f t="shared" si="586"/>
        <v>0</v>
      </c>
      <c r="AB4681" s="13">
        <f t="shared" si="58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5"/>
        <v>102836.879432624</v>
      </c>
      <c r="W4682" s="14">
        <f t="shared" si="588"/>
        <v>0</v>
      </c>
      <c r="X4682" s="13"/>
      <c r="Y4682" s="14">
        <f t="shared" si="587"/>
        <v>0</v>
      </c>
      <c r="Z4682" s="16">
        <f t="shared" si="582"/>
        <v>0</v>
      </c>
      <c r="AA4682" s="13">
        <f t="shared" si="586"/>
        <v>0</v>
      </c>
      <c r="AB4682" s="13">
        <f t="shared" si="58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5"/>
        <v>72686.031015249901</v>
      </c>
      <c r="W4683" s="14">
        <f t="shared" si="588"/>
        <v>1917159.18537931</v>
      </c>
      <c r="X4683" s="13"/>
      <c r="Y4683" s="14">
        <f t="shared" si="587"/>
        <v>0</v>
      </c>
      <c r="Z4683" s="16">
        <f t="shared" si="582"/>
        <v>1917159.18537931</v>
      </c>
      <c r="AA4683" s="13">
        <f t="shared" si="586"/>
        <v>54387.494620689889</v>
      </c>
      <c r="AB4683" s="13">
        <f t="shared" si="58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5"/>
        <v>0</v>
      </c>
      <c r="W4684" s="14">
        <f t="shared" si="588"/>
        <v>0</v>
      </c>
      <c r="X4684" s="13"/>
      <c r="Y4684" s="14">
        <f t="shared" si="587"/>
        <v>0</v>
      </c>
      <c r="Z4684" s="16">
        <f t="shared" si="582"/>
        <v>0</v>
      </c>
      <c r="AA4684" s="13">
        <f t="shared" si="586"/>
        <v>0</v>
      </c>
      <c r="AB4684" s="13">
        <f t="shared" si="58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3331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5"/>
        <v>31522.878841933009</v>
      </c>
      <c r="W4685" s="14">
        <f t="shared" si="588"/>
        <v>219636.76965517242</v>
      </c>
      <c r="X4685" s="13"/>
      <c r="Y4685" s="14">
        <f t="shared" si="587"/>
        <v>0</v>
      </c>
      <c r="Z4685" s="16">
        <f t="shared" si="582"/>
        <v>219636.76965517242</v>
      </c>
      <c r="AA4685" s="13">
        <f t="shared" si="586"/>
        <v>6230.8303448275838</v>
      </c>
      <c r="AB4685" s="13">
        <f t="shared" si="58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5"/>
        <v>95153.463576641981</v>
      </c>
      <c r="W4686" s="14">
        <f t="shared" si="588"/>
        <v>195344.38571428572</v>
      </c>
      <c r="X4686" s="13"/>
      <c r="Y4686" s="14">
        <f t="shared" si="587"/>
        <v>0</v>
      </c>
      <c r="Z4686" s="16">
        <f t="shared" si="582"/>
        <v>195344.38571428572</v>
      </c>
      <c r="AA4686" s="13">
        <f t="shared" si="586"/>
        <v>4277.6142857142841</v>
      </c>
      <c r="AB4686" s="13">
        <f t="shared" si="58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5"/>
        <v>45437.237372261996</v>
      </c>
      <c r="W4687" s="14">
        <f t="shared" si="588"/>
        <v>168871.04392857142</v>
      </c>
      <c r="X4687" s="13"/>
      <c r="Y4687" s="14">
        <f t="shared" si="587"/>
        <v>0</v>
      </c>
      <c r="Z4687" s="16">
        <f t="shared" si="582"/>
        <v>168871.04392857142</v>
      </c>
      <c r="AA4687" s="13">
        <f t="shared" si="586"/>
        <v>3697.9060714285879</v>
      </c>
      <c r="AB4687" s="13">
        <f t="shared" si="58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5"/>
        <v>485055.15507044003</v>
      </c>
      <c r="W4688" s="14">
        <f t="shared" si="588"/>
        <v>670705.76606896543</v>
      </c>
      <c r="X4688" s="13"/>
      <c r="Y4688" s="14">
        <f t="shared" si="587"/>
        <v>0</v>
      </c>
      <c r="Z4688" s="16">
        <f t="shared" si="582"/>
        <v>670705.76606896543</v>
      </c>
      <c r="AA4688" s="13">
        <f t="shared" si="586"/>
        <v>19027.113931034575</v>
      </c>
      <c r="AB4688" s="13">
        <f t="shared" si="58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5"/>
        <v>0</v>
      </c>
      <c r="W4689" s="14">
        <f t="shared" si="588"/>
        <v>0</v>
      </c>
      <c r="X4689" s="13"/>
      <c r="Y4689" s="14">
        <f t="shared" si="587"/>
        <v>0</v>
      </c>
      <c r="Z4689" s="16">
        <f t="shared" si="582"/>
        <v>0</v>
      </c>
      <c r="AA4689" s="13">
        <f t="shared" si="586"/>
        <v>0</v>
      </c>
      <c r="AB4689" s="13">
        <f t="shared" si="58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5"/>
        <v>27467.231313509983</v>
      </c>
      <c r="W4690" s="14">
        <f t="shared" si="588"/>
        <v>898048.14682758611</v>
      </c>
      <c r="X4690" s="13"/>
      <c r="Y4690" s="14">
        <f t="shared" si="587"/>
        <v>0</v>
      </c>
      <c r="Z4690" s="16">
        <f t="shared" si="582"/>
        <v>898048.14682758611</v>
      </c>
      <c r="AA4690" s="13">
        <f t="shared" si="586"/>
        <v>25476.543172413833</v>
      </c>
      <c r="AB4690" s="13">
        <f t="shared" si="58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5"/>
        <v>0</v>
      </c>
      <c r="W4691" s="14">
        <f t="shared" si="588"/>
        <v>0</v>
      </c>
      <c r="X4691" s="13"/>
      <c r="Y4691" s="14">
        <f t="shared" si="587"/>
        <v>0</v>
      </c>
      <c r="Z4691" s="16">
        <f t="shared" si="582"/>
        <v>0</v>
      </c>
      <c r="AA4691" s="13">
        <f t="shared" si="586"/>
        <v>0</v>
      </c>
      <c r="AB4691" s="13">
        <f t="shared" si="58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3331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5"/>
        <v>131617.88404255302</v>
      </c>
      <c r="W4692" s="14">
        <f t="shared" si="588"/>
        <v>638630.6387586206</v>
      </c>
      <c r="X4692" s="13"/>
      <c r="Y4692" s="14">
        <f t="shared" si="587"/>
        <v>0</v>
      </c>
      <c r="Z4692" s="16">
        <f t="shared" si="582"/>
        <v>638630.6387586206</v>
      </c>
      <c r="AA4692" s="13">
        <f t="shared" si="586"/>
        <v>18117.181241379352</v>
      </c>
      <c r="AB4692" s="13">
        <f t="shared" si="58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5"/>
        <v>38614.43</v>
      </c>
      <c r="W4693" s="14">
        <f t="shared" si="588"/>
        <v>11385.57</v>
      </c>
      <c r="X4693" s="13"/>
      <c r="Y4693" s="14">
        <f t="shared" si="587"/>
        <v>0</v>
      </c>
      <c r="Z4693" s="16">
        <f t="shared" si="582"/>
        <v>11385.57</v>
      </c>
      <c r="AA4693" s="13">
        <f t="shared" si="586"/>
        <v>0</v>
      </c>
      <c r="AB4693" s="13">
        <f t="shared" si="58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5"/>
        <v>154255.31914893599</v>
      </c>
      <c r="W4694" s="14">
        <f t="shared" si="588"/>
        <v>0</v>
      </c>
      <c r="X4694" s="13"/>
      <c r="Y4694" s="14">
        <f t="shared" si="587"/>
        <v>0</v>
      </c>
      <c r="Z4694" s="16">
        <f t="shared" si="582"/>
        <v>0</v>
      </c>
      <c r="AA4694" s="13">
        <f t="shared" si="586"/>
        <v>0</v>
      </c>
      <c r="AB4694" s="13">
        <f t="shared" si="58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5"/>
        <v>0</v>
      </c>
      <c r="W4695" s="14">
        <f t="shared" si="588"/>
        <v>0</v>
      </c>
      <c r="X4695" s="13"/>
      <c r="Y4695" s="14">
        <f t="shared" si="587"/>
        <v>0</v>
      </c>
      <c r="Z4695" s="16">
        <f t="shared" si="582"/>
        <v>0</v>
      </c>
      <c r="AA4695" s="13">
        <f t="shared" si="586"/>
        <v>0</v>
      </c>
      <c r="AB4695" s="13">
        <f t="shared" si="58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5"/>
        <v>0</v>
      </c>
      <c r="W4696" s="14">
        <f t="shared" si="588"/>
        <v>0</v>
      </c>
      <c r="X4696" s="13"/>
      <c r="Y4696" s="14">
        <f t="shared" si="587"/>
        <v>0</v>
      </c>
      <c r="Z4696" s="16">
        <f t="shared" si="582"/>
        <v>0</v>
      </c>
      <c r="AA4696" s="13">
        <f t="shared" si="586"/>
        <v>0</v>
      </c>
      <c r="AB4696" s="13">
        <f t="shared" si="58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5"/>
        <v>171600.07475177012</v>
      </c>
      <c r="W4697" s="14">
        <f t="shared" si="588"/>
        <v>3067616.479034483</v>
      </c>
      <c r="X4697" s="13"/>
      <c r="Y4697" s="14">
        <f t="shared" si="587"/>
        <v>0</v>
      </c>
      <c r="Z4697" s="16">
        <f t="shared" si="582"/>
        <v>3067616.479034483</v>
      </c>
      <c r="AA4697" s="13">
        <f t="shared" si="586"/>
        <v>87024.580965517089</v>
      </c>
      <c r="AB4697" s="13">
        <f t="shared" si="58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3312</v>
      </c>
      <c r="F4698" s="73" t="s">
        <v>3312</v>
      </c>
      <c r="G4698" s="73" t="s">
        <v>3312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5"/>
        <v>0</v>
      </c>
      <c r="W4698" s="14">
        <f t="shared" si="588"/>
        <v>0</v>
      </c>
      <c r="X4698" s="13"/>
      <c r="Y4698" s="14">
        <f t="shared" si="587"/>
        <v>0</v>
      </c>
      <c r="Z4698" s="16">
        <f t="shared" si="582"/>
        <v>0</v>
      </c>
      <c r="AA4698" s="13">
        <f t="shared" si="586"/>
        <v>0</v>
      </c>
      <c r="AB4698" s="13">
        <f t="shared" si="58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5"/>
        <v>1522075.2489007129</v>
      </c>
      <c r="W4699" s="14">
        <f t="shared" si="588"/>
        <v>14799.768413793103</v>
      </c>
      <c r="X4699" s="13"/>
      <c r="Y4699" s="14">
        <f t="shared" si="587"/>
        <v>0</v>
      </c>
      <c r="Z4699" s="16">
        <f t="shared" si="582"/>
        <v>14799.768413793103</v>
      </c>
      <c r="AA4699" s="13">
        <f t="shared" si="586"/>
        <v>419.85158620689799</v>
      </c>
      <c r="AB4699" s="13">
        <f t="shared" si="58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5"/>
        <v>692848.90593616979</v>
      </c>
      <c r="W4700" s="14">
        <f t="shared" si="588"/>
        <v>744623.59634482756</v>
      </c>
      <c r="X4700" s="13"/>
      <c r="Y4700" s="14">
        <f t="shared" si="587"/>
        <v>0</v>
      </c>
      <c r="Z4700" s="16">
        <f t="shared" si="582"/>
        <v>744623.59634482756</v>
      </c>
      <c r="AA4700" s="13">
        <f t="shared" si="586"/>
        <v>21124.073655172484</v>
      </c>
      <c r="AB4700" s="13">
        <f t="shared" si="58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5"/>
        <v>1632.7786131387002</v>
      </c>
      <c r="W4701" s="14">
        <f t="shared" si="588"/>
        <v>6188.9358571428565</v>
      </c>
      <c r="X4701" s="13"/>
      <c r="Y4701" s="14">
        <f t="shared" si="587"/>
        <v>0</v>
      </c>
      <c r="Z4701" s="16">
        <f t="shared" si="582"/>
        <v>6188.9358571428565</v>
      </c>
      <c r="AA4701" s="13">
        <f t="shared" si="586"/>
        <v>135.52414285714349</v>
      </c>
      <c r="AB4701" s="13">
        <f t="shared" si="58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5"/>
        <v>4589.0453074903053</v>
      </c>
      <c r="W4702" s="14">
        <f t="shared" si="588"/>
        <v>100925.39813793104</v>
      </c>
      <c r="X4702" s="13"/>
      <c r="Y4702" s="14">
        <f t="shared" si="587"/>
        <v>0</v>
      </c>
      <c r="Z4702" s="16">
        <f t="shared" si="582"/>
        <v>100925.39813793104</v>
      </c>
      <c r="AA4702" s="13">
        <f t="shared" si="586"/>
        <v>2863.1318620689563</v>
      </c>
      <c r="AB4702" s="13">
        <f t="shared" si="58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5"/>
        <v>19476.044839211332</v>
      </c>
      <c r="W4703" s="14">
        <f t="shared" si="588"/>
        <v>223718.00006896551</v>
      </c>
      <c r="X4703" s="13"/>
      <c r="Y4703" s="14">
        <f t="shared" si="587"/>
        <v>0</v>
      </c>
      <c r="Z4703" s="16">
        <f t="shared" si="582"/>
        <v>223718.00006896551</v>
      </c>
      <c r="AA4703" s="13">
        <f t="shared" si="586"/>
        <v>6346.6099310344725</v>
      </c>
      <c r="AB4703" s="13">
        <f t="shared" si="58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5"/>
        <v>0</v>
      </c>
      <c r="W4704" s="14">
        <f t="shared" si="588"/>
        <v>0</v>
      </c>
      <c r="X4704" s="13"/>
      <c r="Y4704" s="14">
        <f t="shared" si="587"/>
        <v>0</v>
      </c>
      <c r="Z4704" s="16">
        <f t="shared" si="582"/>
        <v>0</v>
      </c>
      <c r="AA4704" s="13">
        <f t="shared" si="586"/>
        <v>0</v>
      </c>
      <c r="AB4704" s="13">
        <f t="shared" si="58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5"/>
        <v>47187.07</v>
      </c>
      <c r="W4705" s="14">
        <f t="shared" si="588"/>
        <v>0</v>
      </c>
      <c r="X4705" s="13"/>
      <c r="Y4705" s="14">
        <f t="shared" si="587"/>
        <v>0</v>
      </c>
      <c r="Z4705" s="16">
        <f t="shared" ref="Z4705:Z4768" si="589">W4705+X4705</f>
        <v>0</v>
      </c>
      <c r="AA4705" s="13">
        <f t="shared" si="586"/>
        <v>0</v>
      </c>
      <c r="AB4705" s="13">
        <f t="shared" si="58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5"/>
        <v>61.658865247998619</v>
      </c>
      <c r="W4706" s="14">
        <f t="shared" si="588"/>
        <v>79217.213172413787</v>
      </c>
      <c r="X4706" s="13"/>
      <c r="Y4706" s="14">
        <f t="shared" si="587"/>
        <v>0</v>
      </c>
      <c r="Z4706" s="16">
        <f t="shared" si="589"/>
        <v>79217.213172413787</v>
      </c>
      <c r="AA4706" s="13">
        <f t="shared" si="586"/>
        <v>2247.2968275862077</v>
      </c>
      <c r="AB4706" s="13">
        <f t="shared" si="58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5"/>
        <v>0</v>
      </c>
      <c r="W4707" s="14">
        <f t="shared" si="588"/>
        <v>0</v>
      </c>
      <c r="X4707" s="13"/>
      <c r="Y4707" s="14">
        <f t="shared" si="587"/>
        <v>0</v>
      </c>
      <c r="Z4707" s="16">
        <f t="shared" si="589"/>
        <v>0</v>
      </c>
      <c r="AA4707" s="13">
        <f t="shared" si="586"/>
        <v>0</v>
      </c>
      <c r="AB4707" s="13">
        <f t="shared" ref="AB4707:AB4770" si="59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5"/>
        <v>11421.485886524801</v>
      </c>
      <c r="W4708" s="14">
        <f t="shared" si="588"/>
        <v>0</v>
      </c>
      <c r="X4708" s="13"/>
      <c r="Y4708" s="14">
        <f t="shared" si="587"/>
        <v>0</v>
      </c>
      <c r="Z4708" s="16">
        <f t="shared" si="589"/>
        <v>0</v>
      </c>
      <c r="AA4708" s="13">
        <f t="shared" si="586"/>
        <v>0</v>
      </c>
      <c r="AB4708" s="13">
        <f t="shared" si="59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5"/>
        <v>133687.94326241099</v>
      </c>
      <c r="W4709" s="14">
        <f t="shared" si="588"/>
        <v>0</v>
      </c>
      <c r="X4709" s="13"/>
      <c r="Y4709" s="14">
        <f t="shared" si="587"/>
        <v>0</v>
      </c>
      <c r="Z4709" s="16">
        <f t="shared" si="589"/>
        <v>0</v>
      </c>
      <c r="AA4709" s="13">
        <f t="shared" si="586"/>
        <v>0</v>
      </c>
      <c r="AB4709" s="13">
        <f t="shared" si="59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5"/>
        <v>232384.24087827001</v>
      </c>
      <c r="W4710" s="14">
        <f t="shared" si="588"/>
        <v>2900624.8113103448</v>
      </c>
      <c r="X4710" s="13"/>
      <c r="Y4710" s="14">
        <f t="shared" si="587"/>
        <v>0</v>
      </c>
      <c r="Z4710" s="16">
        <f t="shared" si="589"/>
        <v>2900624.8113103448</v>
      </c>
      <c r="AA4710" s="13">
        <f t="shared" si="586"/>
        <v>82287.228689655196</v>
      </c>
      <c r="AB4710" s="13">
        <f t="shared" si="59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5"/>
        <v>5883.0297163120995</v>
      </c>
      <c r="W4711" s="14">
        <f t="shared" si="588"/>
        <v>44279.260758620694</v>
      </c>
      <c r="X4711" s="13"/>
      <c r="Y4711" s="14">
        <f t="shared" si="587"/>
        <v>0</v>
      </c>
      <c r="Z4711" s="16">
        <f t="shared" si="589"/>
        <v>44279.260758620694</v>
      </c>
      <c r="AA4711" s="13">
        <f t="shared" si="586"/>
        <v>1256.1492413793094</v>
      </c>
      <c r="AB4711" s="13">
        <f t="shared" si="59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5"/>
        <v>0</v>
      </c>
      <c r="W4712" s="14">
        <f t="shared" si="588"/>
        <v>0</v>
      </c>
      <c r="X4712" s="13"/>
      <c r="Y4712" s="14">
        <f t="shared" si="587"/>
        <v>0</v>
      </c>
      <c r="Z4712" s="16">
        <f t="shared" si="589"/>
        <v>0</v>
      </c>
      <c r="AA4712" s="13">
        <f t="shared" si="586"/>
        <v>0</v>
      </c>
      <c r="AB4712" s="13">
        <f t="shared" si="59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5"/>
        <v>0</v>
      </c>
      <c r="W4713" s="14">
        <f t="shared" si="588"/>
        <v>0</v>
      </c>
      <c r="X4713" s="13"/>
      <c r="Y4713" s="14">
        <f t="shared" si="587"/>
        <v>0</v>
      </c>
      <c r="Z4713" s="16">
        <f t="shared" si="589"/>
        <v>0</v>
      </c>
      <c r="AA4713" s="13">
        <f t="shared" si="586"/>
        <v>0</v>
      </c>
      <c r="AB4713" s="13">
        <f t="shared" si="59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5"/>
        <v>0</v>
      </c>
      <c r="W4714" s="14">
        <f t="shared" si="588"/>
        <v>29308.83599999997</v>
      </c>
      <c r="X4714" s="13"/>
      <c r="Y4714" s="14">
        <f t="shared" si="587"/>
        <v>0</v>
      </c>
      <c r="Z4714" s="16">
        <f t="shared" si="589"/>
        <v>29308.83599999997</v>
      </c>
      <c r="AA4714" s="13">
        <f t="shared" si="586"/>
        <v>831.45634042553138</v>
      </c>
      <c r="AB4714" s="13">
        <f t="shared" si="59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5"/>
        <v>0</v>
      </c>
      <c r="W4715" s="14">
        <f t="shared" si="588"/>
        <v>-84352.481793103449</v>
      </c>
      <c r="X4715" s="13"/>
      <c r="Y4715" s="14">
        <f t="shared" si="587"/>
        <v>2392.9782068965578</v>
      </c>
      <c r="Z4715" s="16">
        <f t="shared" si="589"/>
        <v>-84352.481793103449</v>
      </c>
      <c r="AA4715" s="13">
        <f t="shared" si="586"/>
        <v>-2392.9782068965578</v>
      </c>
      <c r="AB4715" s="13">
        <f t="shared" si="59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5"/>
        <v>203694.24807053054</v>
      </c>
      <c r="W4716" s="14">
        <f t="shared" si="588"/>
        <v>312889.40255172417</v>
      </c>
      <c r="X4716" s="13"/>
      <c r="Y4716" s="14">
        <f t="shared" si="587"/>
        <v>0</v>
      </c>
      <c r="Z4716" s="16">
        <f t="shared" si="589"/>
        <v>312889.40255172417</v>
      </c>
      <c r="AA4716" s="13">
        <f t="shared" si="586"/>
        <v>8876.2951078503393</v>
      </c>
      <c r="AB4716" s="13">
        <f t="shared" si="59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3574</v>
      </c>
      <c r="F4717" s="73" t="s">
        <v>3575</v>
      </c>
      <c r="G4717" s="73" t="s">
        <v>3574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5"/>
        <v>325706.49773049599</v>
      </c>
      <c r="W4717" s="14">
        <f t="shared" si="588"/>
        <v>83278.509103448276</v>
      </c>
      <c r="X4717" s="13"/>
      <c r="Y4717" s="14">
        <f t="shared" si="587"/>
        <v>0</v>
      </c>
      <c r="Z4717" s="16">
        <f t="shared" si="589"/>
        <v>83278.509103448276</v>
      </c>
      <c r="AA4717" s="13">
        <f t="shared" si="586"/>
        <v>2362.5108965517284</v>
      </c>
      <c r="AB4717" s="13">
        <f t="shared" si="59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3652</v>
      </c>
      <c r="F4718" s="73" t="s">
        <v>3575</v>
      </c>
      <c r="G4718" s="73" t="s">
        <v>3574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1">S4718+T4718-U4718</f>
        <v>0</v>
      </c>
      <c r="W4718" s="14">
        <f t="shared" si="588"/>
        <v>534827.58620689658</v>
      </c>
      <c r="X4718" s="13"/>
      <c r="Y4718" s="14">
        <f t="shared" si="587"/>
        <v>0</v>
      </c>
      <c r="Z4718" s="16">
        <f t="shared" si="589"/>
        <v>534827.58620689658</v>
      </c>
      <c r="AA4718" s="13">
        <f t="shared" si="586"/>
        <v>15172.41379310342</v>
      </c>
      <c r="AB4718" s="13">
        <f t="shared" si="59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1"/>
        <v>52731.263255614103</v>
      </c>
      <c r="W4719" s="14">
        <f t="shared" si="588"/>
        <v>0</v>
      </c>
      <c r="X4719" s="13"/>
      <c r="Y4719" s="14">
        <f t="shared" si="587"/>
        <v>0</v>
      </c>
      <c r="Z4719" s="16">
        <f t="shared" si="589"/>
        <v>0</v>
      </c>
      <c r="AA4719" s="13">
        <f t="shared" si="586"/>
        <v>0</v>
      </c>
      <c r="AB4719" s="13">
        <f t="shared" si="59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1"/>
        <v>197161.28</v>
      </c>
      <c r="W4720" s="14">
        <f t="shared" si="588"/>
        <v>90277.65186206896</v>
      </c>
      <c r="X4720" s="13"/>
      <c r="Y4720" s="14">
        <f t="shared" si="587"/>
        <v>0</v>
      </c>
      <c r="Z4720" s="16">
        <f t="shared" si="589"/>
        <v>90277.65186206896</v>
      </c>
      <c r="AA4720" s="13">
        <f t="shared" ref="AA4720:AA4783" si="592">U4720-W4720</f>
        <v>2561.0681379310408</v>
      </c>
      <c r="AB4720" s="13">
        <f t="shared" si="59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1"/>
        <v>719789.52780821605</v>
      </c>
      <c r="W4721" s="14">
        <f t="shared" si="588"/>
        <v>87721.907441665768</v>
      </c>
      <c r="X4721" s="13"/>
      <c r="Y4721" s="14">
        <f t="shared" si="587"/>
        <v>0</v>
      </c>
      <c r="Z4721" s="16">
        <f t="shared" si="589"/>
        <v>87721.907441665768</v>
      </c>
      <c r="AA4721" s="13">
        <f t="shared" si="592"/>
        <v>2488.5647501181811</v>
      </c>
      <c r="AB4721" s="13">
        <f t="shared" si="59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1"/>
        <v>44133.712978723299</v>
      </c>
      <c r="W4722" s="14">
        <f t="shared" si="588"/>
        <v>112260.96186206896</v>
      </c>
      <c r="X4722" s="13"/>
      <c r="Y4722" s="14">
        <f t="shared" si="587"/>
        <v>0</v>
      </c>
      <c r="Z4722" s="16">
        <f t="shared" si="589"/>
        <v>112260.96186206896</v>
      </c>
      <c r="AA4722" s="13">
        <f t="shared" si="592"/>
        <v>3184.7081379310403</v>
      </c>
      <c r="AB4722" s="13">
        <f t="shared" si="59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1"/>
        <v>0</v>
      </c>
      <c r="W4723" s="14">
        <f t="shared" si="588"/>
        <v>0</v>
      </c>
      <c r="X4723" s="13"/>
      <c r="Y4723" s="14">
        <f t="shared" si="587"/>
        <v>0</v>
      </c>
      <c r="Z4723" s="16">
        <f t="shared" si="589"/>
        <v>0</v>
      </c>
      <c r="AA4723" s="13">
        <f t="shared" si="592"/>
        <v>0</v>
      </c>
      <c r="AB4723" s="13">
        <f t="shared" si="59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1"/>
        <v>0</v>
      </c>
      <c r="W4724" s="14">
        <f t="shared" si="588"/>
        <v>0</v>
      </c>
      <c r="X4724" s="13"/>
      <c r="Y4724" s="14">
        <f t="shared" si="587"/>
        <v>0</v>
      </c>
      <c r="Z4724" s="16">
        <f t="shared" si="589"/>
        <v>0</v>
      </c>
      <c r="AA4724" s="13">
        <f t="shared" si="592"/>
        <v>0</v>
      </c>
      <c r="AB4724" s="13">
        <f t="shared" si="59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1"/>
        <v>278943.15297241206</v>
      </c>
      <c r="W4725" s="14">
        <f t="shared" si="588"/>
        <v>916868.16271451314</v>
      </c>
      <c r="X4725" s="13"/>
      <c r="Y4725" s="14">
        <f t="shared" si="587"/>
        <v>0</v>
      </c>
      <c r="Z4725" s="16">
        <f t="shared" si="589"/>
        <v>916868.16271451314</v>
      </c>
      <c r="AA4725" s="13">
        <f t="shared" si="592"/>
        <v>19507.833249244955</v>
      </c>
      <c r="AB4725" s="13">
        <f t="shared" si="59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1"/>
        <v>28849.852481756112</v>
      </c>
      <c r="W4726" s="14">
        <f>U4726*(1+AH4726)/(1+P4726)</f>
        <v>59691.072518518515</v>
      </c>
      <c r="X4726" s="13"/>
      <c r="Y4726" s="14">
        <f t="shared" si="587"/>
        <v>871.40251851851644</v>
      </c>
      <c r="Z4726" s="16">
        <f t="shared" si="589"/>
        <v>59691.072518518515</v>
      </c>
      <c r="AA4726" s="13">
        <f t="shared" si="592"/>
        <v>-871.40251851851644</v>
      </c>
      <c r="AB4726" s="13">
        <f t="shared" si="59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1"/>
        <v>66342.366350371856</v>
      </c>
      <c r="W4727" s="14">
        <f t="shared" ref="W4727:W4747" si="593">U4727*(1+AH4727)/(1+AH4727+P4727)</f>
        <v>1569268.9562142859</v>
      </c>
      <c r="X4727" s="13"/>
      <c r="Y4727" s="14">
        <f t="shared" si="587"/>
        <v>0</v>
      </c>
      <c r="Z4727" s="16">
        <f t="shared" si="589"/>
        <v>1569268.9562142859</v>
      </c>
      <c r="AA4727" s="13">
        <f t="shared" si="592"/>
        <v>34363.553785714088</v>
      </c>
      <c r="AB4727" s="13">
        <f t="shared" si="59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1"/>
        <v>41882.351917808002</v>
      </c>
      <c r="W4728" s="14">
        <f t="shared" si="593"/>
        <v>0</v>
      </c>
      <c r="X4728" s="13"/>
      <c r="Y4728" s="14">
        <f t="shared" si="587"/>
        <v>0</v>
      </c>
      <c r="Z4728" s="16">
        <f t="shared" si="589"/>
        <v>0</v>
      </c>
      <c r="AA4728" s="13">
        <f t="shared" si="592"/>
        <v>0</v>
      </c>
      <c r="AB4728" s="13">
        <f t="shared" si="59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1"/>
        <v>34313.931489361596</v>
      </c>
      <c r="W4729" s="14">
        <f t="shared" si="593"/>
        <v>15363.029379310345</v>
      </c>
      <c r="X4729" s="13"/>
      <c r="Y4729" s="14">
        <f t="shared" si="587"/>
        <v>0</v>
      </c>
      <c r="Z4729" s="16">
        <f t="shared" si="589"/>
        <v>15363.029379310345</v>
      </c>
      <c r="AA4729" s="13">
        <f t="shared" si="592"/>
        <v>435.83062068965592</v>
      </c>
      <c r="AB4729" s="13">
        <f t="shared" si="59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1"/>
        <v>217382.145800058</v>
      </c>
      <c r="W4730" s="14">
        <f t="shared" si="593"/>
        <v>0</v>
      </c>
      <c r="X4730" s="13"/>
      <c r="Y4730" s="14">
        <f t="shared" si="587"/>
        <v>0</v>
      </c>
      <c r="Z4730" s="16">
        <f t="shared" si="589"/>
        <v>0</v>
      </c>
      <c r="AA4730" s="13">
        <f t="shared" si="592"/>
        <v>0</v>
      </c>
      <c r="AB4730" s="13">
        <f t="shared" si="59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1"/>
        <v>17368.915886524799</v>
      </c>
      <c r="W4731" s="14">
        <f t="shared" si="593"/>
        <v>3110.2266206896552</v>
      </c>
      <c r="X4731" s="13"/>
      <c r="Y4731" s="14">
        <f t="shared" si="587"/>
        <v>0</v>
      </c>
      <c r="Z4731" s="16">
        <f t="shared" si="589"/>
        <v>3110.2266206896552</v>
      </c>
      <c r="AA4731" s="13">
        <f t="shared" si="592"/>
        <v>88.233379310344844</v>
      </c>
      <c r="AB4731" s="13">
        <f t="shared" si="59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1"/>
        <v>53317.180821920003</v>
      </c>
      <c r="W4732" s="14">
        <f t="shared" si="593"/>
        <v>0</v>
      </c>
      <c r="X4732" s="13"/>
      <c r="Y4732" s="14">
        <f t="shared" si="587"/>
        <v>0</v>
      </c>
      <c r="Z4732" s="16">
        <f t="shared" si="589"/>
        <v>0</v>
      </c>
      <c r="AA4732" s="13">
        <f t="shared" si="592"/>
        <v>0</v>
      </c>
      <c r="AB4732" s="13">
        <f t="shared" si="59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1"/>
        <v>39174.680284658039</v>
      </c>
      <c r="W4733" s="14">
        <f t="shared" si="593"/>
        <v>456640.62599999993</v>
      </c>
      <c r="X4733" s="13"/>
      <c r="Y4733" s="14">
        <f t="shared" si="587"/>
        <v>0</v>
      </c>
      <c r="Z4733" s="16">
        <f t="shared" si="589"/>
        <v>456640.62599999993</v>
      </c>
      <c r="AA4733" s="13">
        <f t="shared" si="592"/>
        <v>12954.344000000041</v>
      </c>
      <c r="AB4733" s="13">
        <f t="shared" si="59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1"/>
        <v>0</v>
      </c>
      <c r="W4734" s="14">
        <f t="shared" si="593"/>
        <v>0</v>
      </c>
      <c r="X4734" s="13"/>
      <c r="Y4734" s="14">
        <f t="shared" si="587"/>
        <v>0</v>
      </c>
      <c r="Z4734" s="16">
        <f t="shared" si="589"/>
        <v>0</v>
      </c>
      <c r="AA4734" s="13">
        <f t="shared" si="592"/>
        <v>0</v>
      </c>
      <c r="AB4734" s="13">
        <f t="shared" si="59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1"/>
        <v>32904.92</v>
      </c>
      <c r="W4735" s="14">
        <f t="shared" si="593"/>
        <v>2637.42</v>
      </c>
      <c r="X4735" s="13"/>
      <c r="Y4735" s="14">
        <f t="shared" si="587"/>
        <v>0</v>
      </c>
      <c r="Z4735" s="16">
        <f t="shared" si="589"/>
        <v>2637.42</v>
      </c>
      <c r="AA4735" s="13">
        <f t="shared" si="592"/>
        <v>0</v>
      </c>
      <c r="AB4735" s="13">
        <f t="shared" si="59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1"/>
        <v>25086.679999999997</v>
      </c>
      <c r="W4736" s="14">
        <f t="shared" si="593"/>
        <v>7942.02</v>
      </c>
      <c r="X4736" s="13"/>
      <c r="Y4736" s="14">
        <f t="shared" si="587"/>
        <v>0</v>
      </c>
      <c r="Z4736" s="16">
        <f t="shared" si="589"/>
        <v>7942.02</v>
      </c>
      <c r="AA4736" s="13">
        <f t="shared" si="592"/>
        <v>0</v>
      </c>
      <c r="AB4736" s="13">
        <f t="shared" si="59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1"/>
        <v>12173.49</v>
      </c>
      <c r="W4737" s="14">
        <f t="shared" si="593"/>
        <v>7826.51</v>
      </c>
      <c r="X4737" s="13"/>
      <c r="Y4737" s="14">
        <f t="shared" si="587"/>
        <v>0</v>
      </c>
      <c r="Z4737" s="16">
        <f t="shared" si="589"/>
        <v>7826.51</v>
      </c>
      <c r="AA4737" s="13">
        <f t="shared" si="592"/>
        <v>0</v>
      </c>
      <c r="AB4737" s="13">
        <f t="shared" si="59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1"/>
        <v>0</v>
      </c>
      <c r="W4738" s="14">
        <v>656025.13332317537</v>
      </c>
      <c r="X4738" s="13"/>
      <c r="Y4738" s="14">
        <f t="shared" si="587"/>
        <v>0</v>
      </c>
      <c r="Z4738" s="16">
        <f t="shared" si="589"/>
        <v>656025.13332317537</v>
      </c>
      <c r="AA4738" s="13">
        <f t="shared" si="592"/>
        <v>27467.826676824712</v>
      </c>
      <c r="AB4738" s="13">
        <f t="shared" si="59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1"/>
        <v>109785.11</v>
      </c>
      <c r="W4739" s="14">
        <f t="shared" si="593"/>
        <v>21715.99</v>
      </c>
      <c r="X4739" s="13"/>
      <c r="Y4739" s="14">
        <f t="shared" ref="Y4739:Y4802" si="594">IF((W4739-AB4739)&gt;0,W4739-AB4739,0)</f>
        <v>0</v>
      </c>
      <c r="Z4739" s="16">
        <f t="shared" si="589"/>
        <v>21715.99</v>
      </c>
      <c r="AA4739" s="13">
        <f t="shared" si="592"/>
        <v>0</v>
      </c>
      <c r="AB4739" s="13">
        <f t="shared" si="59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1"/>
        <v>37275.72</v>
      </c>
      <c r="W4740" s="14">
        <f t="shared" si="593"/>
        <v>14854.1</v>
      </c>
      <c r="X4740" s="13"/>
      <c r="Y4740" s="14">
        <f t="shared" si="594"/>
        <v>0</v>
      </c>
      <c r="Z4740" s="16">
        <f t="shared" si="589"/>
        <v>14854.1</v>
      </c>
      <c r="AA4740" s="13">
        <f t="shared" si="592"/>
        <v>0</v>
      </c>
      <c r="AB4740" s="13">
        <f t="shared" si="59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1"/>
        <v>165886.96</v>
      </c>
      <c r="W4741" s="14">
        <f t="shared" si="593"/>
        <v>0</v>
      </c>
      <c r="X4741" s="13"/>
      <c r="Y4741" s="14">
        <f t="shared" si="594"/>
        <v>0</v>
      </c>
      <c r="Z4741" s="16">
        <f t="shared" si="589"/>
        <v>0</v>
      </c>
      <c r="AA4741" s="13">
        <f t="shared" si="592"/>
        <v>0</v>
      </c>
      <c r="AB4741" s="13">
        <f t="shared" si="59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1"/>
        <v>50000</v>
      </c>
      <c r="W4742" s="14">
        <f t="shared" si="593"/>
        <v>0</v>
      </c>
      <c r="X4742" s="13"/>
      <c r="Y4742" s="14">
        <f t="shared" si="594"/>
        <v>0</v>
      </c>
      <c r="Z4742" s="16">
        <f t="shared" si="589"/>
        <v>0</v>
      </c>
      <c r="AA4742" s="13">
        <f t="shared" si="592"/>
        <v>0</v>
      </c>
      <c r="AB4742" s="13">
        <f t="shared" si="59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1"/>
        <v>98012.4</v>
      </c>
      <c r="W4743" s="14">
        <f t="shared" si="593"/>
        <v>62169.63</v>
      </c>
      <c r="X4743" s="13"/>
      <c r="Y4743" s="14">
        <f t="shared" si="594"/>
        <v>0</v>
      </c>
      <c r="Z4743" s="16">
        <f t="shared" si="589"/>
        <v>62169.63</v>
      </c>
      <c r="AA4743" s="13">
        <f t="shared" si="592"/>
        <v>0</v>
      </c>
      <c r="AB4743" s="13">
        <f t="shared" si="59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1"/>
        <v>63954.700000000004</v>
      </c>
      <c r="W4744" s="14">
        <f t="shared" si="593"/>
        <v>35218.82</v>
      </c>
      <c r="X4744" s="13"/>
      <c r="Y4744" s="14">
        <f t="shared" si="594"/>
        <v>0</v>
      </c>
      <c r="Z4744" s="16">
        <f t="shared" si="589"/>
        <v>35218.82</v>
      </c>
      <c r="AA4744" s="13">
        <f t="shared" si="592"/>
        <v>0</v>
      </c>
      <c r="AB4744" s="13">
        <f t="shared" si="59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1"/>
        <v>49081.46</v>
      </c>
      <c r="W4745" s="14">
        <f t="shared" si="593"/>
        <v>50918.54</v>
      </c>
      <c r="X4745" s="13"/>
      <c r="Y4745" s="14">
        <f t="shared" si="594"/>
        <v>0</v>
      </c>
      <c r="Z4745" s="16">
        <f t="shared" si="589"/>
        <v>50918.54</v>
      </c>
      <c r="AA4745" s="13">
        <f t="shared" si="592"/>
        <v>0</v>
      </c>
      <c r="AB4745" s="13">
        <f t="shared" si="59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591"/>
        <v>19971.28</v>
      </c>
      <c r="W4746" s="14">
        <f t="shared" si="593"/>
        <v>28.72</v>
      </c>
      <c r="X4746" s="13"/>
      <c r="Y4746" s="14">
        <f t="shared" si="594"/>
        <v>0</v>
      </c>
      <c r="Z4746" s="16">
        <f t="shared" si="589"/>
        <v>28.72</v>
      </c>
      <c r="AA4746" s="13">
        <f t="shared" si="592"/>
        <v>0</v>
      </c>
      <c r="AB4746" s="13">
        <f t="shared" si="59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1"/>
        <v>992974.41556688899</v>
      </c>
      <c r="W4747" s="14">
        <f t="shared" si="593"/>
        <v>0</v>
      </c>
      <c r="X4747" s="13"/>
      <c r="Y4747" s="14">
        <f t="shared" si="594"/>
        <v>0</v>
      </c>
      <c r="Z4747" s="16">
        <f t="shared" si="589"/>
        <v>0</v>
      </c>
      <c r="AA4747" s="13">
        <f t="shared" si="592"/>
        <v>0</v>
      </c>
      <c r="AB4747" s="13">
        <f t="shared" si="59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1"/>
        <v>40881.652992700707</v>
      </c>
      <c r="W4748" s="14">
        <f>U4748*(1+AH4748)/(1+P4748)</f>
        <v>8058.7357777777779</v>
      </c>
      <c r="X4748" s="13"/>
      <c r="Y4748" s="14">
        <f t="shared" si="594"/>
        <v>117.64577777777777</v>
      </c>
      <c r="Z4748" s="16">
        <f t="shared" si="589"/>
        <v>8058.7357777777779</v>
      </c>
      <c r="AA4748" s="13">
        <f t="shared" si="592"/>
        <v>-117.64577777777777</v>
      </c>
      <c r="AB4748" s="13">
        <f t="shared" si="59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1"/>
        <v>54901.515479459136</v>
      </c>
      <c r="W4749" s="14">
        <f t="shared" ref="W4749:W4812" si="595">U4749*(1+AH4749)/(1+AH4749+P4749)</f>
        <v>0</v>
      </c>
      <c r="X4749" s="13"/>
      <c r="Y4749" s="14">
        <f t="shared" si="594"/>
        <v>0</v>
      </c>
      <c r="Z4749" s="16">
        <f t="shared" si="589"/>
        <v>0</v>
      </c>
      <c r="AA4749" s="13">
        <f t="shared" si="592"/>
        <v>0</v>
      </c>
      <c r="AB4749" s="13">
        <f t="shared" si="59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1"/>
        <v>0</v>
      </c>
      <c r="W4750" s="14">
        <f t="shared" si="595"/>
        <v>0</v>
      </c>
      <c r="X4750" s="13"/>
      <c r="Y4750" s="14">
        <f t="shared" si="594"/>
        <v>0</v>
      </c>
      <c r="Z4750" s="16">
        <f t="shared" si="589"/>
        <v>0</v>
      </c>
      <c r="AA4750" s="13">
        <f t="shared" si="592"/>
        <v>0</v>
      </c>
      <c r="AB4750" s="13">
        <f t="shared" si="59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1"/>
        <v>25173.489999999998</v>
      </c>
      <c r="W4751" s="14">
        <f t="shared" si="595"/>
        <v>9703.3942307692305</v>
      </c>
      <c r="X4751" s="13"/>
      <c r="Y4751" s="14">
        <f t="shared" si="594"/>
        <v>0</v>
      </c>
      <c r="Z4751" s="16">
        <f t="shared" si="589"/>
        <v>9703.3942307692305</v>
      </c>
      <c r="AA4751" s="13">
        <f t="shared" si="592"/>
        <v>388.13576923077017</v>
      </c>
      <c r="AB4751" s="13">
        <f t="shared" si="59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591"/>
        <v>458526.13</v>
      </c>
      <c r="W4752" s="14">
        <f t="shared" si="595"/>
        <v>0</v>
      </c>
      <c r="X4752" s="13"/>
      <c r="Y4752" s="14">
        <f t="shared" si="594"/>
        <v>0</v>
      </c>
      <c r="Z4752" s="16">
        <f t="shared" si="589"/>
        <v>0</v>
      </c>
      <c r="AA4752" s="13">
        <f t="shared" si="592"/>
        <v>0</v>
      </c>
      <c r="AB4752" s="13">
        <f t="shared" si="59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591"/>
        <v>92009.9</v>
      </c>
      <c r="W4753" s="14">
        <f t="shared" si="595"/>
        <v>0</v>
      </c>
      <c r="X4753" s="13"/>
      <c r="Y4753" s="14">
        <f t="shared" si="594"/>
        <v>0</v>
      </c>
      <c r="Z4753" s="16">
        <f t="shared" si="589"/>
        <v>0</v>
      </c>
      <c r="AA4753" s="13">
        <f t="shared" si="592"/>
        <v>0</v>
      </c>
      <c r="AB4753" s="13">
        <f t="shared" si="59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591"/>
        <v>0</v>
      </c>
      <c r="W4754" s="14">
        <f t="shared" si="595"/>
        <v>453558.19999999995</v>
      </c>
      <c r="X4754" s="13"/>
      <c r="Y4754" s="14">
        <f t="shared" si="594"/>
        <v>0</v>
      </c>
      <c r="Z4754" s="16">
        <f t="shared" si="589"/>
        <v>453558.19999999995</v>
      </c>
      <c r="AA4754" s="13">
        <f t="shared" si="592"/>
        <v>22677.910000000033</v>
      </c>
      <c r="AB4754" s="13">
        <f t="shared" si="59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1"/>
        <v>0</v>
      </c>
      <c r="W4755" s="14">
        <f t="shared" si="595"/>
        <v>3310109.7803389826</v>
      </c>
      <c r="X4755" s="13"/>
      <c r="Y4755" s="14">
        <f t="shared" si="594"/>
        <v>0</v>
      </c>
      <c r="Z4755" s="16">
        <f t="shared" si="589"/>
        <v>3310109.7803389826</v>
      </c>
      <c r="AA4755" s="13">
        <f t="shared" si="592"/>
        <v>177327.30966101727</v>
      </c>
      <c r="AB4755" s="13">
        <f t="shared" si="59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1"/>
        <v>0</v>
      </c>
      <c r="W4756" s="14">
        <f t="shared" si="595"/>
        <v>2275098.9966101693</v>
      </c>
      <c r="X4756" s="13"/>
      <c r="Y4756" s="14">
        <f t="shared" si="594"/>
        <v>0</v>
      </c>
      <c r="Z4756" s="16">
        <f t="shared" si="589"/>
        <v>2275098.9966101693</v>
      </c>
      <c r="AA4756" s="13">
        <f t="shared" si="592"/>
        <v>121880.30338983051</v>
      </c>
      <c r="AB4756" s="13">
        <f t="shared" si="59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1"/>
        <v>3113.43</v>
      </c>
      <c r="W4757" s="14">
        <f t="shared" si="595"/>
        <v>0</v>
      </c>
      <c r="X4757" s="13"/>
      <c r="Y4757" s="14">
        <f t="shared" si="594"/>
        <v>0</v>
      </c>
      <c r="Z4757" s="16">
        <f t="shared" si="589"/>
        <v>0</v>
      </c>
      <c r="AA4757" s="13">
        <f t="shared" si="592"/>
        <v>0</v>
      </c>
      <c r="AB4757" s="13">
        <f t="shared" si="59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1"/>
        <v>0</v>
      </c>
      <c r="W4758" s="14">
        <f t="shared" si="595"/>
        <v>3518.3009708737864</v>
      </c>
      <c r="X4758" s="13"/>
      <c r="Y4758" s="14">
        <f t="shared" si="594"/>
        <v>0</v>
      </c>
      <c r="Z4758" s="16">
        <f t="shared" si="589"/>
        <v>3518.3009708737864</v>
      </c>
      <c r="AA4758" s="13">
        <f t="shared" si="592"/>
        <v>105.54902912621355</v>
      </c>
      <c r="AB4758" s="13">
        <f t="shared" si="59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1"/>
        <v>10293.98</v>
      </c>
      <c r="W4759" s="14">
        <f t="shared" si="595"/>
        <v>0</v>
      </c>
      <c r="X4759" s="13"/>
      <c r="Y4759" s="14">
        <f t="shared" si="594"/>
        <v>0</v>
      </c>
      <c r="Z4759" s="16">
        <f t="shared" si="589"/>
        <v>0</v>
      </c>
      <c r="AA4759" s="13">
        <f t="shared" si="592"/>
        <v>0</v>
      </c>
      <c r="AB4759" s="13">
        <f t="shared" si="59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1"/>
        <v>51191.6</v>
      </c>
      <c r="W4760" s="14">
        <f t="shared" si="595"/>
        <v>0</v>
      </c>
      <c r="X4760" s="13"/>
      <c r="Y4760" s="14">
        <f t="shared" si="594"/>
        <v>0</v>
      </c>
      <c r="Z4760" s="16">
        <f t="shared" si="589"/>
        <v>0</v>
      </c>
      <c r="AA4760" s="13">
        <f t="shared" si="592"/>
        <v>0</v>
      </c>
      <c r="AB4760" s="13">
        <f t="shared" si="59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1"/>
        <v>0</v>
      </c>
      <c r="W4761" s="14">
        <f t="shared" si="595"/>
        <v>0</v>
      </c>
      <c r="X4761" s="13"/>
      <c r="Y4761" s="14">
        <f t="shared" si="594"/>
        <v>0</v>
      </c>
      <c r="Z4761" s="16">
        <f t="shared" si="589"/>
        <v>0</v>
      </c>
      <c r="AA4761" s="13">
        <f t="shared" si="592"/>
        <v>0</v>
      </c>
      <c r="AB4761" s="13">
        <f t="shared" si="59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1"/>
        <v>0</v>
      </c>
      <c r="W4762" s="14">
        <f t="shared" si="595"/>
        <v>0</v>
      </c>
      <c r="X4762" s="13"/>
      <c r="Y4762" s="14">
        <f t="shared" si="594"/>
        <v>0</v>
      </c>
      <c r="Z4762" s="16">
        <f t="shared" si="589"/>
        <v>0</v>
      </c>
      <c r="AA4762" s="13">
        <f t="shared" si="592"/>
        <v>0</v>
      </c>
      <c r="AB4762" s="13">
        <f t="shared" si="59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1"/>
        <v>0</v>
      </c>
      <c r="W4763" s="14">
        <f t="shared" si="595"/>
        <v>0</v>
      </c>
      <c r="X4763" s="13"/>
      <c r="Y4763" s="14">
        <f t="shared" si="594"/>
        <v>0</v>
      </c>
      <c r="Z4763" s="16">
        <f t="shared" si="589"/>
        <v>0</v>
      </c>
      <c r="AA4763" s="13">
        <f t="shared" si="592"/>
        <v>0</v>
      </c>
      <c r="AB4763" s="13">
        <f t="shared" si="59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1"/>
        <v>514899.937945212</v>
      </c>
      <c r="W4764" s="14">
        <f t="shared" si="595"/>
        <v>4138.7370588235299</v>
      </c>
      <c r="X4764" s="13"/>
      <c r="Y4764" s="14">
        <f t="shared" si="594"/>
        <v>0</v>
      </c>
      <c r="Z4764" s="16">
        <f t="shared" si="589"/>
        <v>4138.7370588235299</v>
      </c>
      <c r="AA4764" s="13">
        <f t="shared" si="592"/>
        <v>352.23294117647038</v>
      </c>
      <c r="AB4764" s="13">
        <f t="shared" si="59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1"/>
        <v>0</v>
      </c>
      <c r="W4765" s="14">
        <f t="shared" si="595"/>
        <v>0</v>
      </c>
      <c r="X4765" s="13"/>
      <c r="Y4765" s="14">
        <f t="shared" si="594"/>
        <v>0</v>
      </c>
      <c r="Z4765" s="16">
        <f t="shared" si="589"/>
        <v>0</v>
      </c>
      <c r="AA4765" s="13">
        <f t="shared" si="592"/>
        <v>0</v>
      </c>
      <c r="AB4765" s="13">
        <f t="shared" si="59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591"/>
        <v>-375749.9827586207</v>
      </c>
      <c r="W4766" s="14">
        <f t="shared" si="595"/>
        <v>357270.47540983604</v>
      </c>
      <c r="X4766" s="13"/>
      <c r="Y4766" s="14">
        <f t="shared" si="594"/>
        <v>0</v>
      </c>
      <c r="Z4766" s="16">
        <f t="shared" si="589"/>
        <v>357270.47540983604</v>
      </c>
      <c r="AA4766" s="13">
        <f t="shared" si="592"/>
        <v>18479.507348784653</v>
      </c>
      <c r="AB4766" s="13">
        <f t="shared" si="59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1"/>
        <v>5772.83</v>
      </c>
      <c r="W4767" s="14">
        <f t="shared" si="595"/>
        <v>14665.31</v>
      </c>
      <c r="X4767" s="13">
        <f>W4767*R4767</f>
        <v>439.95929999999998</v>
      </c>
      <c r="Y4767" s="14">
        <f t="shared" si="594"/>
        <v>0</v>
      </c>
      <c r="Z4767" s="16">
        <f t="shared" si="589"/>
        <v>15105.2693</v>
      </c>
      <c r="AA4767" s="13">
        <f t="shared" si="592"/>
        <v>0</v>
      </c>
      <c r="AB4767" s="13">
        <f t="shared" si="59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1"/>
        <v>359859.74</v>
      </c>
      <c r="W4768" s="14">
        <f t="shared" si="595"/>
        <v>0</v>
      </c>
      <c r="X4768" s="13"/>
      <c r="Y4768" s="14">
        <f t="shared" si="594"/>
        <v>0</v>
      </c>
      <c r="Z4768" s="16">
        <f t="shared" si="589"/>
        <v>0</v>
      </c>
      <c r="AA4768" s="13">
        <f t="shared" si="592"/>
        <v>0</v>
      </c>
      <c r="AB4768" s="13">
        <f t="shared" si="59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1"/>
        <v>7.9199999999982538</v>
      </c>
      <c r="W4769" s="14">
        <f t="shared" si="595"/>
        <v>21945.93</v>
      </c>
      <c r="X4769" s="13"/>
      <c r="Y4769" s="14">
        <f t="shared" si="594"/>
        <v>0</v>
      </c>
      <c r="Z4769" s="16">
        <f t="shared" ref="Z4769:Z4832" si="596">W4769+X4769</f>
        <v>21945.93</v>
      </c>
      <c r="AA4769" s="13">
        <f t="shared" si="592"/>
        <v>0</v>
      </c>
      <c r="AB4769" s="13">
        <f t="shared" si="59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1"/>
        <v>0</v>
      </c>
      <c r="W4770" s="14">
        <f t="shared" si="595"/>
        <v>0</v>
      </c>
      <c r="X4770" s="13"/>
      <c r="Y4770" s="14">
        <f t="shared" si="594"/>
        <v>0</v>
      </c>
      <c r="Z4770" s="16">
        <f t="shared" si="596"/>
        <v>0</v>
      </c>
      <c r="AA4770" s="13">
        <f t="shared" si="592"/>
        <v>0</v>
      </c>
      <c r="AB4770" s="13">
        <f t="shared" si="59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1"/>
        <v>6197.05</v>
      </c>
      <c r="W4771" s="14">
        <f t="shared" si="595"/>
        <v>0</v>
      </c>
      <c r="X4771" s="13"/>
      <c r="Y4771" s="14">
        <f t="shared" si="594"/>
        <v>0</v>
      </c>
      <c r="Z4771" s="16">
        <f t="shared" si="596"/>
        <v>0</v>
      </c>
      <c r="AA4771" s="13">
        <f t="shared" si="592"/>
        <v>0</v>
      </c>
      <c r="AB4771" s="13">
        <f t="shared" ref="AB4771:AB4830" si="59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1"/>
        <v>14312.26</v>
      </c>
      <c r="W4772" s="14">
        <f t="shared" si="595"/>
        <v>1249.2427184466019</v>
      </c>
      <c r="X4772" s="13"/>
      <c r="Y4772" s="14">
        <f t="shared" si="594"/>
        <v>0</v>
      </c>
      <c r="Z4772" s="16">
        <f t="shared" si="596"/>
        <v>1249.2427184466019</v>
      </c>
      <c r="AA4772" s="13">
        <f t="shared" si="592"/>
        <v>37.477281553398143</v>
      </c>
      <c r="AB4772" s="13">
        <f t="shared" si="59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1"/>
        <v>16159.492054795999</v>
      </c>
      <c r="W4773" s="14">
        <f t="shared" si="595"/>
        <v>0</v>
      </c>
      <c r="X4773" s="13"/>
      <c r="Y4773" s="14">
        <f t="shared" si="594"/>
        <v>0</v>
      </c>
      <c r="Z4773" s="16">
        <f t="shared" si="596"/>
        <v>0</v>
      </c>
      <c r="AA4773" s="13">
        <f t="shared" si="592"/>
        <v>0</v>
      </c>
      <c r="AB4773" s="13">
        <f t="shared" si="59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1"/>
        <v>0</v>
      </c>
      <c r="W4774" s="14">
        <f t="shared" si="595"/>
        <v>0</v>
      </c>
      <c r="X4774" s="13"/>
      <c r="Y4774" s="14">
        <f t="shared" si="594"/>
        <v>0</v>
      </c>
      <c r="Z4774" s="16">
        <f t="shared" si="596"/>
        <v>0</v>
      </c>
      <c r="AA4774" s="13">
        <f t="shared" si="592"/>
        <v>0</v>
      </c>
      <c r="AB4774" s="13">
        <f t="shared" si="59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1"/>
        <v>0</v>
      </c>
      <c r="W4775" s="14">
        <f t="shared" si="595"/>
        <v>0</v>
      </c>
      <c r="X4775" s="13"/>
      <c r="Y4775" s="14">
        <f t="shared" si="594"/>
        <v>0</v>
      </c>
      <c r="Z4775" s="16">
        <f t="shared" si="596"/>
        <v>0</v>
      </c>
      <c r="AA4775" s="13">
        <f t="shared" si="592"/>
        <v>0</v>
      </c>
      <c r="AB4775" s="13">
        <f t="shared" si="59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1"/>
        <v>7277.4399999999896</v>
      </c>
      <c r="W4776" s="14">
        <f t="shared" si="595"/>
        <v>0</v>
      </c>
      <c r="X4776" s="13"/>
      <c r="Y4776" s="14">
        <f t="shared" si="594"/>
        <v>0</v>
      </c>
      <c r="Z4776" s="16">
        <f t="shared" si="596"/>
        <v>0</v>
      </c>
      <c r="AA4776" s="13">
        <f t="shared" si="592"/>
        <v>0</v>
      </c>
      <c r="AB4776" s="13">
        <f t="shared" si="59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1"/>
        <v>14396.02</v>
      </c>
      <c r="W4777" s="14">
        <f t="shared" si="595"/>
        <v>0</v>
      </c>
      <c r="X4777" s="13"/>
      <c r="Y4777" s="14">
        <f t="shared" si="594"/>
        <v>0</v>
      </c>
      <c r="Z4777" s="16">
        <f t="shared" si="596"/>
        <v>0</v>
      </c>
      <c r="AA4777" s="13">
        <f t="shared" si="592"/>
        <v>0</v>
      </c>
      <c r="AB4777" s="13">
        <f t="shared" si="59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1"/>
        <v>131761.28</v>
      </c>
      <c r="W4778" s="14">
        <f t="shared" si="595"/>
        <v>5017.9223300970871</v>
      </c>
      <c r="X4778" s="13"/>
      <c r="Y4778" s="14">
        <f t="shared" si="594"/>
        <v>0</v>
      </c>
      <c r="Z4778" s="16">
        <f t="shared" si="596"/>
        <v>5017.9223300970871</v>
      </c>
      <c r="AA4778" s="13">
        <f t="shared" si="592"/>
        <v>150.53766990291297</v>
      </c>
      <c r="AB4778" s="13">
        <f t="shared" si="59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591"/>
        <v>-3.9999999993597157E-2</v>
      </c>
      <c r="W4779" s="14">
        <f t="shared" si="595"/>
        <v>0</v>
      </c>
      <c r="X4779" s="13"/>
      <c r="Y4779" s="14">
        <f t="shared" si="594"/>
        <v>0</v>
      </c>
      <c r="Z4779" s="16">
        <f t="shared" si="596"/>
        <v>0</v>
      </c>
      <c r="AA4779" s="13">
        <f t="shared" si="592"/>
        <v>0</v>
      </c>
      <c r="AB4779" s="13">
        <f t="shared" si="59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591"/>
        <v>34934.61</v>
      </c>
      <c r="W4780" s="14">
        <f t="shared" si="595"/>
        <v>0</v>
      </c>
      <c r="X4780" s="13"/>
      <c r="Y4780" s="14">
        <f t="shared" si="594"/>
        <v>0</v>
      </c>
      <c r="Z4780" s="16">
        <f t="shared" si="596"/>
        <v>0</v>
      </c>
      <c r="AA4780" s="13">
        <f t="shared" si="592"/>
        <v>0</v>
      </c>
      <c r="AB4780" s="13">
        <f t="shared" si="59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1"/>
        <v>160473.87</v>
      </c>
      <c r="W4781" s="14">
        <f t="shared" si="595"/>
        <v>0</v>
      </c>
      <c r="X4781" s="13"/>
      <c r="Y4781" s="14">
        <f t="shared" si="594"/>
        <v>0</v>
      </c>
      <c r="Z4781" s="16">
        <f t="shared" si="596"/>
        <v>0</v>
      </c>
      <c r="AA4781" s="13">
        <f t="shared" si="592"/>
        <v>0</v>
      </c>
      <c r="AB4781" s="13">
        <f t="shared" si="59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598">S4782+T4782-U4782</f>
        <v>7020</v>
      </c>
      <c r="W4782" s="14">
        <f t="shared" si="595"/>
        <v>0</v>
      </c>
      <c r="X4782" s="13"/>
      <c r="Y4782" s="14">
        <f t="shared" si="594"/>
        <v>0</v>
      </c>
      <c r="Z4782" s="16">
        <f t="shared" si="596"/>
        <v>0</v>
      </c>
      <c r="AA4782" s="13">
        <f t="shared" si="592"/>
        <v>0</v>
      </c>
      <c r="AB4782" s="13">
        <f t="shared" si="59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598"/>
        <v>2324.7399999999998</v>
      </c>
      <c r="W4783" s="14">
        <f t="shared" si="595"/>
        <v>0</v>
      </c>
      <c r="X4783" s="13"/>
      <c r="Y4783" s="14">
        <f t="shared" si="594"/>
        <v>0</v>
      </c>
      <c r="Z4783" s="16">
        <f t="shared" si="596"/>
        <v>0</v>
      </c>
      <c r="AA4783" s="13">
        <f t="shared" si="592"/>
        <v>0</v>
      </c>
      <c r="AB4783" s="13">
        <f t="shared" si="59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598"/>
        <v>22312.19</v>
      </c>
      <c r="W4784" s="14">
        <f t="shared" si="595"/>
        <v>0</v>
      </c>
      <c r="X4784" s="13"/>
      <c r="Y4784" s="14">
        <f t="shared" si="594"/>
        <v>0</v>
      </c>
      <c r="Z4784" s="16">
        <f t="shared" si="596"/>
        <v>0</v>
      </c>
      <c r="AA4784" s="13">
        <f t="shared" ref="AA4784:AA4847" si="599">U4784-W4784</f>
        <v>0</v>
      </c>
      <c r="AB4784" s="13">
        <f t="shared" si="59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598"/>
        <v>26295.65</v>
      </c>
      <c r="W4785" s="14">
        <f t="shared" si="595"/>
        <v>0</v>
      </c>
      <c r="X4785" s="13"/>
      <c r="Y4785" s="14">
        <f t="shared" si="594"/>
        <v>0</v>
      </c>
      <c r="Z4785" s="16">
        <f t="shared" si="596"/>
        <v>0</v>
      </c>
      <c r="AA4785" s="13">
        <f t="shared" si="599"/>
        <v>0</v>
      </c>
      <c r="AB4785" s="13">
        <f t="shared" si="59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598"/>
        <v>6866.6799999999994</v>
      </c>
      <c r="W4786" s="14">
        <f t="shared" si="595"/>
        <v>4620.97</v>
      </c>
      <c r="X4786" s="13"/>
      <c r="Y4786" s="14">
        <f t="shared" si="594"/>
        <v>0</v>
      </c>
      <c r="Z4786" s="16">
        <f t="shared" si="596"/>
        <v>4620.97</v>
      </c>
      <c r="AA4786" s="13">
        <f t="shared" si="599"/>
        <v>0</v>
      </c>
      <c r="AB4786" s="13">
        <f t="shared" si="59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598"/>
        <v>481453.58</v>
      </c>
      <c r="W4787" s="14">
        <f t="shared" si="595"/>
        <v>0</v>
      </c>
      <c r="X4787" s="13"/>
      <c r="Y4787" s="14">
        <f t="shared" si="594"/>
        <v>0</v>
      </c>
      <c r="Z4787" s="16">
        <f t="shared" si="596"/>
        <v>0</v>
      </c>
      <c r="AA4787" s="13">
        <f t="shared" si="599"/>
        <v>0</v>
      </c>
      <c r="AB4787" s="13">
        <f t="shared" si="59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598"/>
        <v>73871</v>
      </c>
      <c r="W4788" s="14">
        <f t="shared" si="595"/>
        <v>0</v>
      </c>
      <c r="X4788" s="13"/>
      <c r="Y4788" s="14">
        <f t="shared" si="594"/>
        <v>0</v>
      </c>
      <c r="Z4788" s="16">
        <f t="shared" si="596"/>
        <v>0</v>
      </c>
      <c r="AA4788" s="13">
        <f t="shared" si="599"/>
        <v>0</v>
      </c>
      <c r="AB4788" s="13">
        <f t="shared" si="59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598"/>
        <v>6268.48</v>
      </c>
      <c r="W4789" s="14">
        <f t="shared" si="595"/>
        <v>0</v>
      </c>
      <c r="X4789" s="13"/>
      <c r="Y4789" s="14">
        <f t="shared" si="594"/>
        <v>0</v>
      </c>
      <c r="Z4789" s="16">
        <f t="shared" si="596"/>
        <v>0</v>
      </c>
      <c r="AA4789" s="13">
        <f t="shared" si="599"/>
        <v>0</v>
      </c>
      <c r="AB4789" s="13">
        <f t="shared" si="59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598"/>
        <v>42964.3</v>
      </c>
      <c r="W4790" s="14">
        <f t="shared" si="595"/>
        <v>0</v>
      </c>
      <c r="X4790" s="13"/>
      <c r="Y4790" s="14">
        <f t="shared" si="594"/>
        <v>0</v>
      </c>
      <c r="Z4790" s="16">
        <f t="shared" si="596"/>
        <v>0</v>
      </c>
      <c r="AA4790" s="13">
        <f t="shared" si="599"/>
        <v>0</v>
      </c>
      <c r="AB4790" s="13">
        <f t="shared" si="59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598"/>
        <v>26818.16</v>
      </c>
      <c r="W4791" s="14">
        <f t="shared" si="595"/>
        <v>0</v>
      </c>
      <c r="X4791" s="13"/>
      <c r="Y4791" s="14">
        <f t="shared" si="594"/>
        <v>0</v>
      </c>
      <c r="Z4791" s="16">
        <f t="shared" si="596"/>
        <v>0</v>
      </c>
      <c r="AA4791" s="13">
        <f t="shared" si="599"/>
        <v>0</v>
      </c>
      <c r="AB4791" s="13">
        <f t="shared" si="59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598"/>
        <v>234649.4</v>
      </c>
      <c r="W4792" s="14">
        <f t="shared" si="595"/>
        <v>0</v>
      </c>
      <c r="X4792" s="13"/>
      <c r="Y4792" s="14">
        <f t="shared" si="594"/>
        <v>0</v>
      </c>
      <c r="Z4792" s="16">
        <f t="shared" si="596"/>
        <v>0</v>
      </c>
      <c r="AA4792" s="13">
        <f t="shared" si="599"/>
        <v>0</v>
      </c>
      <c r="AB4792" s="13">
        <f t="shared" si="59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598"/>
        <v>116302.96</v>
      </c>
      <c r="W4793" s="14">
        <f t="shared" si="595"/>
        <v>0</v>
      </c>
      <c r="X4793" s="13"/>
      <c r="Y4793" s="14">
        <f t="shared" si="594"/>
        <v>0</v>
      </c>
      <c r="Z4793" s="16">
        <f t="shared" si="596"/>
        <v>0</v>
      </c>
      <c r="AA4793" s="13">
        <f t="shared" si="599"/>
        <v>0</v>
      </c>
      <c r="AB4793" s="13">
        <f t="shared" si="59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598"/>
        <v>78797.070000000007</v>
      </c>
      <c r="W4794" s="14">
        <f t="shared" si="595"/>
        <v>0</v>
      </c>
      <c r="X4794" s="13"/>
      <c r="Y4794" s="14">
        <f t="shared" si="594"/>
        <v>0</v>
      </c>
      <c r="Z4794" s="16">
        <f t="shared" si="596"/>
        <v>0</v>
      </c>
      <c r="AA4794" s="13">
        <f t="shared" si="599"/>
        <v>0</v>
      </c>
      <c r="AB4794" s="13">
        <f t="shared" si="59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598"/>
        <v>5603.82</v>
      </c>
      <c r="W4795" s="14">
        <f t="shared" si="595"/>
        <v>0</v>
      </c>
      <c r="X4795" s="13"/>
      <c r="Y4795" s="14">
        <f t="shared" si="594"/>
        <v>0</v>
      </c>
      <c r="Z4795" s="16">
        <f t="shared" si="596"/>
        <v>0</v>
      </c>
      <c r="AA4795" s="13">
        <f t="shared" si="599"/>
        <v>0</v>
      </c>
      <c r="AB4795" s="13">
        <f t="shared" si="59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598"/>
        <v>12.659999999999901</v>
      </c>
      <c r="W4796" s="14">
        <f t="shared" si="595"/>
        <v>0</v>
      </c>
      <c r="X4796" s="13"/>
      <c r="Y4796" s="14">
        <f t="shared" si="594"/>
        <v>0</v>
      </c>
      <c r="Z4796" s="16">
        <f t="shared" si="596"/>
        <v>0</v>
      </c>
      <c r="AA4796" s="13">
        <f t="shared" si="599"/>
        <v>0</v>
      </c>
      <c r="AB4796" s="13">
        <f t="shared" si="59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598"/>
        <v>39260.428493150801</v>
      </c>
      <c r="W4797" s="14">
        <f t="shared" si="595"/>
        <v>0</v>
      </c>
      <c r="X4797" s="13"/>
      <c r="Y4797" s="14">
        <f t="shared" si="594"/>
        <v>0</v>
      </c>
      <c r="Z4797" s="16">
        <f t="shared" si="596"/>
        <v>0</v>
      </c>
      <c r="AA4797" s="13">
        <f t="shared" si="599"/>
        <v>0</v>
      </c>
      <c r="AB4797" s="13">
        <f t="shared" si="59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598"/>
        <v>5319.1489361702097</v>
      </c>
      <c r="W4798" s="14">
        <f t="shared" si="595"/>
        <v>0</v>
      </c>
      <c r="X4798" s="13"/>
      <c r="Y4798" s="14">
        <f t="shared" si="594"/>
        <v>0</v>
      </c>
      <c r="Z4798" s="16">
        <f t="shared" si="596"/>
        <v>0</v>
      </c>
      <c r="AA4798" s="13">
        <f t="shared" si="599"/>
        <v>0</v>
      </c>
      <c r="AB4798" s="13">
        <f t="shared" si="59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598"/>
        <v>42553.19</v>
      </c>
      <c r="W4799" s="14">
        <f t="shared" si="595"/>
        <v>0</v>
      </c>
      <c r="X4799" s="13"/>
      <c r="Y4799" s="14">
        <f t="shared" si="594"/>
        <v>0</v>
      </c>
      <c r="Z4799" s="16">
        <f t="shared" si="596"/>
        <v>0</v>
      </c>
      <c r="AA4799" s="13">
        <f t="shared" si="599"/>
        <v>0</v>
      </c>
      <c r="AB4799" s="13">
        <f t="shared" si="59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598"/>
        <v>53421.32</v>
      </c>
      <c r="W4800" s="14">
        <f t="shared" si="595"/>
        <v>0</v>
      </c>
      <c r="X4800" s="13"/>
      <c r="Y4800" s="14">
        <f t="shared" si="594"/>
        <v>0</v>
      </c>
      <c r="Z4800" s="16">
        <f t="shared" si="596"/>
        <v>0</v>
      </c>
      <c r="AA4800" s="13">
        <f t="shared" si="599"/>
        <v>0</v>
      </c>
      <c r="AB4800" s="13">
        <f t="shared" si="59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598"/>
        <v>43993.235712621099</v>
      </c>
      <c r="W4801" s="14">
        <f t="shared" si="595"/>
        <v>0</v>
      </c>
      <c r="X4801" s="13"/>
      <c r="Y4801" s="14">
        <f t="shared" si="594"/>
        <v>0</v>
      </c>
      <c r="Z4801" s="16">
        <f t="shared" si="596"/>
        <v>0</v>
      </c>
      <c r="AA4801" s="13">
        <f t="shared" si="599"/>
        <v>0</v>
      </c>
      <c r="AB4801" s="13">
        <f t="shared" si="59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598"/>
        <v>21911.117518248197</v>
      </c>
      <c r="W4802" s="14">
        <f t="shared" si="595"/>
        <v>25693.047535211266</v>
      </c>
      <c r="X4802" s="13"/>
      <c r="Y4802" s="14">
        <f t="shared" si="594"/>
        <v>0</v>
      </c>
      <c r="Z4802" s="16">
        <f t="shared" si="596"/>
        <v>25693.047535211266</v>
      </c>
      <c r="AA4802" s="13">
        <f t="shared" si="599"/>
        <v>937.70246478873378</v>
      </c>
      <c r="AB4802" s="13">
        <f t="shared" si="59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598"/>
        <v>0</v>
      </c>
      <c r="W4803" s="14">
        <f t="shared" si="595"/>
        <v>90000.001730769232</v>
      </c>
      <c r="X4803" s="13"/>
      <c r="Y4803" s="14">
        <f t="shared" ref="Y4803:Y4866" si="600">IF((W4803-AB4803)&gt;0,W4803-AB4803,0)</f>
        <v>0</v>
      </c>
      <c r="Z4803" s="16">
        <f t="shared" si="596"/>
        <v>90000.001730769232</v>
      </c>
      <c r="AA4803" s="13">
        <f t="shared" si="599"/>
        <v>9574.4682692307688</v>
      </c>
      <c r="AB4803" s="13">
        <f t="shared" si="59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598"/>
        <v>0</v>
      </c>
      <c r="W4804" s="14">
        <f t="shared" si="595"/>
        <v>261392.91851851565</v>
      </c>
      <c r="X4804" s="13"/>
      <c r="Y4804" s="14">
        <f t="shared" si="600"/>
        <v>0</v>
      </c>
      <c r="Z4804" s="16">
        <f t="shared" si="596"/>
        <v>261392.91851851565</v>
      </c>
      <c r="AA4804" s="13">
        <f t="shared" si="599"/>
        <v>28645.799289700342</v>
      </c>
      <c r="AB4804" s="13">
        <f t="shared" si="59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598"/>
        <v>0.51999999999861801</v>
      </c>
      <c r="W4805" s="14">
        <f t="shared" si="595"/>
        <v>0</v>
      </c>
      <c r="X4805" s="13"/>
      <c r="Y4805" s="14">
        <f t="shared" si="600"/>
        <v>0</v>
      </c>
      <c r="Z4805" s="16">
        <f t="shared" si="596"/>
        <v>0</v>
      </c>
      <c r="AA4805" s="13">
        <f t="shared" si="599"/>
        <v>0</v>
      </c>
      <c r="AB4805" s="13">
        <f t="shared" si="59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598"/>
        <v>24067.95</v>
      </c>
      <c r="W4806" s="14">
        <f t="shared" si="595"/>
        <v>0</v>
      </c>
      <c r="X4806" s="13"/>
      <c r="Y4806" s="14">
        <f t="shared" si="600"/>
        <v>0</v>
      </c>
      <c r="Z4806" s="16">
        <f t="shared" si="596"/>
        <v>0</v>
      </c>
      <c r="AA4806" s="13">
        <f t="shared" si="599"/>
        <v>0</v>
      </c>
      <c r="AB4806" s="13">
        <f t="shared" si="59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598"/>
        <v>0</v>
      </c>
      <c r="W4807" s="14">
        <f t="shared" si="595"/>
        <v>115511.51723098764</v>
      </c>
      <c r="X4807" s="13"/>
      <c r="Y4807" s="14">
        <f t="shared" si="600"/>
        <v>0</v>
      </c>
      <c r="Z4807" s="16">
        <f t="shared" si="596"/>
        <v>115511.51723098764</v>
      </c>
      <c r="AA4807" s="13">
        <f t="shared" si="599"/>
        <v>9011.5368052543636</v>
      </c>
      <c r="AB4807" s="13">
        <f t="shared" si="59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598"/>
        <v>74314.289999999994</v>
      </c>
      <c r="W4808" s="14">
        <f t="shared" si="595"/>
        <v>0</v>
      </c>
      <c r="X4808" s="13"/>
      <c r="Y4808" s="14">
        <f t="shared" si="600"/>
        <v>0</v>
      </c>
      <c r="Z4808" s="16">
        <f t="shared" si="596"/>
        <v>0</v>
      </c>
      <c r="AA4808" s="13">
        <f t="shared" si="599"/>
        <v>0</v>
      </c>
      <c r="AB4808" s="13">
        <f t="shared" si="59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598"/>
        <v>53161.599999999999</v>
      </c>
      <c r="W4809" s="14">
        <f t="shared" si="595"/>
        <v>0</v>
      </c>
      <c r="X4809" s="13"/>
      <c r="Y4809" s="14">
        <f t="shared" si="600"/>
        <v>0</v>
      </c>
      <c r="Z4809" s="16">
        <f t="shared" si="596"/>
        <v>0</v>
      </c>
      <c r="AA4809" s="13">
        <f t="shared" si="599"/>
        <v>0</v>
      </c>
      <c r="AB4809" s="13">
        <f t="shared" si="59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598"/>
        <v>1829.11</v>
      </c>
      <c r="W4810" s="14">
        <f t="shared" si="595"/>
        <v>0</v>
      </c>
      <c r="X4810" s="13"/>
      <c r="Y4810" s="14">
        <f t="shared" si="600"/>
        <v>0</v>
      </c>
      <c r="Z4810" s="16">
        <f t="shared" si="596"/>
        <v>0</v>
      </c>
      <c r="AA4810" s="13">
        <f t="shared" si="599"/>
        <v>0</v>
      </c>
      <c r="AB4810" s="13">
        <f t="shared" si="59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598"/>
        <v>29673.58</v>
      </c>
      <c r="W4811" s="14">
        <f t="shared" si="595"/>
        <v>0</v>
      </c>
      <c r="X4811" s="13"/>
      <c r="Y4811" s="14">
        <f t="shared" si="600"/>
        <v>0</v>
      </c>
      <c r="Z4811" s="16">
        <f t="shared" si="596"/>
        <v>0</v>
      </c>
      <c r="AA4811" s="13">
        <f t="shared" si="599"/>
        <v>0</v>
      </c>
      <c r="AB4811" s="13">
        <f t="shared" si="59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598"/>
        <v>93698.63</v>
      </c>
      <c r="W4812" s="14">
        <f t="shared" si="595"/>
        <v>0</v>
      </c>
      <c r="X4812" s="13"/>
      <c r="Y4812" s="14">
        <f t="shared" si="600"/>
        <v>0</v>
      </c>
      <c r="Z4812" s="16">
        <f t="shared" si="596"/>
        <v>0</v>
      </c>
      <c r="AA4812" s="13">
        <f t="shared" si="599"/>
        <v>0</v>
      </c>
      <c r="AB4812" s="13">
        <f t="shared" si="59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598"/>
        <v>50795.17</v>
      </c>
      <c r="W4813" s="14">
        <f t="shared" ref="W4813:W4823" si="601">U4813*(1+AH4813)/(1+AH4813+P4813)</f>
        <v>0</v>
      </c>
      <c r="X4813" s="13"/>
      <c r="Y4813" s="14">
        <f t="shared" si="600"/>
        <v>0</v>
      </c>
      <c r="Z4813" s="16">
        <f t="shared" si="596"/>
        <v>0</v>
      </c>
      <c r="AA4813" s="13">
        <f t="shared" si="599"/>
        <v>0</v>
      </c>
      <c r="AB4813" s="13">
        <f t="shared" si="59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598"/>
        <v>103024.173904109</v>
      </c>
      <c r="W4814" s="14">
        <f t="shared" si="601"/>
        <v>0</v>
      </c>
      <c r="X4814" s="13"/>
      <c r="Y4814" s="14">
        <f t="shared" si="600"/>
        <v>0</v>
      </c>
      <c r="Z4814" s="16">
        <f t="shared" si="596"/>
        <v>0</v>
      </c>
      <c r="AA4814" s="13">
        <f t="shared" si="599"/>
        <v>0</v>
      </c>
      <c r="AB4814" s="13">
        <f t="shared" si="59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598"/>
        <v>22191.78</v>
      </c>
      <c r="W4815" s="14">
        <f t="shared" si="601"/>
        <v>0</v>
      </c>
      <c r="X4815" s="13"/>
      <c r="Y4815" s="14">
        <f t="shared" si="600"/>
        <v>0</v>
      </c>
      <c r="Z4815" s="16">
        <f t="shared" si="596"/>
        <v>0</v>
      </c>
      <c r="AA4815" s="13">
        <f t="shared" si="599"/>
        <v>0</v>
      </c>
      <c r="AB4815" s="13">
        <f t="shared" si="59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598"/>
        <v>73773.13</v>
      </c>
      <c r="W4816" s="14">
        <f t="shared" si="601"/>
        <v>0</v>
      </c>
      <c r="X4816" s="13"/>
      <c r="Y4816" s="14">
        <f t="shared" si="600"/>
        <v>0</v>
      </c>
      <c r="Z4816" s="16">
        <f t="shared" si="596"/>
        <v>0</v>
      </c>
      <c r="AA4816" s="13">
        <f t="shared" si="599"/>
        <v>0</v>
      </c>
      <c r="AB4816" s="13">
        <f t="shared" si="59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598"/>
        <v>69942.399999999994</v>
      </c>
      <c r="W4817" s="14">
        <f t="shared" si="601"/>
        <v>0</v>
      </c>
      <c r="X4817" s="13"/>
      <c r="Y4817" s="14">
        <f t="shared" si="600"/>
        <v>0</v>
      </c>
      <c r="Z4817" s="16">
        <f t="shared" si="596"/>
        <v>0</v>
      </c>
      <c r="AA4817" s="13">
        <f t="shared" si="599"/>
        <v>0</v>
      </c>
      <c r="AB4817" s="13">
        <f t="shared" si="59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598"/>
        <v>103825.040958905</v>
      </c>
      <c r="W4818" s="14">
        <f t="shared" si="601"/>
        <v>0</v>
      </c>
      <c r="X4818" s="13"/>
      <c r="Y4818" s="14">
        <f t="shared" si="600"/>
        <v>0</v>
      </c>
      <c r="Z4818" s="16">
        <f t="shared" si="596"/>
        <v>0</v>
      </c>
      <c r="AA4818" s="13">
        <f t="shared" si="599"/>
        <v>0</v>
      </c>
      <c r="AB4818" s="13">
        <f t="shared" si="59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598"/>
        <v>212851.37041095999</v>
      </c>
      <c r="W4819" s="14">
        <f t="shared" si="601"/>
        <v>0</v>
      </c>
      <c r="X4819" s="13"/>
      <c r="Y4819" s="14">
        <f t="shared" si="600"/>
        <v>0</v>
      </c>
      <c r="Z4819" s="16">
        <f t="shared" si="596"/>
        <v>0</v>
      </c>
      <c r="AA4819" s="13">
        <f t="shared" si="599"/>
        <v>0</v>
      </c>
      <c r="AB4819" s="13">
        <f t="shared" si="59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598"/>
        <v>3092.8759854029599</v>
      </c>
      <c r="W4820" s="14">
        <f t="shared" si="601"/>
        <v>0</v>
      </c>
      <c r="X4820" s="13"/>
      <c r="Y4820" s="14">
        <f t="shared" si="600"/>
        <v>0</v>
      </c>
      <c r="Z4820" s="16">
        <f t="shared" si="596"/>
        <v>0</v>
      </c>
      <c r="AA4820" s="13">
        <f t="shared" si="599"/>
        <v>0</v>
      </c>
      <c r="AB4820" s="13">
        <f t="shared" si="59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598"/>
        <v>20415.91</v>
      </c>
      <c r="W4821" s="14">
        <f t="shared" si="601"/>
        <v>0</v>
      </c>
      <c r="X4821" s="13"/>
      <c r="Y4821" s="14">
        <f t="shared" si="600"/>
        <v>0</v>
      </c>
      <c r="Z4821" s="16">
        <f t="shared" si="596"/>
        <v>0</v>
      </c>
      <c r="AA4821" s="13">
        <f t="shared" si="599"/>
        <v>0</v>
      </c>
      <c r="AB4821" s="13">
        <f t="shared" si="59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598"/>
        <v>18417.36</v>
      </c>
      <c r="W4822" s="14">
        <f t="shared" si="601"/>
        <v>2399.4649382716052</v>
      </c>
      <c r="X4822" s="13"/>
      <c r="Y4822" s="14">
        <f t="shared" si="600"/>
        <v>0</v>
      </c>
      <c r="Z4822" s="16">
        <f t="shared" si="596"/>
        <v>2399.4649382716052</v>
      </c>
      <c r="AA4822" s="13">
        <f t="shared" si="599"/>
        <v>262.95506172839487</v>
      </c>
      <c r="AB4822" s="13">
        <f t="shared" si="59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3631</v>
      </c>
      <c r="G4823" s="8" t="s">
        <v>3631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598"/>
        <v>24346.270547945202</v>
      </c>
      <c r="W4823" s="14">
        <f t="shared" si="601"/>
        <v>0</v>
      </c>
      <c r="X4823" s="13"/>
      <c r="Y4823" s="14">
        <f t="shared" si="600"/>
        <v>0</v>
      </c>
      <c r="Z4823" s="16">
        <f t="shared" si="596"/>
        <v>0</v>
      </c>
      <c r="AA4823" s="13">
        <f t="shared" si="599"/>
        <v>0</v>
      </c>
      <c r="AB4823" s="13">
        <f t="shared" si="59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598"/>
        <v>81425.451459854157</v>
      </c>
      <c r="W4824" s="14">
        <f>U4824*(1+AH4824)/(1+P4824)</f>
        <v>0</v>
      </c>
      <c r="X4824" s="13"/>
      <c r="Y4824" s="14">
        <f t="shared" si="600"/>
        <v>0</v>
      </c>
      <c r="Z4824" s="16">
        <f t="shared" si="596"/>
        <v>0</v>
      </c>
      <c r="AA4824" s="13">
        <f t="shared" si="599"/>
        <v>0</v>
      </c>
      <c r="AB4824" s="13">
        <f t="shared" si="59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598"/>
        <v>12661.49</v>
      </c>
      <c r="W4825" s="14">
        <f t="shared" ref="W4825:W4830" si="602">U4825*(1+AH4825)/(1+AH4825+P4825)</f>
        <v>0</v>
      </c>
      <c r="X4825" s="13"/>
      <c r="Y4825" s="14">
        <f t="shared" si="600"/>
        <v>0</v>
      </c>
      <c r="Z4825" s="16">
        <f t="shared" si="596"/>
        <v>0</v>
      </c>
      <c r="AA4825" s="13">
        <f t="shared" si="599"/>
        <v>0</v>
      </c>
      <c r="AB4825" s="13">
        <f t="shared" si="59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598"/>
        <v>13222.92</v>
      </c>
      <c r="W4826" s="14">
        <f t="shared" si="602"/>
        <v>671.14</v>
      </c>
      <c r="X4826" s="13"/>
      <c r="Y4826" s="14">
        <f t="shared" si="600"/>
        <v>0</v>
      </c>
      <c r="Z4826" s="16">
        <f t="shared" si="596"/>
        <v>671.14</v>
      </c>
      <c r="AA4826" s="13">
        <f t="shared" si="599"/>
        <v>0</v>
      </c>
      <c r="AB4826" s="13">
        <f t="shared" si="59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598"/>
        <v>327867.02</v>
      </c>
      <c r="W4827" s="14">
        <f t="shared" si="602"/>
        <v>0</v>
      </c>
      <c r="X4827" s="13"/>
      <c r="Y4827" s="14">
        <f t="shared" si="600"/>
        <v>0</v>
      </c>
      <c r="Z4827" s="16">
        <f t="shared" si="596"/>
        <v>0</v>
      </c>
      <c r="AA4827" s="13">
        <f t="shared" si="599"/>
        <v>0</v>
      </c>
      <c r="AB4827" s="13">
        <f t="shared" si="59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598"/>
        <v>50616.639999999999</v>
      </c>
      <c r="W4828" s="14">
        <f t="shared" si="602"/>
        <v>0</v>
      </c>
      <c r="X4828" s="13"/>
      <c r="Y4828" s="14">
        <f t="shared" si="600"/>
        <v>0</v>
      </c>
      <c r="Z4828" s="16">
        <f t="shared" si="596"/>
        <v>0</v>
      </c>
      <c r="AA4828" s="13">
        <f t="shared" si="599"/>
        <v>0</v>
      </c>
      <c r="AB4828" s="13">
        <f t="shared" si="59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598"/>
        <v>-1401874.02794326</v>
      </c>
      <c r="W4829" s="14">
        <f t="shared" si="602"/>
        <v>1539407.6120689656</v>
      </c>
      <c r="X4829" s="13"/>
      <c r="Y4829" s="14">
        <f t="shared" si="600"/>
        <v>0</v>
      </c>
      <c r="Z4829" s="16">
        <f t="shared" si="596"/>
        <v>1539407.6120689656</v>
      </c>
      <c r="AA4829" s="13">
        <f t="shared" si="599"/>
        <v>43671.137931034435</v>
      </c>
      <c r="AB4829" s="13">
        <f t="shared" si="59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598"/>
        <v>0</v>
      </c>
      <c r="W4830" s="14">
        <f t="shared" si="602"/>
        <v>0</v>
      </c>
      <c r="X4830" s="13"/>
      <c r="Y4830" s="14">
        <f t="shared" si="600"/>
        <v>0</v>
      </c>
      <c r="Z4830" s="16">
        <f t="shared" si="596"/>
        <v>0</v>
      </c>
      <c r="AA4830" s="13">
        <f t="shared" si="599"/>
        <v>0</v>
      </c>
      <c r="AB4830" s="13">
        <f t="shared" si="59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0"/>
        <v>0</v>
      </c>
      <c r="Z4831" s="16">
        <f t="shared" si="596"/>
        <v>49280</v>
      </c>
      <c r="AA4831" s="16">
        <f t="shared" si="59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0"/>
        <v>0</v>
      </c>
      <c r="Z4832" s="16">
        <f t="shared" si="596"/>
        <v>0</v>
      </c>
      <c r="AA4832" s="16">
        <f t="shared" si="59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0"/>
        <v>0</v>
      </c>
      <c r="Z4833" s="16">
        <f t="shared" ref="Z4833:Z4896" si="603">W4833+X4833</f>
        <v>0</v>
      </c>
      <c r="AA4833" s="16">
        <f t="shared" si="59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0"/>
        <v>0</v>
      </c>
      <c r="Z4834" s="16">
        <f t="shared" si="603"/>
        <v>29200</v>
      </c>
      <c r="AA4834" s="16">
        <f t="shared" si="59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3348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0"/>
        <v>0</v>
      </c>
      <c r="Z4835" s="16">
        <f t="shared" si="603"/>
        <v>901971.15</v>
      </c>
      <c r="AA4835" s="16">
        <f t="shared" si="59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4">IF(O4836="返货",U4836/(1+P4836),IF(O4836="返现",U4836,IF(O4836="折扣",U4836*P4836,IF(O4836="无",U4836))))</f>
        <v>26460</v>
      </c>
      <c r="X4836" s="16"/>
      <c r="Y4836" s="14">
        <f t="shared" si="600"/>
        <v>0</v>
      </c>
      <c r="Z4836" s="16">
        <f t="shared" si="603"/>
        <v>26460</v>
      </c>
      <c r="AA4836" s="16">
        <f t="shared" si="59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3348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5">S4837+T4837-U4837</f>
        <v>-2329100.23</v>
      </c>
      <c r="W4837" s="16">
        <f t="shared" si="604"/>
        <v>1496743.53</v>
      </c>
      <c r="X4837" s="16"/>
      <c r="Y4837" s="14">
        <f t="shared" si="600"/>
        <v>0</v>
      </c>
      <c r="Z4837" s="16">
        <f t="shared" si="603"/>
        <v>1496743.53</v>
      </c>
      <c r="AA4837" s="16">
        <f t="shared" si="59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3624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05"/>
        <v>3722.29</v>
      </c>
      <c r="W4838" s="16">
        <f t="shared" si="604"/>
        <v>0</v>
      </c>
      <c r="X4838" s="16"/>
      <c r="Y4838" s="14">
        <f t="shared" si="600"/>
        <v>0</v>
      </c>
      <c r="Z4838" s="16">
        <f t="shared" si="603"/>
        <v>0</v>
      </c>
      <c r="AA4838" s="16">
        <f t="shared" si="59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3624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05"/>
        <v>36819.410000000003</v>
      </c>
      <c r="W4839" s="16">
        <f t="shared" si="604"/>
        <v>0</v>
      </c>
      <c r="X4839" s="16"/>
      <c r="Y4839" s="14">
        <f t="shared" si="600"/>
        <v>0</v>
      </c>
      <c r="Z4839" s="16">
        <f t="shared" si="603"/>
        <v>0</v>
      </c>
      <c r="AA4839" s="16">
        <f t="shared" si="59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3624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05"/>
        <v>-8540.57</v>
      </c>
      <c r="W4840" s="16">
        <f t="shared" si="604"/>
        <v>0</v>
      </c>
      <c r="X4840" s="16"/>
      <c r="Y4840" s="14">
        <f t="shared" si="600"/>
        <v>0</v>
      </c>
      <c r="Z4840" s="16">
        <f t="shared" si="603"/>
        <v>0</v>
      </c>
      <c r="AA4840" s="16">
        <f t="shared" si="59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3624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05"/>
        <v>7103.19</v>
      </c>
      <c r="W4841" s="16">
        <f t="shared" si="604"/>
        <v>0</v>
      </c>
      <c r="X4841" s="16"/>
      <c r="Y4841" s="14">
        <f t="shared" si="600"/>
        <v>0</v>
      </c>
      <c r="Z4841" s="16">
        <f t="shared" si="603"/>
        <v>0</v>
      </c>
      <c r="AA4841" s="16">
        <f t="shared" si="59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3624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5"/>
        <v>62013.87</v>
      </c>
      <c r="W4842" s="16">
        <f t="shared" si="604"/>
        <v>0</v>
      </c>
      <c r="X4842" s="16"/>
      <c r="Y4842" s="14">
        <f t="shared" si="600"/>
        <v>0</v>
      </c>
      <c r="Z4842" s="16">
        <f t="shared" si="603"/>
        <v>0</v>
      </c>
      <c r="AA4842" s="16">
        <f t="shared" si="59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3624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5"/>
        <v>-80.689999999999898</v>
      </c>
      <c r="W4843" s="16">
        <f t="shared" si="604"/>
        <v>0</v>
      </c>
      <c r="X4843" s="16"/>
      <c r="Y4843" s="14">
        <f t="shared" si="600"/>
        <v>0</v>
      </c>
      <c r="Z4843" s="16">
        <f t="shared" si="603"/>
        <v>0</v>
      </c>
      <c r="AA4843" s="16">
        <f t="shared" si="59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3624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5"/>
        <v>138.31</v>
      </c>
      <c r="W4844" s="16">
        <f t="shared" si="604"/>
        <v>0</v>
      </c>
      <c r="X4844" s="16"/>
      <c r="Y4844" s="14">
        <f t="shared" si="600"/>
        <v>0</v>
      </c>
      <c r="Z4844" s="16">
        <f t="shared" si="603"/>
        <v>0</v>
      </c>
      <c r="AA4844" s="16">
        <f t="shared" si="59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3624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5"/>
        <v>-146.72</v>
      </c>
      <c r="W4845" s="16">
        <f t="shared" si="604"/>
        <v>0</v>
      </c>
      <c r="X4845" s="16"/>
      <c r="Y4845" s="14">
        <f t="shared" si="600"/>
        <v>0</v>
      </c>
      <c r="Z4845" s="16">
        <f t="shared" si="603"/>
        <v>0</v>
      </c>
      <c r="AA4845" s="16">
        <f t="shared" si="59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3624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5"/>
        <v>-1248.8699999999999</v>
      </c>
      <c r="W4846" s="16">
        <f t="shared" si="604"/>
        <v>0</v>
      </c>
      <c r="X4846" s="16"/>
      <c r="Y4846" s="14">
        <f t="shared" si="600"/>
        <v>0</v>
      </c>
      <c r="Z4846" s="16">
        <f t="shared" si="603"/>
        <v>0</v>
      </c>
      <c r="AA4846" s="16">
        <f t="shared" si="59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3624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5"/>
        <v>8334.6200000000008</v>
      </c>
      <c r="W4847" s="16">
        <f t="shared" si="604"/>
        <v>0</v>
      </c>
      <c r="X4847" s="16"/>
      <c r="Y4847" s="14">
        <f t="shared" si="600"/>
        <v>0</v>
      </c>
      <c r="Z4847" s="16">
        <f t="shared" si="603"/>
        <v>0</v>
      </c>
      <c r="AA4847" s="16">
        <f t="shared" si="59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3624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5"/>
        <v>-30949.5</v>
      </c>
      <c r="W4848" s="16">
        <f t="shared" si="604"/>
        <v>0</v>
      </c>
      <c r="X4848" s="16"/>
      <c r="Y4848" s="14">
        <f t="shared" si="600"/>
        <v>0</v>
      </c>
      <c r="Z4848" s="16">
        <f t="shared" si="603"/>
        <v>0</v>
      </c>
      <c r="AA4848" s="16">
        <f t="shared" ref="AA4848:AA4911" si="60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3624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5"/>
        <v>-140.31</v>
      </c>
      <c r="W4849" s="16">
        <f t="shared" si="604"/>
        <v>0</v>
      </c>
      <c r="X4849" s="16"/>
      <c r="Y4849" s="14">
        <f t="shared" si="600"/>
        <v>0</v>
      </c>
      <c r="Z4849" s="16">
        <f t="shared" si="603"/>
        <v>0</v>
      </c>
      <c r="AA4849" s="16">
        <f t="shared" si="60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3624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5"/>
        <v>-16010.42</v>
      </c>
      <c r="W4850" s="16">
        <f t="shared" si="604"/>
        <v>0</v>
      </c>
      <c r="X4850" s="16"/>
      <c r="Y4850" s="14">
        <f t="shared" si="600"/>
        <v>0</v>
      </c>
      <c r="Z4850" s="16">
        <f t="shared" si="603"/>
        <v>0</v>
      </c>
      <c r="AA4850" s="16">
        <f t="shared" si="60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3624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5"/>
        <v>-29.309999999999501</v>
      </c>
      <c r="W4851" s="16">
        <f t="shared" si="604"/>
        <v>0</v>
      </c>
      <c r="X4851" s="16"/>
      <c r="Y4851" s="14">
        <f t="shared" si="600"/>
        <v>0</v>
      </c>
      <c r="Z4851" s="16">
        <f t="shared" si="603"/>
        <v>0</v>
      </c>
      <c r="AA4851" s="16">
        <f t="shared" si="60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3624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5"/>
        <v>-1795.07</v>
      </c>
      <c r="W4852" s="16">
        <f t="shared" si="604"/>
        <v>0</v>
      </c>
      <c r="X4852" s="16"/>
      <c r="Y4852" s="14">
        <f t="shared" si="600"/>
        <v>0</v>
      </c>
      <c r="Z4852" s="16">
        <f t="shared" si="603"/>
        <v>0</v>
      </c>
      <c r="AA4852" s="16">
        <f t="shared" si="60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3624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5"/>
        <v>-31611.21</v>
      </c>
      <c r="W4853" s="16">
        <f t="shared" si="604"/>
        <v>0</v>
      </c>
      <c r="X4853" s="16"/>
      <c r="Y4853" s="14">
        <f t="shared" si="600"/>
        <v>0</v>
      </c>
      <c r="Z4853" s="16">
        <f t="shared" si="603"/>
        <v>0</v>
      </c>
      <c r="AA4853" s="16">
        <f t="shared" si="60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3624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5"/>
        <v>-7483.45</v>
      </c>
      <c r="W4854" s="16">
        <f t="shared" si="604"/>
        <v>0</v>
      </c>
      <c r="X4854" s="16"/>
      <c r="Y4854" s="14">
        <f t="shared" si="600"/>
        <v>0</v>
      </c>
      <c r="Z4854" s="16">
        <f t="shared" si="603"/>
        <v>0</v>
      </c>
      <c r="AA4854" s="16">
        <f t="shared" si="60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3348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5"/>
        <v>-1855966.68</v>
      </c>
      <c r="W4855" s="16">
        <f t="shared" si="604"/>
        <v>0</v>
      </c>
      <c r="X4855" s="16"/>
      <c r="Y4855" s="14">
        <f t="shared" si="600"/>
        <v>0</v>
      </c>
      <c r="Z4855" s="16">
        <f t="shared" si="603"/>
        <v>0</v>
      </c>
      <c r="AA4855" s="16">
        <f t="shared" si="60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3624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5"/>
        <v>30116.23</v>
      </c>
      <c r="W4856" s="16">
        <f t="shared" si="604"/>
        <v>0</v>
      </c>
      <c r="X4856" s="16"/>
      <c r="Y4856" s="14">
        <f t="shared" si="600"/>
        <v>0</v>
      </c>
      <c r="Z4856" s="16">
        <f t="shared" si="603"/>
        <v>0</v>
      </c>
      <c r="AA4856" s="16">
        <f t="shared" si="60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3624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5"/>
        <v>-48.75</v>
      </c>
      <c r="W4857" s="16">
        <f t="shared" si="604"/>
        <v>0</v>
      </c>
      <c r="X4857" s="16"/>
      <c r="Y4857" s="14">
        <f t="shared" si="600"/>
        <v>0</v>
      </c>
      <c r="Z4857" s="16">
        <f t="shared" si="603"/>
        <v>0</v>
      </c>
      <c r="AA4857" s="16">
        <f t="shared" si="60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3624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5"/>
        <v>-240.69</v>
      </c>
      <c r="W4858" s="16">
        <f t="shared" si="604"/>
        <v>0</v>
      </c>
      <c r="X4858" s="16"/>
      <c r="Y4858" s="14">
        <f t="shared" si="600"/>
        <v>0</v>
      </c>
      <c r="Z4858" s="16">
        <f t="shared" si="603"/>
        <v>0</v>
      </c>
      <c r="AA4858" s="16">
        <f t="shared" si="60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3624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5"/>
        <v>-53.53</v>
      </c>
      <c r="W4859" s="16">
        <f t="shared" si="604"/>
        <v>0</v>
      </c>
      <c r="X4859" s="16"/>
      <c r="Y4859" s="14">
        <f t="shared" si="600"/>
        <v>0</v>
      </c>
      <c r="Z4859" s="16">
        <f t="shared" si="603"/>
        <v>0</v>
      </c>
      <c r="AA4859" s="16">
        <f t="shared" si="60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3624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5"/>
        <v>11376.98</v>
      </c>
      <c r="W4860" s="16">
        <f t="shared" si="604"/>
        <v>0</v>
      </c>
      <c r="X4860" s="16"/>
      <c r="Y4860" s="14">
        <f t="shared" si="600"/>
        <v>0</v>
      </c>
      <c r="Z4860" s="16">
        <f t="shared" si="603"/>
        <v>0</v>
      </c>
      <c r="AA4860" s="16">
        <f t="shared" si="60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3624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5"/>
        <v>1567.27</v>
      </c>
      <c r="W4861" s="16">
        <f t="shared" si="604"/>
        <v>0</v>
      </c>
      <c r="X4861" s="16"/>
      <c r="Y4861" s="14">
        <f t="shared" si="600"/>
        <v>0</v>
      </c>
      <c r="Z4861" s="16">
        <f t="shared" si="603"/>
        <v>0</v>
      </c>
      <c r="AA4861" s="16">
        <f t="shared" si="60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3624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5"/>
        <v>-76.92</v>
      </c>
      <c r="W4862" s="16">
        <f t="shared" si="604"/>
        <v>0</v>
      </c>
      <c r="X4862" s="16"/>
      <c r="Y4862" s="14">
        <f t="shared" si="600"/>
        <v>0</v>
      </c>
      <c r="Z4862" s="16">
        <f t="shared" si="603"/>
        <v>0</v>
      </c>
      <c r="AA4862" s="16">
        <f t="shared" si="60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3624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5"/>
        <v>-6571.53</v>
      </c>
      <c r="W4863" s="16">
        <f t="shared" si="604"/>
        <v>0</v>
      </c>
      <c r="X4863" s="16"/>
      <c r="Y4863" s="14">
        <f t="shared" si="600"/>
        <v>0</v>
      </c>
      <c r="Z4863" s="16">
        <f t="shared" si="603"/>
        <v>0</v>
      </c>
      <c r="AA4863" s="16">
        <f t="shared" si="60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3624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5"/>
        <v>-23.84</v>
      </c>
      <c r="W4864" s="16">
        <f t="shared" si="604"/>
        <v>0</v>
      </c>
      <c r="X4864" s="16"/>
      <c r="Y4864" s="14">
        <f t="shared" si="600"/>
        <v>0</v>
      </c>
      <c r="Z4864" s="16">
        <f t="shared" si="603"/>
        <v>0</v>
      </c>
      <c r="AA4864" s="16">
        <f t="shared" si="60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3624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5"/>
        <v>-64.329999999999899</v>
      </c>
      <c r="W4865" s="16">
        <f t="shared" si="604"/>
        <v>0</v>
      </c>
      <c r="X4865" s="16"/>
      <c r="Y4865" s="14">
        <f t="shared" si="600"/>
        <v>0</v>
      </c>
      <c r="Z4865" s="16">
        <f t="shared" si="603"/>
        <v>0</v>
      </c>
      <c r="AA4865" s="16">
        <f t="shared" si="60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3624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05"/>
        <v>29772.05</v>
      </c>
      <c r="W4866" s="16">
        <f t="shared" si="604"/>
        <v>0</v>
      </c>
      <c r="X4866" s="16"/>
      <c r="Y4866" s="14">
        <f t="shared" si="600"/>
        <v>0</v>
      </c>
      <c r="Z4866" s="16">
        <f t="shared" si="603"/>
        <v>0</v>
      </c>
      <c r="AA4866" s="16">
        <f t="shared" si="60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3624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5"/>
        <v>18374.93</v>
      </c>
      <c r="W4867" s="16">
        <f t="shared" si="604"/>
        <v>0</v>
      </c>
      <c r="X4867" s="16"/>
      <c r="Y4867" s="14">
        <f t="shared" ref="Y4867:Y4930" si="607">IF((W4867-AB4867)&gt;0,W4867-AB4867,0)</f>
        <v>0</v>
      </c>
      <c r="Z4867" s="16">
        <f t="shared" si="603"/>
        <v>0</v>
      </c>
      <c r="AA4867" s="16">
        <f t="shared" si="60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3624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05"/>
        <v>8759.2000000000007</v>
      </c>
      <c r="W4868" s="16">
        <f t="shared" si="604"/>
        <v>0</v>
      </c>
      <c r="X4868" s="16"/>
      <c r="Y4868" s="14">
        <f t="shared" si="607"/>
        <v>0</v>
      </c>
      <c r="Z4868" s="16">
        <f t="shared" si="603"/>
        <v>0</v>
      </c>
      <c r="AA4868" s="16">
        <f t="shared" si="60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05"/>
        <v>4609.1499999999996</v>
      </c>
      <c r="W4869" s="16">
        <f t="shared" si="604"/>
        <v>0</v>
      </c>
      <c r="X4869" s="16"/>
      <c r="Y4869" s="14">
        <f t="shared" si="607"/>
        <v>0</v>
      </c>
      <c r="Z4869" s="16">
        <f t="shared" si="603"/>
        <v>0</v>
      </c>
      <c r="AA4869" s="16">
        <f t="shared" si="60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5"/>
        <v>-85.679999999999893</v>
      </c>
      <c r="W4870" s="16">
        <f t="shared" si="604"/>
        <v>0</v>
      </c>
      <c r="X4870" s="16"/>
      <c r="Y4870" s="14">
        <f t="shared" si="607"/>
        <v>0</v>
      </c>
      <c r="Z4870" s="16">
        <f t="shared" si="603"/>
        <v>0</v>
      </c>
      <c r="AA4870" s="16">
        <f t="shared" si="60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5"/>
        <v>-74.459999999999894</v>
      </c>
      <c r="W4871" s="16">
        <f t="shared" si="604"/>
        <v>0</v>
      </c>
      <c r="X4871" s="16"/>
      <c r="Y4871" s="14">
        <f t="shared" si="607"/>
        <v>0</v>
      </c>
      <c r="Z4871" s="16">
        <f t="shared" si="603"/>
        <v>0</v>
      </c>
      <c r="AA4871" s="16">
        <f t="shared" si="60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8" t="s">
        <v>1455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05"/>
        <v>-63302.14</v>
      </c>
      <c r="W4872" s="16">
        <f t="shared" si="604"/>
        <v>30867.339805825242</v>
      </c>
      <c r="X4872" s="16"/>
      <c r="Y4872" s="14">
        <f t="shared" si="607"/>
        <v>0</v>
      </c>
      <c r="Z4872" s="16">
        <f t="shared" si="603"/>
        <v>30867.339805825242</v>
      </c>
      <c r="AA4872" s="16">
        <f t="shared" si="60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05"/>
        <v>-55978.509999999995</v>
      </c>
      <c r="W4873" s="16">
        <f t="shared" si="604"/>
        <v>30727.805825242718</v>
      </c>
      <c r="X4873" s="16"/>
      <c r="Y4873" s="14">
        <f t="shared" si="607"/>
        <v>0</v>
      </c>
      <c r="Z4873" s="16">
        <f t="shared" si="603"/>
        <v>30727.805825242718</v>
      </c>
      <c r="AA4873" s="16">
        <f t="shared" si="60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5"/>
        <v>1545.53</v>
      </c>
      <c r="W4874" s="16">
        <f t="shared" si="604"/>
        <v>21.74</v>
      </c>
      <c r="X4874" s="16"/>
      <c r="Y4874" s="14">
        <f t="shared" si="607"/>
        <v>0</v>
      </c>
      <c r="Z4874" s="16">
        <f t="shared" si="603"/>
        <v>21.74</v>
      </c>
      <c r="AA4874" s="16">
        <f t="shared" si="60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5"/>
        <v>-78.41</v>
      </c>
      <c r="W4875" s="16">
        <f t="shared" si="604"/>
        <v>1.49</v>
      </c>
      <c r="X4875" s="16"/>
      <c r="Y4875" s="14">
        <f t="shared" si="607"/>
        <v>0</v>
      </c>
      <c r="Z4875" s="16">
        <f t="shared" si="603"/>
        <v>1.49</v>
      </c>
      <c r="AA4875" s="16">
        <f t="shared" si="60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3" t="s">
        <v>3334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4"/>
        <v>0</v>
      </c>
      <c r="X4876" s="16"/>
      <c r="Y4876" s="14">
        <f t="shared" si="607"/>
        <v>0</v>
      </c>
      <c r="Z4876" s="16">
        <f t="shared" si="603"/>
        <v>0</v>
      </c>
      <c r="AA4876" s="16">
        <f t="shared" si="606"/>
        <v>0</v>
      </c>
      <c r="AB4876" s="16">
        <v>0</v>
      </c>
      <c r="AC4876" s="10">
        <v>6.5000000000000002E-2</v>
      </c>
      <c r="AD4876" s="74"/>
      <c r="AE4876" s="74" t="s">
        <v>3576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3577</v>
      </c>
      <c r="F4877" s="74" t="s">
        <v>3577</v>
      </c>
      <c r="G4877" s="74" t="s">
        <v>3577</v>
      </c>
      <c r="H4877" s="123" t="s">
        <v>36</v>
      </c>
      <c r="I4877" s="73" t="s">
        <v>37</v>
      </c>
      <c r="J4877" s="73" t="s">
        <v>3334</v>
      </c>
      <c r="K4877" s="73" t="s">
        <v>32</v>
      </c>
      <c r="L4877" s="74" t="s">
        <v>3577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4"/>
        <v>0</v>
      </c>
      <c r="X4877" s="16"/>
      <c r="Y4877" s="14">
        <f t="shared" si="607"/>
        <v>0</v>
      </c>
      <c r="Z4877" s="16">
        <f t="shared" si="603"/>
        <v>0</v>
      </c>
      <c r="AA4877" s="16">
        <f t="shared" si="606"/>
        <v>0</v>
      </c>
      <c r="AB4877" s="16">
        <v>0</v>
      </c>
      <c r="AC4877" s="10">
        <v>0</v>
      </c>
      <c r="AD4877" s="74"/>
      <c r="AE4877" s="74" t="s">
        <v>3578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4"/>
        <v>5588</v>
      </c>
      <c r="X4878" s="16"/>
      <c r="Y4878" s="14">
        <f t="shared" si="607"/>
        <v>0</v>
      </c>
      <c r="Z4878" s="16">
        <f t="shared" si="603"/>
        <v>5588</v>
      </c>
      <c r="AA4878" s="16">
        <f t="shared" si="60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4"/>
        <v>19248.5</v>
      </c>
      <c r="X4879" s="16"/>
      <c r="Y4879" s="14">
        <f t="shared" si="607"/>
        <v>0</v>
      </c>
      <c r="Z4879" s="16">
        <f t="shared" si="603"/>
        <v>19248.5</v>
      </c>
      <c r="AA4879" s="16">
        <f t="shared" si="60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4"/>
        <v>18338.71</v>
      </c>
      <c r="X4880" s="16"/>
      <c r="Y4880" s="14">
        <f t="shared" si="607"/>
        <v>0</v>
      </c>
      <c r="Z4880" s="16">
        <f t="shared" si="603"/>
        <v>18338.71</v>
      </c>
      <c r="AA4880" s="16">
        <f t="shared" si="60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3579</v>
      </c>
      <c r="F4881" s="74" t="s">
        <v>3579</v>
      </c>
      <c r="G4881" s="74" t="s">
        <v>3579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3580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4"/>
        <v>4008</v>
      </c>
      <c r="X4881" s="16"/>
      <c r="Y4881" s="14">
        <f t="shared" si="607"/>
        <v>0</v>
      </c>
      <c r="Z4881" s="16">
        <f t="shared" si="603"/>
        <v>4008</v>
      </c>
      <c r="AA4881" s="16">
        <f t="shared" si="60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08">S4882+T4882-U4882</f>
        <v>0</v>
      </c>
      <c r="W4882" s="14">
        <f t="shared" si="604"/>
        <v>0</v>
      </c>
      <c r="X4882" s="16"/>
      <c r="Y4882" s="14">
        <f t="shared" si="607"/>
        <v>0</v>
      </c>
      <c r="Z4882" s="16">
        <f t="shared" si="603"/>
        <v>0</v>
      </c>
      <c r="AA4882" s="16">
        <f t="shared" si="60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3624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08"/>
        <v>-56597.52</v>
      </c>
      <c r="W4883" s="14">
        <f t="shared" si="604"/>
        <v>0</v>
      </c>
      <c r="X4883" s="16"/>
      <c r="Y4883" s="14">
        <f t="shared" si="607"/>
        <v>0</v>
      </c>
      <c r="Z4883" s="16">
        <f t="shared" si="603"/>
        <v>0</v>
      </c>
      <c r="AA4883" s="16">
        <f t="shared" si="60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08"/>
        <v>6407.56</v>
      </c>
      <c r="W4884" s="14">
        <f t="shared" si="604"/>
        <v>0</v>
      </c>
      <c r="X4884" s="16"/>
      <c r="Y4884" s="14">
        <f t="shared" si="607"/>
        <v>0</v>
      </c>
      <c r="Z4884" s="16">
        <f t="shared" si="603"/>
        <v>0</v>
      </c>
      <c r="AA4884" s="16">
        <f t="shared" si="60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08"/>
        <v>-132876.06</v>
      </c>
      <c r="W4885" s="14">
        <f t="shared" si="604"/>
        <v>0</v>
      </c>
      <c r="X4885" s="16"/>
      <c r="Y4885" s="14">
        <f t="shared" si="607"/>
        <v>0</v>
      </c>
      <c r="Z4885" s="16">
        <f t="shared" si="603"/>
        <v>0</v>
      </c>
      <c r="AA4885" s="16">
        <f t="shared" si="60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08"/>
        <v>22492.5</v>
      </c>
      <c r="W4886" s="14">
        <f t="shared" si="604"/>
        <v>0</v>
      </c>
      <c r="X4886" s="16"/>
      <c r="Y4886" s="14">
        <f t="shared" si="607"/>
        <v>0</v>
      </c>
      <c r="Z4886" s="16">
        <f t="shared" si="603"/>
        <v>0</v>
      </c>
      <c r="AA4886" s="16">
        <f t="shared" si="60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08"/>
        <v>-1516.75</v>
      </c>
      <c r="W4887" s="14">
        <f t="shared" si="604"/>
        <v>0</v>
      </c>
      <c r="X4887" s="16"/>
      <c r="Y4887" s="14">
        <f t="shared" si="607"/>
        <v>0</v>
      </c>
      <c r="Z4887" s="16">
        <f t="shared" si="603"/>
        <v>0</v>
      </c>
      <c r="AA4887" s="16">
        <f t="shared" si="60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08"/>
        <v>25798.6</v>
      </c>
      <c r="W4888" s="14">
        <f t="shared" si="604"/>
        <v>0</v>
      </c>
      <c r="X4888" s="16"/>
      <c r="Y4888" s="14">
        <f t="shared" si="607"/>
        <v>0</v>
      </c>
      <c r="Z4888" s="16">
        <f t="shared" si="603"/>
        <v>0</v>
      </c>
      <c r="AA4888" s="16">
        <f t="shared" si="60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08"/>
        <v>-6514.2</v>
      </c>
      <c r="W4889" s="14">
        <f t="shared" si="604"/>
        <v>0</v>
      </c>
      <c r="X4889" s="16"/>
      <c r="Y4889" s="14">
        <f t="shared" si="607"/>
        <v>0</v>
      </c>
      <c r="Z4889" s="16">
        <f t="shared" si="603"/>
        <v>0</v>
      </c>
      <c r="AA4889" s="16">
        <f t="shared" si="60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08"/>
        <v>58394.6000000001</v>
      </c>
      <c r="W4890" s="14">
        <f t="shared" si="604"/>
        <v>0</v>
      </c>
      <c r="X4890" s="16"/>
      <c r="Y4890" s="14">
        <f t="shared" si="607"/>
        <v>0</v>
      </c>
      <c r="Z4890" s="16">
        <f t="shared" si="603"/>
        <v>0</v>
      </c>
      <c r="AA4890" s="16">
        <f t="shared" si="60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3624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08"/>
        <v>68831.960000000006</v>
      </c>
      <c r="W4891" s="14">
        <f t="shared" si="604"/>
        <v>0</v>
      </c>
      <c r="X4891" s="16"/>
      <c r="Y4891" s="14">
        <f t="shared" si="607"/>
        <v>0</v>
      </c>
      <c r="Z4891" s="16">
        <f t="shared" si="603"/>
        <v>0</v>
      </c>
      <c r="AA4891" s="16">
        <f t="shared" si="60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3624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08"/>
        <v>70420.280000000101</v>
      </c>
      <c r="W4892" s="14">
        <f t="shared" si="604"/>
        <v>0</v>
      </c>
      <c r="X4892" s="16"/>
      <c r="Y4892" s="14">
        <f t="shared" si="607"/>
        <v>0</v>
      </c>
      <c r="Z4892" s="16">
        <f t="shared" si="603"/>
        <v>0</v>
      </c>
      <c r="AA4892" s="16">
        <f t="shared" si="60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3624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08"/>
        <v>73.66</v>
      </c>
      <c r="W4893" s="14">
        <f t="shared" si="604"/>
        <v>0</v>
      </c>
      <c r="X4893" s="16"/>
      <c r="Y4893" s="14">
        <f t="shared" si="607"/>
        <v>0</v>
      </c>
      <c r="Z4893" s="16">
        <f t="shared" si="603"/>
        <v>0</v>
      </c>
      <c r="AA4893" s="16">
        <f t="shared" si="60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3624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08"/>
        <v>-72524.27</v>
      </c>
      <c r="W4894" s="14">
        <f t="shared" si="604"/>
        <v>0</v>
      </c>
      <c r="X4894" s="16"/>
      <c r="Y4894" s="14">
        <f t="shared" si="607"/>
        <v>0</v>
      </c>
      <c r="Z4894" s="16">
        <f t="shared" si="603"/>
        <v>0</v>
      </c>
      <c r="AA4894" s="16">
        <f t="shared" si="60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08"/>
        <v>45.899999999999899</v>
      </c>
      <c r="W4895" s="14">
        <f t="shared" si="604"/>
        <v>0</v>
      </c>
      <c r="X4895" s="16"/>
      <c r="Y4895" s="14">
        <f t="shared" si="607"/>
        <v>0</v>
      </c>
      <c r="Z4895" s="16">
        <f t="shared" si="603"/>
        <v>0</v>
      </c>
      <c r="AA4895" s="16">
        <f t="shared" si="60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3624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08"/>
        <v>396732.18</v>
      </c>
      <c r="W4896" s="14">
        <f t="shared" si="604"/>
        <v>0</v>
      </c>
      <c r="X4896" s="16"/>
      <c r="Y4896" s="14">
        <f t="shared" si="607"/>
        <v>0</v>
      </c>
      <c r="Z4896" s="16">
        <f t="shared" si="603"/>
        <v>0</v>
      </c>
      <c r="AA4896" s="16">
        <f t="shared" si="60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08"/>
        <v>-13001.65</v>
      </c>
      <c r="W4897" s="14">
        <f t="shared" si="604"/>
        <v>0</v>
      </c>
      <c r="X4897" s="16"/>
      <c r="Y4897" s="14">
        <f t="shared" si="607"/>
        <v>0</v>
      </c>
      <c r="Z4897" s="16">
        <f t="shared" ref="Z4897:Z4938" si="609">W4897+X4897</f>
        <v>0</v>
      </c>
      <c r="AA4897" s="16">
        <f t="shared" si="60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3624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08"/>
        <v>-132620.76999999999</v>
      </c>
      <c r="W4898" s="14">
        <f t="shared" si="604"/>
        <v>0</v>
      </c>
      <c r="X4898" s="16"/>
      <c r="Y4898" s="14">
        <f t="shared" si="607"/>
        <v>0</v>
      </c>
      <c r="Z4898" s="16">
        <f t="shared" si="609"/>
        <v>0</v>
      </c>
      <c r="AA4898" s="16">
        <f t="shared" si="60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3624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08"/>
        <v>-81833.960000000006</v>
      </c>
      <c r="W4899" s="14">
        <f t="shared" si="604"/>
        <v>0</v>
      </c>
      <c r="X4899" s="16"/>
      <c r="Y4899" s="14">
        <f t="shared" si="607"/>
        <v>0</v>
      </c>
      <c r="Z4899" s="16">
        <f t="shared" si="609"/>
        <v>0</v>
      </c>
      <c r="AA4899" s="16">
        <f t="shared" si="60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3624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08"/>
        <v>14646.16</v>
      </c>
      <c r="W4900" s="14">
        <f t="shared" ref="W4900:W4925" si="610">IF(O4900="返货",U4900/(1+P4900),IF(O4900="返现",U4900,IF(O4900="折扣",U4900*P4900,IF(O4900="无",U4900))))</f>
        <v>0</v>
      </c>
      <c r="X4900" s="16"/>
      <c r="Y4900" s="14">
        <f t="shared" si="607"/>
        <v>0</v>
      </c>
      <c r="Z4900" s="16">
        <f t="shared" si="609"/>
        <v>0</v>
      </c>
      <c r="AA4900" s="16">
        <f t="shared" si="60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3624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08"/>
        <v>-18.600000000000001</v>
      </c>
      <c r="W4901" s="14">
        <f t="shared" si="610"/>
        <v>0</v>
      </c>
      <c r="X4901" s="16"/>
      <c r="Y4901" s="14">
        <f t="shared" si="607"/>
        <v>0</v>
      </c>
      <c r="Z4901" s="16">
        <f t="shared" si="609"/>
        <v>0</v>
      </c>
      <c r="AA4901" s="16">
        <f t="shared" si="60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3624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08"/>
        <v>15598.88</v>
      </c>
      <c r="W4902" s="14">
        <f t="shared" si="610"/>
        <v>0</v>
      </c>
      <c r="X4902" s="16"/>
      <c r="Y4902" s="14">
        <f t="shared" si="607"/>
        <v>0</v>
      </c>
      <c r="Z4902" s="16">
        <f t="shared" si="609"/>
        <v>0</v>
      </c>
      <c r="AA4902" s="16">
        <f t="shared" si="60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3624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08"/>
        <v>81833.960000000006</v>
      </c>
      <c r="W4903" s="14">
        <f t="shared" si="610"/>
        <v>0</v>
      </c>
      <c r="X4903" s="16"/>
      <c r="Y4903" s="14">
        <f t="shared" si="607"/>
        <v>0</v>
      </c>
      <c r="Z4903" s="16">
        <f t="shared" si="609"/>
        <v>0</v>
      </c>
      <c r="AA4903" s="16">
        <f t="shared" si="60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08"/>
        <v>17089.75</v>
      </c>
      <c r="W4904" s="14">
        <f t="shared" si="610"/>
        <v>0</v>
      </c>
      <c r="X4904" s="16"/>
      <c r="Y4904" s="14">
        <f t="shared" si="607"/>
        <v>0</v>
      </c>
      <c r="Z4904" s="16">
        <f t="shared" si="609"/>
        <v>0</v>
      </c>
      <c r="AA4904" s="16">
        <f t="shared" si="60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3624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08"/>
        <v>-196.07999999999799</v>
      </c>
      <c r="W4905" s="14">
        <f t="shared" si="610"/>
        <v>0</v>
      </c>
      <c r="X4905" s="16"/>
      <c r="Y4905" s="14">
        <f t="shared" si="607"/>
        <v>0</v>
      </c>
      <c r="Z4905" s="16">
        <f t="shared" si="609"/>
        <v>0</v>
      </c>
      <c r="AA4905" s="16">
        <f t="shared" si="60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3624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08"/>
        <v>2500</v>
      </c>
      <c r="W4906" s="14">
        <f t="shared" si="610"/>
        <v>0</v>
      </c>
      <c r="X4906" s="16"/>
      <c r="Y4906" s="14">
        <f t="shared" si="607"/>
        <v>0</v>
      </c>
      <c r="Z4906" s="16">
        <f t="shared" si="609"/>
        <v>0</v>
      </c>
      <c r="AA4906" s="16">
        <f t="shared" si="60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3624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08"/>
        <v>7.2</v>
      </c>
      <c r="W4907" s="14">
        <f t="shared" si="610"/>
        <v>0</v>
      </c>
      <c r="X4907" s="16"/>
      <c r="Y4907" s="14">
        <f t="shared" si="607"/>
        <v>0</v>
      </c>
      <c r="Z4907" s="16">
        <f t="shared" si="609"/>
        <v>0</v>
      </c>
      <c r="AA4907" s="16">
        <f t="shared" si="60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3624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08"/>
        <v>-50774.25</v>
      </c>
      <c r="W4908" s="14">
        <f t="shared" si="610"/>
        <v>0</v>
      </c>
      <c r="X4908" s="16"/>
      <c r="Y4908" s="14">
        <f t="shared" si="607"/>
        <v>0</v>
      </c>
      <c r="Z4908" s="16">
        <f t="shared" si="609"/>
        <v>0</v>
      </c>
      <c r="AA4908" s="16">
        <f t="shared" si="60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08"/>
        <v>80000</v>
      </c>
      <c r="W4909" s="14">
        <f t="shared" si="610"/>
        <v>0</v>
      </c>
      <c r="X4909" s="16"/>
      <c r="Y4909" s="14">
        <f t="shared" si="607"/>
        <v>0</v>
      </c>
      <c r="Z4909" s="16">
        <f t="shared" si="609"/>
        <v>0</v>
      </c>
      <c r="AA4909" s="16">
        <f t="shared" si="60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08"/>
        <v>40000</v>
      </c>
      <c r="W4910" s="14">
        <f t="shared" si="610"/>
        <v>0</v>
      </c>
      <c r="X4910" s="16"/>
      <c r="Y4910" s="14">
        <f t="shared" si="607"/>
        <v>0</v>
      </c>
      <c r="Z4910" s="16">
        <f t="shared" si="609"/>
        <v>0</v>
      </c>
      <c r="AA4910" s="16">
        <f t="shared" si="60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08"/>
        <v>186117.1</v>
      </c>
      <c r="W4911" s="14">
        <f t="shared" si="610"/>
        <v>0</v>
      </c>
      <c r="X4911" s="16"/>
      <c r="Y4911" s="14">
        <f t="shared" si="607"/>
        <v>0</v>
      </c>
      <c r="Z4911" s="16">
        <f t="shared" si="609"/>
        <v>0</v>
      </c>
      <c r="AA4911" s="16">
        <f t="shared" si="60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08"/>
        <v>3882.9</v>
      </c>
      <c r="W4912" s="14">
        <f t="shared" si="610"/>
        <v>0</v>
      </c>
      <c r="X4912" s="16"/>
      <c r="Y4912" s="14">
        <f t="shared" si="607"/>
        <v>0</v>
      </c>
      <c r="Z4912" s="16">
        <f t="shared" si="609"/>
        <v>0</v>
      </c>
      <c r="AA4912" s="16">
        <f t="shared" ref="AA4912:AA4975" si="61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08"/>
        <v>159441.73000000001</v>
      </c>
      <c r="W4913" s="14">
        <f t="shared" si="610"/>
        <v>0</v>
      </c>
      <c r="X4913" s="16"/>
      <c r="Y4913" s="14">
        <f t="shared" si="607"/>
        <v>0</v>
      </c>
      <c r="Z4913" s="16">
        <f t="shared" si="609"/>
        <v>0</v>
      </c>
      <c r="AA4913" s="16">
        <f t="shared" si="61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08"/>
        <v>0</v>
      </c>
      <c r="W4914" s="14">
        <f t="shared" si="610"/>
        <v>0</v>
      </c>
      <c r="X4914" s="16"/>
      <c r="Y4914" s="14">
        <f t="shared" si="607"/>
        <v>0</v>
      </c>
      <c r="Z4914" s="16">
        <f t="shared" si="609"/>
        <v>0</v>
      </c>
      <c r="AA4914" s="16">
        <f t="shared" si="61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08"/>
        <v>9968.7000000000007</v>
      </c>
      <c r="W4915" s="14">
        <f t="shared" si="610"/>
        <v>0</v>
      </c>
      <c r="X4915" s="16"/>
      <c r="Y4915" s="14">
        <f t="shared" si="607"/>
        <v>0</v>
      </c>
      <c r="Z4915" s="16">
        <f t="shared" si="609"/>
        <v>0</v>
      </c>
      <c r="AA4915" s="16">
        <f t="shared" si="61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08"/>
        <v>-2059.96</v>
      </c>
      <c r="W4916" s="14">
        <f t="shared" si="610"/>
        <v>0</v>
      </c>
      <c r="X4916" s="16"/>
      <c r="Y4916" s="14">
        <f t="shared" si="607"/>
        <v>0</v>
      </c>
      <c r="Z4916" s="16">
        <f t="shared" si="609"/>
        <v>0</v>
      </c>
      <c r="AA4916" s="16">
        <f t="shared" si="61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3" t="s">
        <v>3334</v>
      </c>
      <c r="K4917" s="73" t="s">
        <v>32</v>
      </c>
      <c r="L4917" s="102" t="s">
        <v>3243</v>
      </c>
      <c r="M4917" s="73"/>
      <c r="N4917" s="8" t="s">
        <v>3352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08"/>
        <v>-95764.4</v>
      </c>
      <c r="W4917" s="14">
        <f t="shared" si="610"/>
        <v>95764.4</v>
      </c>
      <c r="X4917" s="16"/>
      <c r="Y4917" s="14">
        <f t="shared" si="607"/>
        <v>0</v>
      </c>
      <c r="Z4917" s="16">
        <f t="shared" si="609"/>
        <v>95764.4</v>
      </c>
      <c r="AA4917" s="16">
        <f t="shared" si="611"/>
        <v>0</v>
      </c>
      <c r="AB4917" s="16">
        <v>95764.4</v>
      </c>
      <c r="AC4917" s="10">
        <v>6.5000000000000002E-2</v>
      </c>
      <c r="AD4917" s="74"/>
      <c r="AE4917" s="74" t="s">
        <v>3581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3" t="s">
        <v>3334</v>
      </c>
      <c r="K4918" s="73" t="s">
        <v>32</v>
      </c>
      <c r="L4918" s="102" t="s">
        <v>3243</v>
      </c>
      <c r="M4918" s="73"/>
      <c r="N4918" s="8" t="s">
        <v>3353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0"/>
        <v>193701.81</v>
      </c>
      <c r="X4918" s="16"/>
      <c r="Y4918" s="14">
        <f t="shared" si="607"/>
        <v>0</v>
      </c>
      <c r="Z4918" s="16">
        <f t="shared" si="609"/>
        <v>193701.81</v>
      </c>
      <c r="AA4918" s="16">
        <f t="shared" si="611"/>
        <v>0</v>
      </c>
      <c r="AB4918" s="16">
        <v>193701.81</v>
      </c>
      <c r="AC4918" s="10">
        <v>0</v>
      </c>
      <c r="AD4918" s="74"/>
      <c r="AE4918" s="74" t="s">
        <v>3582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3" t="s">
        <v>3334</v>
      </c>
      <c r="K4919" s="73" t="s">
        <v>32</v>
      </c>
      <c r="L4919" s="102" t="s">
        <v>3243</v>
      </c>
      <c r="M4919" s="73"/>
      <c r="N4919" s="8" t="s">
        <v>3353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0"/>
        <v>390166.78</v>
      </c>
      <c r="X4919" s="16"/>
      <c r="Y4919" s="14">
        <f t="shared" si="607"/>
        <v>0</v>
      </c>
      <c r="Z4919" s="16">
        <f t="shared" si="609"/>
        <v>390166.78</v>
      </c>
      <c r="AA4919" s="16">
        <f t="shared" si="611"/>
        <v>0</v>
      </c>
      <c r="AB4919" s="16">
        <v>390166.78</v>
      </c>
      <c r="AC4919" s="10">
        <v>0</v>
      </c>
      <c r="AD4919" s="74"/>
      <c r="AE4919" s="74" t="s">
        <v>3581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3" t="s">
        <v>3334</v>
      </c>
      <c r="K4920" s="73" t="s">
        <v>32</v>
      </c>
      <c r="L4920" s="102" t="s">
        <v>3243</v>
      </c>
      <c r="M4920" s="73"/>
      <c r="N4920" s="8" t="s">
        <v>3352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08"/>
        <v>-30300</v>
      </c>
      <c r="W4920" s="14">
        <f t="shared" si="610"/>
        <v>30300</v>
      </c>
      <c r="X4920" s="16"/>
      <c r="Y4920" s="14">
        <f t="shared" si="607"/>
        <v>0</v>
      </c>
      <c r="Z4920" s="16">
        <f t="shared" si="609"/>
        <v>30300</v>
      </c>
      <c r="AA4920" s="16">
        <f t="shared" si="611"/>
        <v>0</v>
      </c>
      <c r="AB4920" s="16">
        <v>30300</v>
      </c>
      <c r="AC4920" s="10">
        <v>6.5000000000000002E-2</v>
      </c>
      <c r="AD4920" s="74"/>
      <c r="AE4920" s="74" t="s">
        <v>3582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3583</v>
      </c>
      <c r="G4921" s="73" t="s">
        <v>74</v>
      </c>
      <c r="H4921" s="123" t="s">
        <v>3086</v>
      </c>
      <c r="I4921" s="73" t="s">
        <v>3624</v>
      </c>
      <c r="J4921" s="73" t="s">
        <v>3357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7"/>
        <v>136750</v>
      </c>
      <c r="Z4921" s="16">
        <f t="shared" si="609"/>
        <v>360000</v>
      </c>
      <c r="AA4921" s="16">
        <f t="shared" si="611"/>
        <v>0</v>
      </c>
      <c r="AB4921" s="16">
        <v>223250</v>
      </c>
      <c r="AC4921" s="10">
        <v>0</v>
      </c>
      <c r="AD4921" s="74"/>
      <c r="AE4921" s="16" t="s">
        <v>3584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3624</v>
      </c>
      <c r="J4922" s="73" t="s">
        <v>3357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7"/>
        <v>46500</v>
      </c>
      <c r="Z4922" s="16">
        <f t="shared" si="609"/>
        <v>218000</v>
      </c>
      <c r="AA4922" s="16">
        <f t="shared" si="611"/>
        <v>0</v>
      </c>
      <c r="AB4922" s="16">
        <v>171500</v>
      </c>
      <c r="AC4922" s="10">
        <v>0</v>
      </c>
      <c r="AD4922" s="74"/>
      <c r="AE4922" s="16" t="s">
        <v>3585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3624</v>
      </c>
      <c r="J4923" s="73" t="s">
        <v>3357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7"/>
        <v>41000</v>
      </c>
      <c r="Z4923" s="16">
        <f t="shared" si="609"/>
        <v>150000</v>
      </c>
      <c r="AA4923" s="16">
        <f t="shared" si="611"/>
        <v>0</v>
      </c>
      <c r="AB4923" s="16">
        <v>109000</v>
      </c>
      <c r="AC4923" s="10">
        <v>0</v>
      </c>
      <c r="AD4923" s="74"/>
      <c r="AE4923" s="74" t="s">
        <v>3586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3624</v>
      </c>
      <c r="J4924" s="73" t="s">
        <v>3357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7"/>
        <v>33450</v>
      </c>
      <c r="Z4924" s="16">
        <f t="shared" si="609"/>
        <v>94000</v>
      </c>
      <c r="AA4924" s="16">
        <f t="shared" si="611"/>
        <v>0</v>
      </c>
      <c r="AB4924" s="16">
        <v>60550</v>
      </c>
      <c r="AC4924" s="10">
        <v>0</v>
      </c>
      <c r="AD4924" s="74"/>
      <c r="AE4924" s="16" t="s">
        <v>3587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3624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0"/>
        <v>-32451</v>
      </c>
      <c r="X4925" s="16"/>
      <c r="Y4925" s="14">
        <f t="shared" si="607"/>
        <v>0</v>
      </c>
      <c r="Z4925" s="16">
        <f t="shared" si="609"/>
        <v>-32451</v>
      </c>
      <c r="AA4925" s="16">
        <f t="shared" si="611"/>
        <v>0</v>
      </c>
      <c r="AB4925" s="16">
        <v>-32451</v>
      </c>
      <c r="AC4925" s="10">
        <v>0</v>
      </c>
      <c r="AD4925" s="74"/>
      <c r="AE4925" s="74" t="s">
        <v>3355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08"/>
        <v>-1254030.05</v>
      </c>
      <c r="W4926" s="14">
        <v>1500000</v>
      </c>
      <c r="X4926" s="13">
        <f>W4926*R4926</f>
        <v>75000</v>
      </c>
      <c r="Y4926" s="14">
        <f t="shared" si="607"/>
        <v>0</v>
      </c>
      <c r="Z4926" s="16">
        <f t="shared" si="609"/>
        <v>1575000</v>
      </c>
      <c r="AA4926" s="16">
        <f t="shared" si="61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3624</v>
      </c>
      <c r="J4927" s="73" t="s">
        <v>3357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3588</v>
      </c>
      <c r="R4927" s="74"/>
      <c r="S4927" s="16">
        <v>27695.8</v>
      </c>
      <c r="T4927" s="16">
        <v>0</v>
      </c>
      <c r="U4927" s="16">
        <v>0</v>
      </c>
      <c r="V4927" s="16">
        <f t="shared" si="608"/>
        <v>27695.8</v>
      </c>
      <c r="W4927" s="14">
        <v>6.16</v>
      </c>
      <c r="X4927" s="16"/>
      <c r="Y4927" s="14">
        <f t="shared" si="607"/>
        <v>6.16</v>
      </c>
      <c r="Z4927" s="16">
        <f t="shared" si="609"/>
        <v>6.16</v>
      </c>
      <c r="AA4927" s="16">
        <f t="shared" si="61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3624</v>
      </c>
      <c r="J4928" s="73" t="s">
        <v>3357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3553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08"/>
        <v>-1521367.7799999998</v>
      </c>
      <c r="W4928" s="14">
        <f>U4928/(1+P4928+AH4928)-10977.42</f>
        <v>2112624.9857971012</v>
      </c>
      <c r="X4928" s="16"/>
      <c r="Y4928" s="14">
        <f t="shared" si="607"/>
        <v>83767.918104791082</v>
      </c>
      <c r="Z4928" s="16">
        <f t="shared" si="609"/>
        <v>2112624.9857971012</v>
      </c>
      <c r="AA4928" s="16">
        <f t="shared" si="61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3624</v>
      </c>
      <c r="J4929" s="73" t="s">
        <v>3361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08"/>
        <v>-158360</v>
      </c>
      <c r="W4929" s="14">
        <f t="shared" ref="W4929:W4936" si="612">U4929/(1+AH4929+P4929)</f>
        <v>500000</v>
      </c>
      <c r="X4929" s="16"/>
      <c r="Y4929" s="14">
        <f t="shared" si="607"/>
        <v>72000</v>
      </c>
      <c r="Z4929" s="16">
        <f t="shared" si="609"/>
        <v>500000</v>
      </c>
      <c r="AA4929" s="16">
        <f t="shared" si="61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3624</v>
      </c>
      <c r="J4930" s="73" t="s">
        <v>3360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08"/>
        <v>0</v>
      </c>
      <c r="W4930" s="14">
        <f t="shared" si="612"/>
        <v>20000</v>
      </c>
      <c r="X4930" s="16"/>
      <c r="Y4930" s="14">
        <f t="shared" si="607"/>
        <v>0</v>
      </c>
      <c r="Z4930" s="16">
        <f t="shared" si="609"/>
        <v>20000</v>
      </c>
      <c r="AA4930" s="16">
        <f t="shared" si="61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3624</v>
      </c>
      <c r="J4931" s="73" t="s">
        <v>3361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08"/>
        <v>-29960</v>
      </c>
      <c r="W4931" s="14">
        <f t="shared" si="612"/>
        <v>100000</v>
      </c>
      <c r="X4931" s="16"/>
      <c r="Y4931" s="14">
        <f t="shared" ref="Y4931:Y4994" si="613">IF((W4931-AB4931)&gt;0,W4931-AB4931,0)</f>
        <v>14400</v>
      </c>
      <c r="Z4931" s="16">
        <f t="shared" si="609"/>
        <v>100000</v>
      </c>
      <c r="AA4931" s="16">
        <f t="shared" si="61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3624</v>
      </c>
      <c r="J4932" s="73" t="s">
        <v>3362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08"/>
        <v>73546.27999999997</v>
      </c>
      <c r="W4932" s="14">
        <f t="shared" si="612"/>
        <v>135035.87931034481</v>
      </c>
      <c r="X4932" s="16"/>
      <c r="Y4932" s="14">
        <f t="shared" si="613"/>
        <v>6874.5538557998079</v>
      </c>
      <c r="Z4932" s="16">
        <f t="shared" si="609"/>
        <v>135035.87931034481</v>
      </c>
      <c r="AA4932" s="16">
        <f t="shared" si="61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3624</v>
      </c>
      <c r="J4933" s="73" t="s">
        <v>3357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08"/>
        <v>-1736095.88</v>
      </c>
      <c r="W4933" s="14">
        <f t="shared" si="612"/>
        <v>0</v>
      </c>
      <c r="X4933" s="16"/>
      <c r="Y4933" s="14">
        <f t="shared" si="613"/>
        <v>0</v>
      </c>
      <c r="Z4933" s="16">
        <f t="shared" si="609"/>
        <v>0</v>
      </c>
      <c r="AA4933" s="16">
        <f t="shared" si="61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3624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08"/>
        <v>-3000</v>
      </c>
      <c r="W4934" s="14">
        <f t="shared" si="612"/>
        <v>0</v>
      </c>
      <c r="X4934" s="16"/>
      <c r="Y4934" s="14">
        <f t="shared" si="613"/>
        <v>0</v>
      </c>
      <c r="Z4934" s="16">
        <f t="shared" si="609"/>
        <v>0</v>
      </c>
      <c r="AA4934" s="16">
        <f t="shared" si="61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3624</v>
      </c>
      <c r="J4935" s="73" t="s">
        <v>3357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08"/>
        <v>-33817.760000000002</v>
      </c>
      <c r="W4935" s="14">
        <f t="shared" si="612"/>
        <v>20470.342857142856</v>
      </c>
      <c r="X4935" s="16"/>
      <c r="Y4935" s="14">
        <f t="shared" si="613"/>
        <v>1125.8688571428575</v>
      </c>
      <c r="Z4935" s="16">
        <f t="shared" si="609"/>
        <v>20470.342857142856</v>
      </c>
      <c r="AA4935" s="16">
        <f t="shared" si="61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3624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08"/>
        <v>-551851</v>
      </c>
      <c r="W4936" s="14">
        <f t="shared" si="612"/>
        <v>0</v>
      </c>
      <c r="X4936" s="16"/>
      <c r="Y4936" s="14">
        <f t="shared" si="613"/>
        <v>0</v>
      </c>
      <c r="Z4936" s="16">
        <f t="shared" si="609"/>
        <v>0</v>
      </c>
      <c r="AA4936" s="16">
        <f t="shared" si="61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3624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08"/>
        <v>-885561.23</v>
      </c>
      <c r="W4937" s="14">
        <f t="shared" ref="W4937:W4962" si="614">IF(O4937="返货",U4937/(1+P4937),IF(O4937="返现",U4937,IF(O4937="折扣",U4937*P4937,IF(O4937="无",U4937))))</f>
        <v>0</v>
      </c>
      <c r="X4937" s="16"/>
      <c r="Y4937" s="14">
        <f t="shared" si="613"/>
        <v>0</v>
      </c>
      <c r="Z4937" s="16">
        <f t="shared" si="609"/>
        <v>0</v>
      </c>
      <c r="AA4937" s="16">
        <f t="shared" si="61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3624</v>
      </c>
      <c r="J4938" s="73" t="s">
        <v>3357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08"/>
        <v>13500</v>
      </c>
      <c r="W4938" s="14">
        <f>U4938/(1+AH4938+P4938)</f>
        <v>0</v>
      </c>
      <c r="X4938" s="16"/>
      <c r="Y4938" s="14">
        <f t="shared" si="613"/>
        <v>0</v>
      </c>
      <c r="Z4938" s="16">
        <f t="shared" si="609"/>
        <v>0</v>
      </c>
      <c r="AA4938" s="16">
        <f t="shared" si="61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3624</v>
      </c>
      <c r="J4939" s="73" t="s">
        <v>3358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08"/>
        <v>-1638.4299999999998</v>
      </c>
      <c r="W4939" s="14">
        <f t="shared" si="614"/>
        <v>976.08333333333337</v>
      </c>
      <c r="X4939" s="16"/>
      <c r="Y4939" s="14">
        <f t="shared" si="613"/>
        <v>3.4106051316484809E-13</v>
      </c>
      <c r="Z4939" s="16"/>
      <c r="AA4939" s="16">
        <f t="shared" si="61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3624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08"/>
        <v>40943.42</v>
      </c>
      <c r="W4940" s="14">
        <f t="shared" si="614"/>
        <v>0</v>
      </c>
      <c r="X4940" s="16"/>
      <c r="Y4940" s="14">
        <f t="shared" si="613"/>
        <v>0</v>
      </c>
      <c r="Z4940" s="16">
        <f t="shared" ref="Z4940:Z5003" si="615">W4940+X4940</f>
        <v>0</v>
      </c>
      <c r="AA4940" s="16">
        <f t="shared" si="61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3624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08"/>
        <v>14857.4</v>
      </c>
      <c r="W4941" s="14">
        <f t="shared" si="614"/>
        <v>0</v>
      </c>
      <c r="X4941" s="16"/>
      <c r="Y4941" s="14">
        <f t="shared" si="613"/>
        <v>0</v>
      </c>
      <c r="Z4941" s="16">
        <f t="shared" si="615"/>
        <v>0</v>
      </c>
      <c r="AA4941" s="16">
        <f t="shared" si="61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3624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08"/>
        <v>2648920.3199999998</v>
      </c>
      <c r="W4942" s="14">
        <f>U4942/(1+AH4942+P4942)</f>
        <v>0</v>
      </c>
      <c r="X4942" s="16"/>
      <c r="Y4942" s="14">
        <f t="shared" si="613"/>
        <v>0</v>
      </c>
      <c r="Z4942" s="16">
        <f t="shared" si="615"/>
        <v>0</v>
      </c>
      <c r="AA4942" s="16">
        <f t="shared" si="61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3624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08"/>
        <v>-35392.47</v>
      </c>
      <c r="W4943" s="14">
        <f t="shared" si="614"/>
        <v>0</v>
      </c>
      <c r="X4943" s="16"/>
      <c r="Y4943" s="14">
        <f t="shared" si="613"/>
        <v>0</v>
      </c>
      <c r="Z4943" s="16">
        <f t="shared" si="615"/>
        <v>0</v>
      </c>
      <c r="AA4943" s="16">
        <f t="shared" si="61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3624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08"/>
        <v>-5000.01</v>
      </c>
      <c r="W4944" s="14">
        <f t="shared" si="614"/>
        <v>0</v>
      </c>
      <c r="X4944" s="16"/>
      <c r="Y4944" s="14">
        <f t="shared" si="613"/>
        <v>0</v>
      </c>
      <c r="Z4944" s="16">
        <f t="shared" si="615"/>
        <v>0</v>
      </c>
      <c r="AA4944" s="16">
        <f t="shared" si="61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3624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08"/>
        <v>-6406.44</v>
      </c>
      <c r="W4945" s="14">
        <f t="shared" si="614"/>
        <v>0</v>
      </c>
      <c r="X4945" s="16"/>
      <c r="Y4945" s="14">
        <f t="shared" si="613"/>
        <v>0</v>
      </c>
      <c r="Z4945" s="16">
        <f t="shared" si="615"/>
        <v>0</v>
      </c>
      <c r="AA4945" s="16">
        <f t="shared" si="61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3624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6">S4946+T4946-U4946</f>
        <v>-630.86</v>
      </c>
      <c r="W4946" s="14">
        <f t="shared" si="614"/>
        <v>0</v>
      </c>
      <c r="X4946" s="16"/>
      <c r="Y4946" s="14">
        <f t="shared" si="613"/>
        <v>0</v>
      </c>
      <c r="Z4946" s="16">
        <f t="shared" si="615"/>
        <v>0</v>
      </c>
      <c r="AA4946" s="16">
        <f t="shared" si="61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3624</v>
      </c>
      <c r="J4947" s="73" t="s">
        <v>3357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6"/>
        <v>3683.98</v>
      </c>
      <c r="W4947" s="14">
        <f>U4947/(1+AH4947+P4947)</f>
        <v>0</v>
      </c>
      <c r="X4947" s="16"/>
      <c r="Y4947" s="14">
        <f t="shared" si="613"/>
        <v>0</v>
      </c>
      <c r="Z4947" s="16">
        <f t="shared" si="615"/>
        <v>0</v>
      </c>
      <c r="AA4947" s="16">
        <f t="shared" si="61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3624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6"/>
        <v>-195.3</v>
      </c>
      <c r="W4948" s="14">
        <f t="shared" si="614"/>
        <v>0</v>
      </c>
      <c r="X4948" s="16"/>
      <c r="Y4948" s="14">
        <f t="shared" si="613"/>
        <v>0</v>
      </c>
      <c r="Z4948" s="16">
        <f t="shared" si="615"/>
        <v>0</v>
      </c>
      <c r="AA4948" s="16">
        <f t="shared" si="61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3624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6"/>
        <v>4532.58</v>
      </c>
      <c r="W4949" s="14">
        <f t="shared" si="614"/>
        <v>0</v>
      </c>
      <c r="X4949" s="16"/>
      <c r="Y4949" s="14">
        <f t="shared" si="613"/>
        <v>0</v>
      </c>
      <c r="Z4949" s="16">
        <f t="shared" si="615"/>
        <v>0</v>
      </c>
      <c r="AA4949" s="16">
        <f t="shared" si="61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3624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6"/>
        <v>-37523.379999999997</v>
      </c>
      <c r="W4950" s="14">
        <f>U4950/(1+AH4950+P4950)</f>
        <v>0</v>
      </c>
      <c r="X4950" s="16"/>
      <c r="Y4950" s="14">
        <f t="shared" si="613"/>
        <v>0</v>
      </c>
      <c r="Z4950" s="16">
        <f t="shared" si="615"/>
        <v>0</v>
      </c>
      <c r="AA4950" s="16">
        <f t="shared" si="61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3624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6"/>
        <v>4.5999999999999099</v>
      </c>
      <c r="W4951" s="14">
        <f t="shared" si="614"/>
        <v>0</v>
      </c>
      <c r="X4951" s="16"/>
      <c r="Y4951" s="14">
        <f t="shared" si="613"/>
        <v>0</v>
      </c>
      <c r="Z4951" s="16">
        <f t="shared" si="615"/>
        <v>0</v>
      </c>
      <c r="AA4951" s="16">
        <f t="shared" si="61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3624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6"/>
        <v>2</v>
      </c>
      <c r="W4952" s="14">
        <f t="shared" si="614"/>
        <v>0</v>
      </c>
      <c r="X4952" s="16"/>
      <c r="Y4952" s="14">
        <f t="shared" si="613"/>
        <v>0</v>
      </c>
      <c r="Z4952" s="16">
        <f t="shared" si="615"/>
        <v>0</v>
      </c>
      <c r="AA4952" s="16">
        <f t="shared" si="61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3624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6"/>
        <v>2931.72</v>
      </c>
      <c r="W4953" s="14">
        <f>U4953/(1+AH4953+P4953)</f>
        <v>0</v>
      </c>
      <c r="X4953" s="16"/>
      <c r="Y4953" s="14">
        <f t="shared" si="613"/>
        <v>0</v>
      </c>
      <c r="Z4953" s="16">
        <f t="shared" si="615"/>
        <v>0</v>
      </c>
      <c r="AA4953" s="16">
        <f t="shared" si="61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3624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6"/>
        <v>1629.48</v>
      </c>
      <c r="W4954" s="14">
        <f>U4954/(1+AH4954+P4954)</f>
        <v>0</v>
      </c>
      <c r="X4954" s="16"/>
      <c r="Y4954" s="14">
        <f t="shared" si="613"/>
        <v>0</v>
      </c>
      <c r="Z4954" s="16">
        <f t="shared" si="615"/>
        <v>0</v>
      </c>
      <c r="AA4954" s="16">
        <f t="shared" si="61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3624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6"/>
        <v>14688</v>
      </c>
      <c r="W4955" s="14">
        <f>U4955/(1+AH4955+P4955)</f>
        <v>0</v>
      </c>
      <c r="X4955" s="16"/>
      <c r="Y4955" s="14">
        <f t="shared" si="613"/>
        <v>0</v>
      </c>
      <c r="Z4955" s="16">
        <f t="shared" si="615"/>
        <v>0</v>
      </c>
      <c r="AA4955" s="16">
        <f t="shared" si="61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3624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6"/>
        <v>-1382.2</v>
      </c>
      <c r="W4956" s="14">
        <f>U4956/(1+AH4956+P4956)</f>
        <v>0</v>
      </c>
      <c r="X4956" s="16"/>
      <c r="Y4956" s="14">
        <f t="shared" si="613"/>
        <v>0</v>
      </c>
      <c r="Z4956" s="16">
        <f t="shared" si="615"/>
        <v>0</v>
      </c>
      <c r="AA4956" s="16">
        <f t="shared" si="61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3624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6"/>
        <v>15770</v>
      </c>
      <c r="W4957" s="14">
        <f t="shared" si="614"/>
        <v>0</v>
      </c>
      <c r="X4957" s="16"/>
      <c r="Y4957" s="14">
        <f t="shared" si="613"/>
        <v>0</v>
      </c>
      <c r="Z4957" s="16">
        <f t="shared" si="615"/>
        <v>0</v>
      </c>
      <c r="AA4957" s="16">
        <f t="shared" si="61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3624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6"/>
        <v>2692</v>
      </c>
      <c r="W4958" s="14">
        <f t="shared" si="614"/>
        <v>0</v>
      </c>
      <c r="X4958" s="16"/>
      <c r="Y4958" s="14">
        <f t="shared" si="613"/>
        <v>0</v>
      </c>
      <c r="Z4958" s="16">
        <f t="shared" si="615"/>
        <v>0</v>
      </c>
      <c r="AA4958" s="16">
        <f t="shared" si="61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3624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6"/>
        <v>18870.099999999999</v>
      </c>
      <c r="W4959" s="14">
        <f t="shared" si="614"/>
        <v>0</v>
      </c>
      <c r="X4959" s="16"/>
      <c r="Y4959" s="14">
        <f t="shared" si="613"/>
        <v>0</v>
      </c>
      <c r="Z4959" s="16">
        <f t="shared" si="615"/>
        <v>0</v>
      </c>
      <c r="AA4959" s="16">
        <f t="shared" si="61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4"/>
        <v>143000</v>
      </c>
      <c r="X4960" s="16"/>
      <c r="Y4960" s="14">
        <f t="shared" si="613"/>
        <v>0</v>
      </c>
      <c r="Z4960" s="16">
        <f t="shared" si="615"/>
        <v>143000</v>
      </c>
      <c r="AA4960" s="16">
        <f t="shared" si="61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4"/>
        <v>615800</v>
      </c>
      <c r="X4961" s="16"/>
      <c r="Y4961" s="14">
        <f t="shared" si="613"/>
        <v>0</v>
      </c>
      <c r="Z4961" s="16">
        <f t="shared" si="615"/>
        <v>615800</v>
      </c>
      <c r="AA4961" s="16">
        <f t="shared" si="61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4"/>
        <v>747000</v>
      </c>
      <c r="X4962" s="16"/>
      <c r="Y4962" s="14">
        <f t="shared" si="613"/>
        <v>0</v>
      </c>
      <c r="Z4962" s="16">
        <f t="shared" si="615"/>
        <v>747000</v>
      </c>
      <c r="AA4962" s="16">
        <f t="shared" si="61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3589</v>
      </c>
      <c r="S4963" s="16">
        <v>0</v>
      </c>
      <c r="T4963" s="16">
        <v>0</v>
      </c>
      <c r="U4963" s="16">
        <v>0</v>
      </c>
      <c r="V4963" s="16">
        <f t="shared" si="616"/>
        <v>0</v>
      </c>
      <c r="W4963" s="14">
        <v>-360000</v>
      </c>
      <c r="X4963" s="16"/>
      <c r="Y4963" s="14">
        <f t="shared" si="613"/>
        <v>0</v>
      </c>
      <c r="Z4963" s="16">
        <f t="shared" si="615"/>
        <v>-360000</v>
      </c>
      <c r="AA4963" s="16">
        <f t="shared" si="611"/>
        <v>360000</v>
      </c>
      <c r="AB4963" s="16">
        <v>-206000</v>
      </c>
      <c r="AC4963" s="10">
        <v>0.05</v>
      </c>
      <c r="AD4963" s="74"/>
      <c r="AE4963" s="74" t="s">
        <v>3590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3"/>
        <v>0</v>
      </c>
      <c r="Z4964" s="16">
        <f t="shared" si="615"/>
        <v>168400</v>
      </c>
      <c r="AA4964" s="16">
        <f t="shared" si="61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3"/>
        <v>0</v>
      </c>
      <c r="Z4965" s="16">
        <f t="shared" si="615"/>
        <v>47400</v>
      </c>
      <c r="AA4965" s="16">
        <f t="shared" si="61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3591</v>
      </c>
      <c r="S4966" s="16">
        <v>0</v>
      </c>
      <c r="T4966" s="16">
        <v>544024.48</v>
      </c>
      <c r="U4966" s="16">
        <v>544024.48</v>
      </c>
      <c r="V4966" s="16">
        <f t="shared" si="616"/>
        <v>0</v>
      </c>
      <c r="W4966" s="14">
        <v>0</v>
      </c>
      <c r="X4966" s="16"/>
      <c r="Y4966" s="14">
        <f t="shared" si="613"/>
        <v>0</v>
      </c>
      <c r="Z4966" s="16">
        <f t="shared" si="61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3"/>
        <v>0</v>
      </c>
      <c r="Z4967" s="16">
        <f t="shared" si="615"/>
        <v>325500</v>
      </c>
      <c r="AA4967" s="16">
        <f t="shared" si="61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7">IF(O4968="返货",U4968/(1+P4968),IF(O4968="返现",U4968,IF(O4968="折扣",U4968*P4968,IF(O4968="无",U4968))))</f>
        <v>579840</v>
      </c>
      <c r="X4968" s="16"/>
      <c r="Y4968" s="14">
        <f t="shared" si="613"/>
        <v>0</v>
      </c>
      <c r="Z4968" s="16">
        <f t="shared" si="615"/>
        <v>579840</v>
      </c>
      <c r="AA4968" s="16">
        <f t="shared" si="61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7"/>
        <v>280000</v>
      </c>
      <c r="X4969" s="16"/>
      <c r="Y4969" s="14">
        <f t="shared" si="613"/>
        <v>187200</v>
      </c>
      <c r="Z4969" s="16">
        <f t="shared" si="615"/>
        <v>280000</v>
      </c>
      <c r="AA4969" s="16">
        <f t="shared" si="61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7"/>
        <v>0</v>
      </c>
      <c r="X4970" s="16"/>
      <c r="Y4970" s="14">
        <f t="shared" si="613"/>
        <v>0</v>
      </c>
      <c r="Z4970" s="16">
        <f t="shared" si="615"/>
        <v>0</v>
      </c>
      <c r="AA4970" s="16">
        <f t="shared" si="61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3368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7"/>
        <v>2177525.71</v>
      </c>
      <c r="X4971" s="16"/>
      <c r="Y4971" s="14">
        <f t="shared" si="613"/>
        <v>189350.06000000006</v>
      </c>
      <c r="Z4971" s="16">
        <f t="shared" si="615"/>
        <v>2177525.71</v>
      </c>
      <c r="AA4971" s="16">
        <f t="shared" si="611"/>
        <v>0</v>
      </c>
      <c r="AB4971" s="16">
        <v>1988175.65</v>
      </c>
      <c r="AC4971" s="10">
        <v>0.15</v>
      </c>
      <c r="AD4971" s="74"/>
      <c r="AE4971" s="74" t="s">
        <v>3592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7"/>
        <v>0</v>
      </c>
      <c r="X4972" s="16"/>
      <c r="Y4972" s="14">
        <f t="shared" si="613"/>
        <v>0</v>
      </c>
      <c r="Z4972" s="16">
        <f t="shared" si="615"/>
        <v>0</v>
      </c>
      <c r="AA4972" s="16">
        <f t="shared" si="611"/>
        <v>0</v>
      </c>
      <c r="AB4972" s="16">
        <f t="shared" ref="AB4972:AB4977" si="618">U4972</f>
        <v>0</v>
      </c>
      <c r="AC4972" s="10">
        <v>5.2999999999999999E-2</v>
      </c>
      <c r="AD4972" s="74"/>
      <c r="AE4972" s="74" t="s">
        <v>3593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7"/>
        <v>100000</v>
      </c>
      <c r="X4973" s="16"/>
      <c r="Y4973" s="14">
        <f t="shared" si="613"/>
        <v>0</v>
      </c>
      <c r="Z4973" s="16">
        <f t="shared" si="615"/>
        <v>100000</v>
      </c>
      <c r="AA4973" s="16">
        <f t="shared" si="611"/>
        <v>0</v>
      </c>
      <c r="AB4973" s="16">
        <f t="shared" si="618"/>
        <v>100000</v>
      </c>
      <c r="AC4973" s="10">
        <v>5.2999999999999999E-2</v>
      </c>
      <c r="AD4973" s="74"/>
      <c r="AE4973" s="74" t="s">
        <v>3592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3594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7"/>
        <v>0</v>
      </c>
      <c r="X4974" s="16"/>
      <c r="Y4974" s="14">
        <f t="shared" si="613"/>
        <v>0</v>
      </c>
      <c r="Z4974" s="16">
        <f t="shared" si="615"/>
        <v>0</v>
      </c>
      <c r="AA4974" s="16">
        <f t="shared" si="611"/>
        <v>0</v>
      </c>
      <c r="AB4974" s="16">
        <f t="shared" si="61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3595</v>
      </c>
      <c r="E4975" s="74" t="s">
        <v>3596</v>
      </c>
      <c r="F4975" s="74" t="s">
        <v>3596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3597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7"/>
        <v>0</v>
      </c>
      <c r="X4975" s="16"/>
      <c r="Y4975" s="14">
        <f t="shared" si="613"/>
        <v>0</v>
      </c>
      <c r="Z4975" s="16">
        <f t="shared" si="615"/>
        <v>0</v>
      </c>
      <c r="AA4975" s="16">
        <f t="shared" si="611"/>
        <v>0</v>
      </c>
      <c r="AB4975" s="16">
        <f t="shared" si="61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3598</v>
      </c>
      <c r="F4976" s="74" t="s">
        <v>3599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3600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7"/>
        <v>35702.1</v>
      </c>
      <c r="X4976" s="16"/>
      <c r="Y4976" s="14">
        <f t="shared" si="613"/>
        <v>0</v>
      </c>
      <c r="Z4976" s="16">
        <f t="shared" si="615"/>
        <v>35702.1</v>
      </c>
      <c r="AA4976" s="16">
        <f t="shared" ref="AA4976:AA4977" si="619">U4976-W4976</f>
        <v>0</v>
      </c>
      <c r="AB4976" s="16">
        <f t="shared" si="61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3598</v>
      </c>
      <c r="F4977" s="74" t="s">
        <v>3598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7"/>
        <v>0</v>
      </c>
      <c r="X4977" s="16"/>
      <c r="Y4977" s="14">
        <f t="shared" si="613"/>
        <v>0</v>
      </c>
      <c r="Z4977" s="16">
        <f t="shared" si="615"/>
        <v>0</v>
      </c>
      <c r="AA4977" s="16">
        <f t="shared" si="619"/>
        <v>0</v>
      </c>
      <c r="AB4977" s="16">
        <f t="shared" si="61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7"/>
        <v>0</v>
      </c>
      <c r="X4978" s="16"/>
      <c r="Y4978" s="14">
        <f t="shared" si="613"/>
        <v>0</v>
      </c>
      <c r="Z4978" s="16">
        <f t="shared" si="61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3601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3602</v>
      </c>
      <c r="F4979" s="74" t="s">
        <v>3602</v>
      </c>
      <c r="G4979" s="74" t="s">
        <v>3602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3515</v>
      </c>
      <c r="S4979" s="16"/>
      <c r="T4979" s="16"/>
      <c r="U4979" s="16"/>
      <c r="V4979" s="16"/>
      <c r="W4979" s="14">
        <v>31006.36</v>
      </c>
      <c r="X4979" s="16"/>
      <c r="Y4979" s="14">
        <f t="shared" si="613"/>
        <v>31006.36</v>
      </c>
      <c r="Z4979" s="16">
        <f t="shared" si="61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3603</v>
      </c>
      <c r="F4980" s="74" t="s">
        <v>3604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3521</v>
      </c>
      <c r="S4980" s="106"/>
      <c r="T4980" s="106"/>
      <c r="U4980" s="106"/>
      <c r="V4980" s="106"/>
      <c r="W4980" s="106"/>
      <c r="X4980" s="14">
        <v>52781.66</v>
      </c>
      <c r="Y4980" s="14">
        <f t="shared" si="613"/>
        <v>0</v>
      </c>
      <c r="Z4980" s="16">
        <f t="shared" si="61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3605</v>
      </c>
      <c r="F4981" s="74" t="s">
        <v>3606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3521</v>
      </c>
      <c r="S4981" s="106"/>
      <c r="T4981" s="106"/>
      <c r="U4981" s="106"/>
      <c r="V4981" s="106"/>
      <c r="W4981" s="106"/>
      <c r="X4981" s="14">
        <v>436760.7</v>
      </c>
      <c r="Y4981" s="14">
        <f t="shared" si="613"/>
        <v>0</v>
      </c>
      <c r="Z4981" s="16">
        <f t="shared" si="61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3521</v>
      </c>
      <c r="S4982" s="106"/>
      <c r="T4982" s="106"/>
      <c r="U4982" s="106"/>
      <c r="V4982" s="106"/>
      <c r="W4982" s="106"/>
      <c r="X4982" s="14">
        <v>81521.48</v>
      </c>
      <c r="Y4982" s="14">
        <f t="shared" si="613"/>
        <v>0</v>
      </c>
      <c r="Z4982" s="16">
        <f t="shared" si="61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3521</v>
      </c>
      <c r="S4983" s="106"/>
      <c r="T4983" s="106"/>
      <c r="U4983" s="106"/>
      <c r="V4983" s="106"/>
      <c r="W4983" s="106"/>
      <c r="X4983" s="14">
        <v>11672.24</v>
      </c>
      <c r="Y4983" s="14">
        <f t="shared" si="613"/>
        <v>0</v>
      </c>
      <c r="Z4983" s="16">
        <f t="shared" si="61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3521</v>
      </c>
      <c r="S4984" s="106"/>
      <c r="T4984" s="106"/>
      <c r="U4984" s="106"/>
      <c r="V4984" s="106"/>
      <c r="W4984" s="106"/>
      <c r="X4984" s="14">
        <v>1025.58</v>
      </c>
      <c r="Y4984" s="14">
        <f t="shared" si="613"/>
        <v>0</v>
      </c>
      <c r="Z4984" s="16">
        <f t="shared" si="61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3607</v>
      </c>
      <c r="F4985" s="74" t="s">
        <v>3608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3521</v>
      </c>
      <c r="S4985" s="106"/>
      <c r="T4985" s="106"/>
      <c r="U4985" s="106"/>
      <c r="V4985" s="106"/>
      <c r="W4985" s="106"/>
      <c r="X4985" s="14">
        <v>6143.7</v>
      </c>
      <c r="Y4985" s="14">
        <f t="shared" si="613"/>
        <v>0</v>
      </c>
      <c r="Z4985" s="16">
        <f t="shared" si="61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3609</v>
      </c>
      <c r="F4986" s="74" t="s">
        <v>3610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3521</v>
      </c>
      <c r="S4986" s="106"/>
      <c r="T4986" s="106"/>
      <c r="U4986" s="106"/>
      <c r="V4986" s="106"/>
      <c r="W4986" s="106"/>
      <c r="X4986" s="14">
        <v>663.12</v>
      </c>
      <c r="Y4986" s="14">
        <f t="shared" si="613"/>
        <v>0</v>
      </c>
      <c r="Z4986" s="16">
        <f t="shared" si="61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3611</v>
      </c>
      <c r="F4987" s="74" t="s">
        <v>3611</v>
      </c>
      <c r="G4987" s="74" t="s">
        <v>1143</v>
      </c>
      <c r="H4987" s="123" t="s">
        <v>3149</v>
      </c>
      <c r="I4987" s="73" t="s">
        <v>1997</v>
      </c>
      <c r="J4987" s="73" t="s">
        <v>3348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3521</v>
      </c>
      <c r="S4987" s="106"/>
      <c r="T4987" s="106"/>
      <c r="U4987" s="106"/>
      <c r="V4987" s="106"/>
      <c r="W4987" s="106"/>
      <c r="X4987" s="14">
        <v>15130.99</v>
      </c>
      <c r="Y4987" s="14">
        <f t="shared" si="613"/>
        <v>0</v>
      </c>
      <c r="Z4987" s="16">
        <f t="shared" si="61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3612</v>
      </c>
      <c r="F4988" s="74" t="s">
        <v>3613</v>
      </c>
      <c r="G4988" s="74" t="s">
        <v>312</v>
      </c>
      <c r="H4988" s="123" t="s">
        <v>3614</v>
      </c>
      <c r="I4988" s="73" t="s">
        <v>37</v>
      </c>
      <c r="J4988" s="73" t="s">
        <v>3334</v>
      </c>
      <c r="K4988" s="73" t="s">
        <v>32</v>
      </c>
      <c r="L4988" s="74"/>
      <c r="M4988" s="73"/>
      <c r="N4988" s="74" t="s">
        <v>3374</v>
      </c>
      <c r="O4988" s="74" t="s">
        <v>80</v>
      </c>
      <c r="P4988" s="10">
        <v>0</v>
      </c>
      <c r="Q4988" s="106"/>
      <c r="R4988" s="74" t="s">
        <v>3521</v>
      </c>
      <c r="S4988" s="106"/>
      <c r="T4988" s="106"/>
      <c r="U4988" s="106"/>
      <c r="V4988" s="106"/>
      <c r="W4988" s="106"/>
      <c r="X4988" s="14">
        <v>2375.98</v>
      </c>
      <c r="Y4988" s="14">
        <f t="shared" si="613"/>
        <v>0</v>
      </c>
      <c r="Z4988" s="16">
        <f t="shared" si="615"/>
        <v>2375.98</v>
      </c>
      <c r="AA4988" s="106"/>
      <c r="AB4988" s="106"/>
      <c r="AC4988" s="9">
        <v>6.5000000000000002E-2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3615</v>
      </c>
      <c r="F4989" s="74" t="s">
        <v>3615</v>
      </c>
      <c r="G4989" s="74" t="s">
        <v>365</v>
      </c>
      <c r="H4989" s="123" t="s">
        <v>3614</v>
      </c>
      <c r="I4989" s="73" t="s">
        <v>37</v>
      </c>
      <c r="J4989" s="73" t="s">
        <v>3334</v>
      </c>
      <c r="K4989" s="73" t="s">
        <v>32</v>
      </c>
      <c r="L4989" s="74"/>
      <c r="M4989" s="73"/>
      <c r="N4989" s="74" t="s">
        <v>3376</v>
      </c>
      <c r="O4989" s="74" t="s">
        <v>80</v>
      </c>
      <c r="P4989" s="10">
        <v>0</v>
      </c>
      <c r="Q4989" s="106"/>
      <c r="R4989" s="74" t="s">
        <v>3521</v>
      </c>
      <c r="S4989" s="106"/>
      <c r="T4989" s="106"/>
      <c r="U4989" s="106"/>
      <c r="V4989" s="106"/>
      <c r="W4989" s="106"/>
      <c r="X4989" s="14">
        <v>1114.27</v>
      </c>
      <c r="Y4989" s="14">
        <f t="shared" si="613"/>
        <v>0</v>
      </c>
      <c r="Z4989" s="16">
        <f t="shared" si="615"/>
        <v>1114.27</v>
      </c>
      <c r="AA4989" s="106"/>
      <c r="AB4989" s="106"/>
      <c r="AC4989" s="9">
        <v>0.08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3612</v>
      </c>
      <c r="F4990" s="74" t="s">
        <v>3616</v>
      </c>
      <c r="G4990" s="74" t="s">
        <v>312</v>
      </c>
      <c r="H4990" s="123" t="s">
        <v>3614</v>
      </c>
      <c r="I4990" s="73" t="s">
        <v>37</v>
      </c>
      <c r="J4990" s="73" t="s">
        <v>3334</v>
      </c>
      <c r="K4990" s="73" t="s">
        <v>32</v>
      </c>
      <c r="L4990" s="74"/>
      <c r="M4990" s="73"/>
      <c r="N4990" s="74" t="s">
        <v>3374</v>
      </c>
      <c r="O4990" s="74" t="s">
        <v>80</v>
      </c>
      <c r="P4990" s="10">
        <v>0</v>
      </c>
      <c r="Q4990" s="106"/>
      <c r="R4990" s="74" t="s">
        <v>3521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3"/>
        <v>0</v>
      </c>
      <c r="Z4990" s="16">
        <f t="shared" si="615"/>
        <v>52852.639999999999</v>
      </c>
      <c r="AA4990" s="106"/>
      <c r="AB4990" s="106"/>
      <c r="AC4990" s="9">
        <v>6.5000000000000002E-2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3617</v>
      </c>
      <c r="F4991" s="74" t="s">
        <v>3617</v>
      </c>
      <c r="G4991" s="74" t="s">
        <v>3629</v>
      </c>
      <c r="H4991" s="123" t="s">
        <v>3344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3376</v>
      </c>
      <c r="O4991" s="74" t="s">
        <v>80</v>
      </c>
      <c r="P4991" s="10">
        <v>0</v>
      </c>
      <c r="Q4991" s="106"/>
      <c r="R4991" s="74" t="s">
        <v>3521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3"/>
        <v>0</v>
      </c>
      <c r="Z4991" s="16">
        <f t="shared" si="61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3616</v>
      </c>
      <c r="G4992" s="74" t="s">
        <v>312</v>
      </c>
      <c r="H4992" s="123" t="s">
        <v>3344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3376</v>
      </c>
      <c r="O4992" s="74" t="s">
        <v>80</v>
      </c>
      <c r="P4992" s="10">
        <v>0</v>
      </c>
      <c r="Q4992" s="106"/>
      <c r="R4992" s="74" t="s">
        <v>3521</v>
      </c>
      <c r="S4992" s="106"/>
      <c r="T4992" s="106"/>
      <c r="U4992" s="106"/>
      <c r="V4992" s="106"/>
      <c r="W4992" s="106"/>
      <c r="X4992" s="14">
        <v>22810.04</v>
      </c>
      <c r="Y4992" s="14">
        <f t="shared" si="613"/>
        <v>0</v>
      </c>
      <c r="Z4992" s="16">
        <f t="shared" si="61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3618</v>
      </c>
      <c r="G4993" s="74" t="s">
        <v>312</v>
      </c>
      <c r="H4993" s="123" t="s">
        <v>3344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3374</v>
      </c>
      <c r="O4993" s="74" t="s">
        <v>80</v>
      </c>
      <c r="P4993" s="10">
        <v>0</v>
      </c>
      <c r="Q4993" s="106"/>
      <c r="R4993" s="74" t="s">
        <v>3521</v>
      </c>
      <c r="S4993" s="106"/>
      <c r="T4993" s="106"/>
      <c r="U4993" s="106"/>
      <c r="V4993" s="106"/>
      <c r="W4993" s="106"/>
      <c r="X4993" s="14">
        <v>1775.6</v>
      </c>
      <c r="Y4993" s="14">
        <f t="shared" si="613"/>
        <v>0</v>
      </c>
      <c r="Z4993" s="16">
        <f t="shared" si="61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3616</v>
      </c>
      <c r="G4994" s="74" t="s">
        <v>312</v>
      </c>
      <c r="H4994" s="123" t="s">
        <v>3344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3374</v>
      </c>
      <c r="O4994" s="74" t="s">
        <v>80</v>
      </c>
      <c r="P4994" s="10">
        <v>0</v>
      </c>
      <c r="Q4994" s="106"/>
      <c r="R4994" s="74" t="s">
        <v>3521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3"/>
        <v>0</v>
      </c>
      <c r="Z4994" s="16">
        <f t="shared" si="61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3602</v>
      </c>
      <c r="F4995" s="73" t="s">
        <v>3602</v>
      </c>
      <c r="G4995" s="73" t="s">
        <v>3602</v>
      </c>
      <c r="H4995" s="123" t="s">
        <v>3619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3374</v>
      </c>
      <c r="O4995" s="74" t="s">
        <v>80</v>
      </c>
      <c r="P4995" s="10">
        <v>0</v>
      </c>
      <c r="Q4995" s="106"/>
      <c r="R4995" s="74" t="s">
        <v>3515</v>
      </c>
      <c r="S4995" s="106"/>
      <c r="T4995" s="106"/>
      <c r="U4995" s="106"/>
      <c r="V4995" s="106"/>
      <c r="W4995" s="14"/>
      <c r="X4995" s="14"/>
      <c r="Y4995" s="14">
        <f t="shared" ref="Y4995:Y5058" si="620">IF((W4995-AB4995)&gt;0,W4995-AB4995,0)</f>
        <v>0</v>
      </c>
      <c r="Z4995" s="16">
        <f t="shared" si="61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3372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0"/>
        <v>0</v>
      </c>
      <c r="Z4996" s="16">
        <f t="shared" si="61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3620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3372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1">W4997</f>
        <v>79364.215686274503</v>
      </c>
      <c r="V4997" s="111"/>
      <c r="W4997" s="112">
        <v>79364.215686274503</v>
      </c>
      <c r="X4997" s="111"/>
      <c r="Y4997" s="14">
        <f t="shared" si="620"/>
        <v>0</v>
      </c>
      <c r="Z4997" s="16">
        <f t="shared" si="615"/>
        <v>79364.215686274503</v>
      </c>
      <c r="AA4997" s="111"/>
      <c r="AB4997" s="111">
        <f t="shared" ref="AB4997:AB5025" si="622">W4997</f>
        <v>79364.215686274503</v>
      </c>
      <c r="AC4997" s="113">
        <v>0</v>
      </c>
      <c r="AD4997" s="108"/>
      <c r="AE4997" s="108" t="s">
        <v>3620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3372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1"/>
        <v>101728.45</v>
      </c>
      <c r="V4998" s="111"/>
      <c r="W4998" s="112">
        <v>101728.45</v>
      </c>
      <c r="X4998" s="111"/>
      <c r="Y4998" s="14">
        <f t="shared" si="620"/>
        <v>0</v>
      </c>
      <c r="Z4998" s="16">
        <f t="shared" si="615"/>
        <v>101728.45</v>
      </c>
      <c r="AA4998" s="111"/>
      <c r="AB4998" s="111">
        <f t="shared" si="622"/>
        <v>101728.45</v>
      </c>
      <c r="AC4998" s="113">
        <v>0</v>
      </c>
      <c r="AD4998" s="108"/>
      <c r="AE4998" s="108" t="s">
        <v>3620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3372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1"/>
        <v>28259.4</v>
      </c>
      <c r="V4999" s="111"/>
      <c r="W4999" s="112">
        <v>28259.4</v>
      </c>
      <c r="X4999" s="111"/>
      <c r="Y4999" s="14">
        <f t="shared" si="620"/>
        <v>0</v>
      </c>
      <c r="Z4999" s="16">
        <f t="shared" si="615"/>
        <v>28259.4</v>
      </c>
      <c r="AA4999" s="111"/>
      <c r="AB4999" s="111">
        <f t="shared" si="622"/>
        <v>28259.4</v>
      </c>
      <c r="AC4999" s="113">
        <v>0</v>
      </c>
      <c r="AD4999" s="108"/>
      <c r="AE4999" s="108" t="s">
        <v>3620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3372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1"/>
        <v>28316.07</v>
      </c>
      <c r="V5000" s="111"/>
      <c r="W5000" s="112">
        <v>28316.07</v>
      </c>
      <c r="X5000" s="111"/>
      <c r="Y5000" s="14">
        <f t="shared" si="620"/>
        <v>0</v>
      </c>
      <c r="Z5000" s="16">
        <f t="shared" si="615"/>
        <v>28316.07</v>
      </c>
      <c r="AA5000" s="111"/>
      <c r="AB5000" s="111">
        <f t="shared" si="622"/>
        <v>28316.07</v>
      </c>
      <c r="AC5000" s="113">
        <v>0</v>
      </c>
      <c r="AD5000" s="108"/>
      <c r="AE5000" s="108" t="s">
        <v>3620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3372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1"/>
        <v>427781.8</v>
      </c>
      <c r="V5001" s="111"/>
      <c r="W5001" s="112">
        <v>427781.8</v>
      </c>
      <c r="X5001" s="111"/>
      <c r="Y5001" s="14">
        <f t="shared" si="620"/>
        <v>0</v>
      </c>
      <c r="Z5001" s="16">
        <f t="shared" si="615"/>
        <v>427781.8</v>
      </c>
      <c r="AA5001" s="111"/>
      <c r="AB5001" s="111">
        <f t="shared" si="622"/>
        <v>427781.8</v>
      </c>
      <c r="AC5001" s="113">
        <v>0</v>
      </c>
      <c r="AD5001" s="108"/>
      <c r="AE5001" s="108" t="s">
        <v>3620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3372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1"/>
        <v>41984.85</v>
      </c>
      <c r="V5002" s="111"/>
      <c r="W5002" s="112">
        <v>41984.85</v>
      </c>
      <c r="X5002" s="111"/>
      <c r="Y5002" s="14">
        <f t="shared" si="620"/>
        <v>0</v>
      </c>
      <c r="Z5002" s="16">
        <f t="shared" si="615"/>
        <v>41984.85</v>
      </c>
      <c r="AA5002" s="111"/>
      <c r="AB5002" s="111">
        <f t="shared" si="622"/>
        <v>41984.85</v>
      </c>
      <c r="AC5002" s="113">
        <v>0</v>
      </c>
      <c r="AD5002" s="108"/>
      <c r="AE5002" s="108" t="s">
        <v>3620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3372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1"/>
        <v>65016.4</v>
      </c>
      <c r="V5003" s="111"/>
      <c r="W5003" s="112">
        <v>65016.4</v>
      </c>
      <c r="X5003" s="111"/>
      <c r="Y5003" s="14">
        <f t="shared" si="620"/>
        <v>0</v>
      </c>
      <c r="Z5003" s="16">
        <f t="shared" si="615"/>
        <v>65016.4</v>
      </c>
      <c r="AA5003" s="111"/>
      <c r="AB5003" s="111">
        <f t="shared" si="622"/>
        <v>65016.4</v>
      </c>
      <c r="AC5003" s="113">
        <v>0</v>
      </c>
      <c r="AD5003" s="108"/>
      <c r="AE5003" s="108" t="s">
        <v>3620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3372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1"/>
        <v>40147.4</v>
      </c>
      <c r="V5004" s="111"/>
      <c r="W5004" s="112">
        <v>40147.4</v>
      </c>
      <c r="X5004" s="111"/>
      <c r="Y5004" s="14">
        <f t="shared" si="620"/>
        <v>0</v>
      </c>
      <c r="Z5004" s="16">
        <f t="shared" ref="Z5004:Z5050" si="623">W5004+X5004</f>
        <v>40147.4</v>
      </c>
      <c r="AA5004" s="111"/>
      <c r="AB5004" s="111">
        <f t="shared" si="622"/>
        <v>40147.4</v>
      </c>
      <c r="AC5004" s="113">
        <v>0</v>
      </c>
      <c r="AD5004" s="108"/>
      <c r="AE5004" s="108" t="s">
        <v>3620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3372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1"/>
        <v>153644</v>
      </c>
      <c r="V5005" s="111"/>
      <c r="W5005" s="112">
        <v>153644</v>
      </c>
      <c r="X5005" s="111"/>
      <c r="Y5005" s="14">
        <f t="shared" si="620"/>
        <v>0</v>
      </c>
      <c r="Z5005" s="16">
        <f t="shared" si="623"/>
        <v>153644</v>
      </c>
      <c r="AA5005" s="111"/>
      <c r="AB5005" s="111">
        <f t="shared" si="622"/>
        <v>153644</v>
      </c>
      <c r="AC5005" s="113">
        <v>0</v>
      </c>
      <c r="AD5005" s="108"/>
      <c r="AE5005" s="108" t="s">
        <v>3620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3372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1"/>
        <v>23601.862745098038</v>
      </c>
      <c r="V5006" s="111"/>
      <c r="W5006" s="112">
        <v>23601.862745098038</v>
      </c>
      <c r="X5006" s="111"/>
      <c r="Y5006" s="14">
        <f t="shared" si="620"/>
        <v>0</v>
      </c>
      <c r="Z5006" s="16">
        <f t="shared" si="623"/>
        <v>23601.862745098038</v>
      </c>
      <c r="AA5006" s="111"/>
      <c r="AB5006" s="111">
        <f t="shared" si="622"/>
        <v>23601.862745098038</v>
      </c>
      <c r="AC5006" s="113">
        <v>0</v>
      </c>
      <c r="AD5006" s="108"/>
      <c r="AE5006" s="108" t="s">
        <v>3620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3372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3553</v>
      </c>
      <c r="S5007" s="111"/>
      <c r="T5007" s="111"/>
      <c r="U5007" s="111">
        <f t="shared" si="621"/>
        <v>47120.539999999994</v>
      </c>
      <c r="V5007" s="111"/>
      <c r="W5007" s="112">
        <v>47120.539999999994</v>
      </c>
      <c r="X5007" s="111"/>
      <c r="Y5007" s="14">
        <f t="shared" si="620"/>
        <v>0</v>
      </c>
      <c r="Z5007" s="16">
        <f t="shared" si="623"/>
        <v>47120.539999999994</v>
      </c>
      <c r="AA5007" s="111"/>
      <c r="AB5007" s="111">
        <f t="shared" si="622"/>
        <v>47120.539999999994</v>
      </c>
      <c r="AC5007" s="113">
        <v>0</v>
      </c>
      <c r="AD5007" s="108"/>
      <c r="AE5007" s="108" t="s">
        <v>3620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3372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1"/>
        <v>551514.56862745096</v>
      </c>
      <c r="V5008" s="111"/>
      <c r="W5008" s="112">
        <v>551514.56862745096</v>
      </c>
      <c r="X5008" s="111"/>
      <c r="Y5008" s="14">
        <f t="shared" si="620"/>
        <v>0</v>
      </c>
      <c r="Z5008" s="16">
        <f t="shared" si="623"/>
        <v>551514.56862745096</v>
      </c>
      <c r="AA5008" s="111"/>
      <c r="AB5008" s="111">
        <f t="shared" si="622"/>
        <v>551514.56862745096</v>
      </c>
      <c r="AC5008" s="113">
        <v>0</v>
      </c>
      <c r="AD5008" s="108"/>
      <c r="AE5008" s="108" t="s">
        <v>3620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3372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1"/>
        <v>421925</v>
      </c>
      <c r="V5009" s="111"/>
      <c r="W5009" s="112">
        <v>421925</v>
      </c>
      <c r="X5009" s="111"/>
      <c r="Y5009" s="14">
        <f t="shared" si="620"/>
        <v>0</v>
      </c>
      <c r="Z5009" s="16">
        <f t="shared" si="623"/>
        <v>421925</v>
      </c>
      <c r="AA5009" s="111"/>
      <c r="AB5009" s="111">
        <f t="shared" si="622"/>
        <v>421925</v>
      </c>
      <c r="AC5009" s="113">
        <v>0</v>
      </c>
      <c r="AD5009" s="108"/>
      <c r="AE5009" s="108" t="s">
        <v>3620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3372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1"/>
        <v>83359.600000000006</v>
      </c>
      <c r="V5010" s="111"/>
      <c r="W5010" s="112">
        <v>83359.600000000006</v>
      </c>
      <c r="X5010" s="111"/>
      <c r="Y5010" s="14">
        <f t="shared" si="620"/>
        <v>0</v>
      </c>
      <c r="Z5010" s="16">
        <f t="shared" si="623"/>
        <v>83359.600000000006</v>
      </c>
      <c r="AA5010" s="111"/>
      <c r="AB5010" s="111">
        <f t="shared" si="622"/>
        <v>83359.600000000006</v>
      </c>
      <c r="AC5010" s="113">
        <v>0</v>
      </c>
      <c r="AD5010" s="108"/>
      <c r="AE5010" s="108" t="s">
        <v>3620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3372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1"/>
        <v>159269.5</v>
      </c>
      <c r="V5011" s="111"/>
      <c r="W5011" s="112">
        <v>159269.5</v>
      </c>
      <c r="X5011" s="111"/>
      <c r="Y5011" s="14">
        <f t="shared" si="620"/>
        <v>0</v>
      </c>
      <c r="Z5011" s="16">
        <f t="shared" si="623"/>
        <v>159269.5</v>
      </c>
      <c r="AA5011" s="111"/>
      <c r="AB5011" s="111">
        <f t="shared" si="622"/>
        <v>159269.5</v>
      </c>
      <c r="AC5011" s="113">
        <v>0</v>
      </c>
      <c r="AD5011" s="108"/>
      <c r="AE5011" s="108" t="s">
        <v>3620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3372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1"/>
        <v>32873.619047619046</v>
      </c>
      <c r="V5012" s="111"/>
      <c r="W5012" s="112">
        <v>32873.619047619046</v>
      </c>
      <c r="X5012" s="111"/>
      <c r="Y5012" s="14">
        <f t="shared" si="620"/>
        <v>0</v>
      </c>
      <c r="Z5012" s="16">
        <f t="shared" si="623"/>
        <v>32873.619047619046</v>
      </c>
      <c r="AA5012" s="111"/>
      <c r="AB5012" s="111">
        <f t="shared" si="622"/>
        <v>32873.619047619046</v>
      </c>
      <c r="AC5012" s="113">
        <v>0</v>
      </c>
      <c r="AD5012" s="108"/>
      <c r="AE5012" s="108" t="s">
        <v>3620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3372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1"/>
        <v>52935</v>
      </c>
      <c r="V5013" s="111"/>
      <c r="W5013" s="112">
        <v>52935</v>
      </c>
      <c r="X5013" s="111"/>
      <c r="Y5013" s="14">
        <f t="shared" si="620"/>
        <v>0</v>
      </c>
      <c r="Z5013" s="16">
        <f t="shared" si="623"/>
        <v>52935</v>
      </c>
      <c r="AA5013" s="111"/>
      <c r="AB5013" s="111">
        <f t="shared" si="622"/>
        <v>52935</v>
      </c>
      <c r="AC5013" s="113">
        <v>0</v>
      </c>
      <c r="AD5013" s="108"/>
      <c r="AE5013" s="108" t="s">
        <v>3620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3372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1"/>
        <v>25464.7</v>
      </c>
      <c r="V5014" s="111"/>
      <c r="W5014" s="112">
        <v>25464.7</v>
      </c>
      <c r="X5014" s="111"/>
      <c r="Y5014" s="14">
        <f t="shared" si="620"/>
        <v>0</v>
      </c>
      <c r="Z5014" s="16">
        <f t="shared" si="623"/>
        <v>25464.7</v>
      </c>
      <c r="AA5014" s="111"/>
      <c r="AB5014" s="111">
        <f t="shared" si="622"/>
        <v>25464.7</v>
      </c>
      <c r="AC5014" s="113">
        <v>0</v>
      </c>
      <c r="AD5014" s="108"/>
      <c r="AE5014" s="108" t="s">
        <v>3620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3372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1"/>
        <v>2239.35</v>
      </c>
      <c r="V5015" s="111"/>
      <c r="W5015" s="112">
        <v>2239.35</v>
      </c>
      <c r="X5015" s="111"/>
      <c r="Y5015" s="14">
        <f t="shared" si="620"/>
        <v>0</v>
      </c>
      <c r="Z5015" s="16">
        <f t="shared" si="623"/>
        <v>2239.35</v>
      </c>
      <c r="AA5015" s="111"/>
      <c r="AB5015" s="111">
        <f t="shared" si="622"/>
        <v>2239.35</v>
      </c>
      <c r="AC5015" s="113">
        <v>0</v>
      </c>
      <c r="AD5015" s="108"/>
      <c r="AE5015" s="108" t="s">
        <v>3620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3372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1"/>
        <v>18106.5</v>
      </c>
      <c r="V5016" s="111"/>
      <c r="W5016" s="112">
        <v>18106.5</v>
      </c>
      <c r="X5016" s="111"/>
      <c r="Y5016" s="14">
        <f t="shared" si="620"/>
        <v>0</v>
      </c>
      <c r="Z5016" s="16">
        <f t="shared" si="623"/>
        <v>18106.5</v>
      </c>
      <c r="AA5016" s="111"/>
      <c r="AB5016" s="111">
        <f t="shared" si="622"/>
        <v>18106.5</v>
      </c>
      <c r="AC5016" s="113">
        <v>0</v>
      </c>
      <c r="AD5016" s="108"/>
      <c r="AE5016" s="108" t="s">
        <v>3620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3372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1"/>
        <v>2568.6999999999998</v>
      </c>
      <c r="V5017" s="111"/>
      <c r="W5017" s="112">
        <v>2568.6999999999998</v>
      </c>
      <c r="X5017" s="111"/>
      <c r="Y5017" s="14">
        <f t="shared" si="620"/>
        <v>0</v>
      </c>
      <c r="Z5017" s="16">
        <f t="shared" si="623"/>
        <v>2568.6999999999998</v>
      </c>
      <c r="AA5017" s="111"/>
      <c r="AB5017" s="111">
        <f t="shared" si="622"/>
        <v>2568.6999999999998</v>
      </c>
      <c r="AC5017" s="113">
        <v>0</v>
      </c>
      <c r="AD5017" s="108"/>
      <c r="AE5017" s="108" t="s">
        <v>3620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3372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1"/>
        <v>18253</v>
      </c>
      <c r="V5018" s="111"/>
      <c r="W5018" s="112">
        <v>18253</v>
      </c>
      <c r="X5018" s="111"/>
      <c r="Y5018" s="14">
        <f t="shared" si="620"/>
        <v>0</v>
      </c>
      <c r="Z5018" s="16">
        <f t="shared" si="623"/>
        <v>18253</v>
      </c>
      <c r="AA5018" s="111"/>
      <c r="AB5018" s="111">
        <f t="shared" si="622"/>
        <v>18253</v>
      </c>
      <c r="AC5018" s="113">
        <v>0</v>
      </c>
      <c r="AD5018" s="108"/>
      <c r="AE5018" s="108" t="s">
        <v>3620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3372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1"/>
        <v>40667.1</v>
      </c>
      <c r="V5019" s="111"/>
      <c r="W5019" s="112">
        <v>40667.1</v>
      </c>
      <c r="X5019" s="111"/>
      <c r="Y5019" s="14">
        <f t="shared" si="620"/>
        <v>0</v>
      </c>
      <c r="Z5019" s="16">
        <f t="shared" si="623"/>
        <v>40667.1</v>
      </c>
      <c r="AA5019" s="111"/>
      <c r="AB5019" s="111">
        <f t="shared" si="622"/>
        <v>40667.1</v>
      </c>
      <c r="AC5019" s="113">
        <v>0</v>
      </c>
      <c r="AD5019" s="108"/>
      <c r="AE5019" s="108" t="s">
        <v>3620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3621</v>
      </c>
      <c r="G5020" s="108" t="s">
        <v>2856</v>
      </c>
      <c r="H5020" s="126" t="s">
        <v>3269</v>
      </c>
      <c r="I5020" s="73" t="s">
        <v>106</v>
      </c>
      <c r="J5020" s="73" t="s">
        <v>3375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1"/>
        <v>360000</v>
      </c>
      <c r="V5020" s="111"/>
      <c r="W5020" s="112">
        <v>360000</v>
      </c>
      <c r="X5020" s="111"/>
      <c r="Y5020" s="14">
        <f t="shared" si="620"/>
        <v>0</v>
      </c>
      <c r="Z5020" s="16">
        <f t="shared" si="623"/>
        <v>360000</v>
      </c>
      <c r="AA5020" s="111"/>
      <c r="AB5020" s="111">
        <f t="shared" si="622"/>
        <v>360000</v>
      </c>
      <c r="AC5020" s="113">
        <v>0</v>
      </c>
      <c r="AD5020" s="108"/>
      <c r="AE5020" s="108" t="s">
        <v>3620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3375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1"/>
        <v>218000</v>
      </c>
      <c r="V5021" s="111"/>
      <c r="W5021" s="112">
        <v>218000</v>
      </c>
      <c r="X5021" s="111"/>
      <c r="Y5021" s="14">
        <f t="shared" si="620"/>
        <v>0</v>
      </c>
      <c r="Z5021" s="16">
        <f t="shared" si="623"/>
        <v>218000</v>
      </c>
      <c r="AA5021" s="111"/>
      <c r="AB5021" s="111">
        <f t="shared" si="622"/>
        <v>218000</v>
      </c>
      <c r="AC5021" s="113">
        <v>0</v>
      </c>
      <c r="AD5021" s="108"/>
      <c r="AE5021" s="108" t="s">
        <v>3620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3375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1"/>
        <v>150000</v>
      </c>
      <c r="V5022" s="111"/>
      <c r="W5022" s="112">
        <v>150000</v>
      </c>
      <c r="X5022" s="111"/>
      <c r="Y5022" s="14">
        <f t="shared" si="620"/>
        <v>0</v>
      </c>
      <c r="Z5022" s="16">
        <f t="shared" si="623"/>
        <v>150000</v>
      </c>
      <c r="AA5022" s="111"/>
      <c r="AB5022" s="111">
        <f t="shared" si="622"/>
        <v>150000</v>
      </c>
      <c r="AC5022" s="113">
        <v>0</v>
      </c>
      <c r="AD5022" s="108"/>
      <c r="AE5022" s="108" t="s">
        <v>3620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3375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1"/>
        <v>94000</v>
      </c>
      <c r="V5023" s="111"/>
      <c r="W5023" s="112">
        <v>94000</v>
      </c>
      <c r="X5023" s="111"/>
      <c r="Y5023" s="14">
        <f t="shared" si="620"/>
        <v>0</v>
      </c>
      <c r="Z5023" s="16">
        <f t="shared" si="623"/>
        <v>94000</v>
      </c>
      <c r="AA5023" s="111"/>
      <c r="AB5023" s="111">
        <f t="shared" si="622"/>
        <v>94000</v>
      </c>
      <c r="AC5023" s="113">
        <v>0</v>
      </c>
      <c r="AD5023" s="108"/>
      <c r="AE5023" s="108" t="s">
        <v>3620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3375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3588</v>
      </c>
      <c r="R5024" s="108"/>
      <c r="S5024" s="111"/>
      <c r="T5024" s="111"/>
      <c r="U5024" s="111">
        <f t="shared" si="621"/>
        <v>6.16</v>
      </c>
      <c r="V5024" s="111"/>
      <c r="W5024" s="112">
        <v>6.16</v>
      </c>
      <c r="X5024" s="111"/>
      <c r="Y5024" s="14">
        <f t="shared" si="620"/>
        <v>0</v>
      </c>
      <c r="Z5024" s="16">
        <f t="shared" si="623"/>
        <v>6.16</v>
      </c>
      <c r="AA5024" s="111"/>
      <c r="AB5024" s="111">
        <f t="shared" si="622"/>
        <v>6.16</v>
      </c>
      <c r="AC5024" s="113">
        <v>0</v>
      </c>
      <c r="AD5024" s="108"/>
      <c r="AE5024" s="108" t="s">
        <v>3620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3375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3553</v>
      </c>
      <c r="R5025" s="108"/>
      <c r="S5025" s="111"/>
      <c r="T5025" s="111"/>
      <c r="U5025" s="111">
        <f t="shared" si="621"/>
        <v>2112624.9857971012</v>
      </c>
      <c r="V5025" s="111"/>
      <c r="W5025" s="112">
        <v>2112624.9857971012</v>
      </c>
      <c r="X5025" s="111"/>
      <c r="Y5025" s="14">
        <f t="shared" si="620"/>
        <v>0</v>
      </c>
      <c r="Z5025" s="16">
        <f t="shared" si="623"/>
        <v>2112624.9857971012</v>
      </c>
      <c r="AA5025" s="111"/>
      <c r="AB5025" s="111">
        <f t="shared" si="622"/>
        <v>2112624.9857971012</v>
      </c>
      <c r="AC5025" s="113">
        <v>0</v>
      </c>
      <c r="AD5025" s="108"/>
      <c r="AE5025" s="108" t="s">
        <v>3620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3622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0"/>
        <v>0</v>
      </c>
      <c r="Z5026" s="16">
        <f t="shared" si="623"/>
        <v>7458.79</v>
      </c>
      <c r="AA5026" s="111">
        <f t="shared" ref="AA5026:AA5028" si="624">U5026-W5026</f>
        <v>0</v>
      </c>
      <c r="AB5026" s="111">
        <f>W5026</f>
        <v>7458.79</v>
      </c>
      <c r="AC5026" s="113">
        <v>0</v>
      </c>
      <c r="AD5026" s="108"/>
      <c r="AE5026" s="108" t="s">
        <v>3620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3645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5">S5027+T5027-U5027</f>
        <v>43782.84</v>
      </c>
      <c r="W5027" s="14">
        <f t="shared" ref="W5027:W5032" si="626">IF(O5027="返货",U5027/(1+P5027),IF(O5027="返现",U5027,IF(O5027="折扣",U5027*P5027,IF(O5027="无",U5027))))</f>
        <v>0</v>
      </c>
      <c r="Y5027" s="14">
        <f t="shared" si="620"/>
        <v>0</v>
      </c>
      <c r="Z5027" s="16">
        <f t="shared" si="623"/>
        <v>0</v>
      </c>
      <c r="AA5027" s="13">
        <f t="shared" si="624"/>
        <v>0</v>
      </c>
      <c r="AB5027" s="13">
        <f t="shared" ref="AB5027:AB5028" si="627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3645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5"/>
        <v>43782.84</v>
      </c>
      <c r="W5028" s="14">
        <f t="shared" si="626"/>
        <v>0</v>
      </c>
      <c r="Y5028" s="14">
        <f t="shared" si="620"/>
        <v>0</v>
      </c>
      <c r="Z5028" s="16">
        <f t="shared" si="623"/>
        <v>0</v>
      </c>
      <c r="AA5028" s="13">
        <f t="shared" si="624"/>
        <v>0</v>
      </c>
      <c r="AB5028" s="13">
        <f t="shared" si="627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T5029" s="13">
        <v>8580956.0199999996</v>
      </c>
      <c r="U5029" s="14">
        <v>6364233.7800000003</v>
      </c>
      <c r="V5029" s="38">
        <v>0</v>
      </c>
      <c r="W5029" s="16">
        <f t="shared" si="626"/>
        <v>6364233.7800000003</v>
      </c>
      <c r="Y5029" s="14">
        <f t="shared" si="620"/>
        <v>6352233.7800000003</v>
      </c>
      <c r="Z5029" s="16">
        <f t="shared" si="623"/>
        <v>6364233.7800000003</v>
      </c>
      <c r="AB5029" s="38">
        <v>12000</v>
      </c>
      <c r="AC5029" s="9">
        <v>7.0000000000000007E-2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73"/>
      <c r="S5030" s="13">
        <v>5991662.0999999996</v>
      </c>
      <c r="T5030" s="13">
        <v>0</v>
      </c>
      <c r="U5030" s="13">
        <v>5991662.0999999996</v>
      </c>
      <c r="V5030" s="13">
        <f t="shared" ref="V5030:V5036" si="628">S5030+T5030-U5030</f>
        <v>0</v>
      </c>
      <c r="W5030" s="14">
        <f t="shared" si="626"/>
        <v>5991662.0999999996</v>
      </c>
      <c r="X5030" s="13"/>
      <c r="Y5030" s="14">
        <f t="shared" si="620"/>
        <v>0</v>
      </c>
      <c r="Z5030" s="16">
        <f t="shared" si="623"/>
        <v>5991662.0999999996</v>
      </c>
      <c r="AA5030" s="13"/>
      <c r="AB5030" s="13">
        <f t="shared" ref="AB5030:AB5032" si="629">U5030</f>
        <v>5991662.0999999996</v>
      </c>
      <c r="AC5030" s="9">
        <v>7.0000000000000007E-2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73"/>
      <c r="S5031" s="13">
        <v>276260.26</v>
      </c>
      <c r="T5031" s="13">
        <v>0</v>
      </c>
      <c r="U5031" s="13">
        <v>276260.26</v>
      </c>
      <c r="V5031" s="13">
        <f t="shared" si="628"/>
        <v>0</v>
      </c>
      <c r="W5031" s="14">
        <f t="shared" si="626"/>
        <v>276260.26</v>
      </c>
      <c r="X5031" s="13"/>
      <c r="Y5031" s="14">
        <f t="shared" si="620"/>
        <v>0</v>
      </c>
      <c r="Z5031" s="16">
        <f t="shared" si="623"/>
        <v>276260.26</v>
      </c>
      <c r="AA5031" s="13"/>
      <c r="AB5031" s="13">
        <f t="shared" si="629"/>
        <v>276260.26</v>
      </c>
      <c r="AC5031" s="9">
        <v>7.0000000000000007E-2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73"/>
      <c r="S5032" s="13">
        <v>322634.03000000003</v>
      </c>
      <c r="T5032" s="13">
        <v>0</v>
      </c>
      <c r="U5032" s="13">
        <v>322634.03000000003</v>
      </c>
      <c r="V5032" s="13">
        <f t="shared" si="628"/>
        <v>0</v>
      </c>
      <c r="W5032" s="14">
        <f t="shared" si="626"/>
        <v>322634.03000000003</v>
      </c>
      <c r="X5032" s="13"/>
      <c r="Y5032" s="14">
        <f t="shared" si="620"/>
        <v>0</v>
      </c>
      <c r="Z5032" s="16">
        <f t="shared" si="623"/>
        <v>322634.03000000003</v>
      </c>
      <c r="AA5032" s="13"/>
      <c r="AB5032" s="13">
        <f t="shared" si="629"/>
        <v>322634.03000000003</v>
      </c>
      <c r="AC5032" s="9">
        <v>7.0000000000000007E-2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3653</v>
      </c>
      <c r="I5033" s="73" t="s">
        <v>3654</v>
      </c>
      <c r="J5033" s="73"/>
      <c r="K5033" s="73" t="s">
        <v>32</v>
      </c>
      <c r="L5033" s="102" t="s">
        <v>3655</v>
      </c>
      <c r="M5033" s="73"/>
      <c r="N5033" s="8" t="s">
        <v>40</v>
      </c>
      <c r="O5033" s="103" t="s">
        <v>80</v>
      </c>
      <c r="P5033" s="102">
        <v>0</v>
      </c>
      <c r="Q5033" s="104" t="s">
        <v>3656</v>
      </c>
      <c r="R5033" s="74"/>
      <c r="S5033" s="103">
        <v>1.1000000000000001</v>
      </c>
      <c r="T5033" s="16"/>
      <c r="U5033" s="16"/>
      <c r="V5033" s="16">
        <f t="shared" si="628"/>
        <v>1.1000000000000001</v>
      </c>
      <c r="W5033" s="14"/>
      <c r="X5033" s="16"/>
      <c r="Y5033" s="14">
        <f t="shared" si="620"/>
        <v>0</v>
      </c>
      <c r="Z5033" s="16">
        <f t="shared" si="62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3653</v>
      </c>
      <c r="I5034" s="73" t="s">
        <v>3654</v>
      </c>
      <c r="J5034" s="73"/>
      <c r="K5034" s="73" t="s">
        <v>32</v>
      </c>
      <c r="L5034" s="102" t="s">
        <v>3655</v>
      </c>
      <c r="M5034" s="73"/>
      <c r="N5034" s="8" t="s">
        <v>40</v>
      </c>
      <c r="O5034" s="103" t="s">
        <v>80</v>
      </c>
      <c r="P5034" s="102">
        <v>0</v>
      </c>
      <c r="Q5034" s="104" t="s">
        <v>3656</v>
      </c>
      <c r="R5034" s="74"/>
      <c r="S5034" s="103">
        <v>1.1000000000000001</v>
      </c>
      <c r="T5034" s="16"/>
      <c r="U5034" s="16"/>
      <c r="V5034" s="16">
        <f t="shared" si="628"/>
        <v>1.1000000000000001</v>
      </c>
      <c r="W5034" s="14"/>
      <c r="X5034" s="16"/>
      <c r="Y5034" s="14">
        <f t="shared" si="620"/>
        <v>0</v>
      </c>
      <c r="Z5034" s="16">
        <f t="shared" si="62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3657</v>
      </c>
      <c r="F5035" s="133" t="s">
        <v>3658</v>
      </c>
      <c r="G5035" s="133" t="s">
        <v>3658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28"/>
        <v>-51017.42</v>
      </c>
      <c r="W5035" s="14">
        <f t="shared" ref="W5035:W5083" si="630">IF(O5035="返货",U5035/(1+P5035),IF(O5035="返现",U5035,IF(O5035="折扣",U5035*P5035,IF(O5035="无",U5035))))</f>
        <v>51017.42</v>
      </c>
      <c r="X5035" s="13"/>
      <c r="Y5035" s="14">
        <f t="shared" si="620"/>
        <v>0</v>
      </c>
      <c r="Z5035" s="16">
        <f t="shared" si="623"/>
        <v>51017.42</v>
      </c>
      <c r="AA5035" s="13">
        <f t="shared" ref="AA5035:AA5042" si="631">U5035-W5035</f>
        <v>0</v>
      </c>
      <c r="AB5035" s="13">
        <f t="shared" ref="AB5035:AB5036" si="632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28"/>
        <v>90566.78</v>
      </c>
      <c r="W5036" s="14">
        <f t="shared" si="630"/>
        <v>0</v>
      </c>
      <c r="X5036" s="13"/>
      <c r="Y5036" s="14">
        <f t="shared" si="620"/>
        <v>0</v>
      </c>
      <c r="Z5036" s="16">
        <f t="shared" si="623"/>
        <v>0</v>
      </c>
      <c r="AA5036" s="13">
        <f t="shared" si="631"/>
        <v>0</v>
      </c>
      <c r="AB5036" s="13">
        <f t="shared" si="632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3728</v>
      </c>
      <c r="B5037" s="74" t="s">
        <v>32</v>
      </c>
      <c r="C5037" s="74" t="s">
        <v>52</v>
      </c>
      <c r="D5037" s="74" t="s">
        <v>53</v>
      </c>
      <c r="E5037" s="74" t="s">
        <v>3377</v>
      </c>
      <c r="F5037" s="74" t="s">
        <v>3377</v>
      </c>
      <c r="G5037" s="74" t="s">
        <v>3377</v>
      </c>
      <c r="H5037" s="74" t="s">
        <v>36</v>
      </c>
      <c r="I5037" s="74" t="s">
        <v>3729</v>
      </c>
      <c r="J5037" s="74" t="s">
        <v>38</v>
      </c>
      <c r="K5037" s="74" t="s">
        <v>32</v>
      </c>
      <c r="L5037" s="74" t="s">
        <v>3378</v>
      </c>
      <c r="M5037" s="74"/>
      <c r="N5037" s="74" t="s">
        <v>57</v>
      </c>
      <c r="O5037" s="74" t="s">
        <v>80</v>
      </c>
      <c r="P5037" s="10">
        <v>0</v>
      </c>
      <c r="Q5037" s="12" t="s">
        <v>3730</v>
      </c>
      <c r="R5037" s="74" t="s">
        <v>3731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0"/>
        <v>0</v>
      </c>
      <c r="X5037" s="14"/>
      <c r="Y5037" s="14">
        <f t="shared" si="620"/>
        <v>0</v>
      </c>
      <c r="Z5037" s="16">
        <f t="shared" si="623"/>
        <v>0</v>
      </c>
      <c r="AA5037" s="14">
        <f t="shared" si="631"/>
        <v>0</v>
      </c>
      <c r="AB5037" s="14">
        <f>U5037</f>
        <v>0</v>
      </c>
      <c r="AC5037" s="10">
        <v>7.4999999999999997E-2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3728</v>
      </c>
      <c r="B5038" s="74" t="s">
        <v>32</v>
      </c>
      <c r="C5038" s="74" t="s">
        <v>52</v>
      </c>
      <c r="D5038" s="74" t="s">
        <v>53</v>
      </c>
      <c r="E5038" s="74" t="s">
        <v>3732</v>
      </c>
      <c r="F5038" s="74" t="s">
        <v>3732</v>
      </c>
      <c r="G5038" s="74" t="s">
        <v>3732</v>
      </c>
      <c r="H5038" s="74" t="s">
        <v>36</v>
      </c>
      <c r="I5038" s="74" t="s">
        <v>3729</v>
      </c>
      <c r="J5038" s="74" t="s">
        <v>38</v>
      </c>
      <c r="K5038" s="74" t="s">
        <v>32</v>
      </c>
      <c r="L5038" s="74" t="s">
        <v>3378</v>
      </c>
      <c r="M5038" s="74"/>
      <c r="N5038" s="74" t="s">
        <v>57</v>
      </c>
      <c r="O5038" s="74" t="s">
        <v>80</v>
      </c>
      <c r="P5038" s="10">
        <v>0</v>
      </c>
      <c r="Q5038" s="12" t="s">
        <v>3730</v>
      </c>
      <c r="R5038" s="74" t="s">
        <v>3733</v>
      </c>
      <c r="S5038" s="14">
        <v>0</v>
      </c>
      <c r="T5038" s="14">
        <v>100000</v>
      </c>
      <c r="U5038" s="14">
        <v>48630.91</v>
      </c>
      <c r="V5038" s="14">
        <f t="shared" ref="V5038:V5101" si="633">S5038+T5038-U5038</f>
        <v>51369.09</v>
      </c>
      <c r="W5038" s="14">
        <f t="shared" si="630"/>
        <v>48630.91</v>
      </c>
      <c r="X5038" s="14"/>
      <c r="Y5038" s="14">
        <f t="shared" si="620"/>
        <v>0</v>
      </c>
      <c r="Z5038" s="16">
        <f t="shared" si="623"/>
        <v>48630.91</v>
      </c>
      <c r="AA5038" s="14">
        <f t="shared" si="631"/>
        <v>0</v>
      </c>
      <c r="AB5038" s="14">
        <f t="shared" ref="AB5038:AB5101" si="634">U5038</f>
        <v>48630.91</v>
      </c>
      <c r="AC5038" s="10">
        <v>7.4999999999999997E-2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3728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3729</v>
      </c>
      <c r="J5039" s="74" t="s">
        <v>38</v>
      </c>
      <c r="K5039" s="74" t="s">
        <v>32</v>
      </c>
      <c r="L5039" s="74" t="s">
        <v>3734</v>
      </c>
      <c r="M5039" s="74"/>
      <c r="N5039" s="74" t="s">
        <v>57</v>
      </c>
      <c r="O5039" s="74" t="s">
        <v>41</v>
      </c>
      <c r="P5039" s="10">
        <v>0.1</v>
      </c>
      <c r="Q5039" s="12" t="s">
        <v>3735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0"/>
        <v>0</v>
      </c>
      <c r="X5039" s="14"/>
      <c r="Y5039" s="14">
        <f t="shared" si="620"/>
        <v>0</v>
      </c>
      <c r="Z5039" s="16">
        <f t="shared" si="623"/>
        <v>0</v>
      </c>
      <c r="AA5039" s="14">
        <f t="shared" si="631"/>
        <v>0</v>
      </c>
      <c r="AB5039" s="14">
        <f t="shared" si="634"/>
        <v>0</v>
      </c>
      <c r="AC5039" s="10">
        <v>7.4999999999999997E-2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3728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3729</v>
      </c>
      <c r="J5040" s="74" t="s">
        <v>38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3"/>
        <v>0</v>
      </c>
      <c r="W5040" s="14">
        <f t="shared" si="630"/>
        <v>0</v>
      </c>
      <c r="X5040" s="14"/>
      <c r="Y5040" s="14">
        <f t="shared" si="620"/>
        <v>0</v>
      </c>
      <c r="Z5040" s="16">
        <f t="shared" si="623"/>
        <v>0</v>
      </c>
      <c r="AA5040" s="14">
        <f t="shared" si="631"/>
        <v>0</v>
      </c>
      <c r="AB5040" s="14">
        <f t="shared" si="634"/>
        <v>0</v>
      </c>
      <c r="AC5040" s="10">
        <v>7.4999999999999997E-2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3728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3729</v>
      </c>
      <c r="J5041" s="74" t="s">
        <v>38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3736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3"/>
        <v>92984.07</v>
      </c>
      <c r="W5041" s="14">
        <f t="shared" si="630"/>
        <v>404352.36999999988</v>
      </c>
      <c r="X5041" s="14"/>
      <c r="Y5041" s="14">
        <f t="shared" si="620"/>
        <v>0</v>
      </c>
      <c r="Z5041" s="16">
        <f t="shared" si="623"/>
        <v>404352.36999999988</v>
      </c>
      <c r="AA5041" s="14">
        <f t="shared" si="631"/>
        <v>0</v>
      </c>
      <c r="AB5041" s="14">
        <f t="shared" si="634"/>
        <v>404352.36999999988</v>
      </c>
      <c r="AC5041" s="10">
        <v>0.06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3728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3729</v>
      </c>
      <c r="J5042" s="74" t="s">
        <v>38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3"/>
        <v>49456.390000000021</v>
      </c>
      <c r="W5042" s="14">
        <f t="shared" si="630"/>
        <v>12947.710000000001</v>
      </c>
      <c r="X5042" s="14"/>
      <c r="Y5042" s="14">
        <f t="shared" si="620"/>
        <v>0</v>
      </c>
      <c r="Z5042" s="16">
        <f t="shared" si="623"/>
        <v>12947.710000000001</v>
      </c>
      <c r="AA5042" s="14">
        <f t="shared" si="631"/>
        <v>0</v>
      </c>
      <c r="AB5042" s="14">
        <f t="shared" si="634"/>
        <v>12947.710000000001</v>
      </c>
      <c r="AC5042" s="10">
        <v>0.06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3728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3729</v>
      </c>
      <c r="J5043" s="74" t="s">
        <v>38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3"/>
        <v>697.17000000000007</v>
      </c>
      <c r="W5043" s="14">
        <f t="shared" si="630"/>
        <v>6286.5</v>
      </c>
      <c r="X5043" s="14"/>
      <c r="Y5043" s="14">
        <f t="shared" si="620"/>
        <v>0</v>
      </c>
      <c r="Z5043" s="16">
        <f t="shared" si="623"/>
        <v>6286.5</v>
      </c>
      <c r="AA5043" s="139">
        <f>W5043*P5043</f>
        <v>125.73</v>
      </c>
      <c r="AB5043" s="14">
        <f t="shared" si="634"/>
        <v>6286.5</v>
      </c>
      <c r="AC5043" s="10">
        <v>0.06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3728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3729</v>
      </c>
      <c r="J5044" s="74" t="s">
        <v>38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3"/>
        <v>5132.25</v>
      </c>
      <c r="W5044" s="14">
        <f t="shared" si="630"/>
        <v>0</v>
      </c>
      <c r="X5044" s="14"/>
      <c r="Y5044" s="14">
        <f t="shared" si="620"/>
        <v>0</v>
      </c>
      <c r="Z5044" s="16">
        <f t="shared" si="623"/>
        <v>0</v>
      </c>
      <c r="AA5044" s="139">
        <f>W5044*P5044</f>
        <v>0</v>
      </c>
      <c r="AB5044" s="14">
        <f t="shared" si="634"/>
        <v>0</v>
      </c>
      <c r="AC5044" s="10">
        <v>0.06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3728</v>
      </c>
      <c r="B5045" s="74" t="s">
        <v>32</v>
      </c>
      <c r="C5045" s="74" t="s">
        <v>188</v>
      </c>
      <c r="D5045" s="74" t="s">
        <v>189</v>
      </c>
      <c r="E5045" s="74" t="s">
        <v>3737</v>
      </c>
      <c r="F5045" s="74" t="s">
        <v>3738</v>
      </c>
      <c r="G5045" s="74" t="s">
        <v>3737</v>
      </c>
      <c r="H5045" s="74" t="s">
        <v>36</v>
      </c>
      <c r="I5045" s="74" t="s">
        <v>3729</v>
      </c>
      <c r="J5045" s="74" t="s">
        <v>38</v>
      </c>
      <c r="K5045" s="74" t="s">
        <v>32</v>
      </c>
      <c r="L5045" s="74" t="s">
        <v>3739</v>
      </c>
      <c r="M5045" s="74"/>
      <c r="N5045" s="74" t="s">
        <v>40</v>
      </c>
      <c r="O5045" s="74" t="s">
        <v>80</v>
      </c>
      <c r="P5045" s="10">
        <v>0</v>
      </c>
      <c r="Q5045" s="12" t="s">
        <v>3740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3"/>
        <v>13831.400000000001</v>
      </c>
      <c r="W5045" s="14">
        <f t="shared" si="630"/>
        <v>6168.5999999999995</v>
      </c>
      <c r="X5045" s="14"/>
      <c r="Y5045" s="14">
        <f t="shared" si="620"/>
        <v>0</v>
      </c>
      <c r="Z5045" s="16">
        <f t="shared" si="623"/>
        <v>6168.5999999999995</v>
      </c>
      <c r="AA5045" s="14">
        <f t="shared" ref="AA5045:AA5108" si="635">U5045-W5045</f>
        <v>0</v>
      </c>
      <c r="AB5045" s="14">
        <f t="shared" si="634"/>
        <v>6168.5999999999995</v>
      </c>
      <c r="AC5045" s="10">
        <v>0.06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3728</v>
      </c>
      <c r="B5046" s="74" t="s">
        <v>32</v>
      </c>
      <c r="C5046" s="74" t="s">
        <v>188</v>
      </c>
      <c r="D5046" s="74" t="s">
        <v>189</v>
      </c>
      <c r="E5046" s="74" t="s">
        <v>3741</v>
      </c>
      <c r="F5046" s="74" t="s">
        <v>3741</v>
      </c>
      <c r="G5046" s="74" t="s">
        <v>3741</v>
      </c>
      <c r="H5046" s="74" t="s">
        <v>36</v>
      </c>
      <c r="I5046" s="74" t="s">
        <v>3729</v>
      </c>
      <c r="J5046" s="74" t="s">
        <v>38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3742</v>
      </c>
      <c r="S5046" s="14">
        <v>0</v>
      </c>
      <c r="T5046" s="14">
        <v>135000</v>
      </c>
      <c r="U5046" s="14">
        <v>124362.21999999991</v>
      </c>
      <c r="V5046" s="14">
        <f t="shared" si="633"/>
        <v>10637.780000000086</v>
      </c>
      <c r="W5046" s="14">
        <f t="shared" si="630"/>
        <v>121923.74509803913</v>
      </c>
      <c r="X5046" s="14"/>
      <c r="Y5046" s="14">
        <f t="shared" si="620"/>
        <v>0</v>
      </c>
      <c r="Z5046" s="16">
        <f t="shared" si="623"/>
        <v>121923.74509803913</v>
      </c>
      <c r="AA5046" s="14">
        <f t="shared" si="635"/>
        <v>2438.4749019607843</v>
      </c>
      <c r="AB5046" s="14">
        <f t="shared" si="634"/>
        <v>124362.21999999991</v>
      </c>
      <c r="AC5046" s="10">
        <v>0.06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3728</v>
      </c>
      <c r="B5047" s="74" t="s">
        <v>32</v>
      </c>
      <c r="C5047" s="74" t="s">
        <v>188</v>
      </c>
      <c r="D5047" s="74" t="s">
        <v>189</v>
      </c>
      <c r="E5047" s="74" t="s">
        <v>3741</v>
      </c>
      <c r="F5047" s="74" t="s">
        <v>3741</v>
      </c>
      <c r="G5047" s="74" t="s">
        <v>3741</v>
      </c>
      <c r="H5047" s="74" t="s">
        <v>36</v>
      </c>
      <c r="I5047" s="74" t="s">
        <v>3729</v>
      </c>
      <c r="J5047" s="74" t="s">
        <v>38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3742</v>
      </c>
      <c r="S5047" s="14">
        <v>0</v>
      </c>
      <c r="T5047" s="14">
        <v>30000</v>
      </c>
      <c r="U5047" s="14">
        <v>19385.61</v>
      </c>
      <c r="V5047" s="14">
        <f t="shared" si="633"/>
        <v>10614.39</v>
      </c>
      <c r="W5047" s="14">
        <f t="shared" si="630"/>
        <v>19005.5</v>
      </c>
      <c r="X5047" s="14"/>
      <c r="Y5047" s="14">
        <f t="shared" si="620"/>
        <v>0</v>
      </c>
      <c r="Z5047" s="16">
        <f t="shared" si="623"/>
        <v>19005.5</v>
      </c>
      <c r="AA5047" s="14">
        <f t="shared" si="635"/>
        <v>380.11000000000058</v>
      </c>
      <c r="AB5047" s="14">
        <f t="shared" si="634"/>
        <v>19385.61</v>
      </c>
      <c r="AC5047" s="10">
        <v>0.06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3728</v>
      </c>
      <c r="B5048" s="74" t="s">
        <v>32</v>
      </c>
      <c r="C5048" s="74" t="s">
        <v>188</v>
      </c>
      <c r="D5048" s="74" t="s">
        <v>189</v>
      </c>
      <c r="E5048" s="74" t="s">
        <v>3741</v>
      </c>
      <c r="F5048" s="74" t="s">
        <v>3743</v>
      </c>
      <c r="G5048" s="74" t="s">
        <v>3741</v>
      </c>
      <c r="H5048" s="74" t="s">
        <v>36</v>
      </c>
      <c r="I5048" s="74" t="s">
        <v>3729</v>
      </c>
      <c r="J5048" s="74" t="s">
        <v>38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3744</v>
      </c>
      <c r="S5048" s="14">
        <v>0</v>
      </c>
      <c r="T5048" s="14">
        <v>70000</v>
      </c>
      <c r="U5048" s="14">
        <v>61702.070000000102</v>
      </c>
      <c r="V5048" s="14">
        <f t="shared" si="633"/>
        <v>8297.9299999998984</v>
      </c>
      <c r="W5048" s="14">
        <f t="shared" si="630"/>
        <v>61702.070000000102</v>
      </c>
      <c r="X5048" s="14"/>
      <c r="Y5048" s="14">
        <f t="shared" si="620"/>
        <v>0</v>
      </c>
      <c r="Z5048" s="16">
        <f t="shared" si="623"/>
        <v>61702.070000000102</v>
      </c>
      <c r="AA5048" s="14">
        <f t="shared" si="635"/>
        <v>0</v>
      </c>
      <c r="AB5048" s="14">
        <f t="shared" si="634"/>
        <v>61702.070000000102</v>
      </c>
      <c r="AC5048" s="10">
        <v>0.06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3728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3729</v>
      </c>
      <c r="J5049" s="74" t="s">
        <v>38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3745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3"/>
        <v>94064.809999999823</v>
      </c>
      <c r="W5049" s="14">
        <f t="shared" si="630"/>
        <v>455702.52000000025</v>
      </c>
      <c r="X5049" s="14"/>
      <c r="Y5049" s="14">
        <f t="shared" si="620"/>
        <v>0</v>
      </c>
      <c r="Z5049" s="16">
        <f t="shared" si="623"/>
        <v>455702.52000000025</v>
      </c>
      <c r="AA5049" s="14">
        <f t="shared" si="635"/>
        <v>0</v>
      </c>
      <c r="AB5049" s="14">
        <f t="shared" si="634"/>
        <v>455702.52000000025</v>
      </c>
      <c r="AC5049" s="10">
        <v>0.06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3728</v>
      </c>
      <c r="B5050" s="74" t="s">
        <v>32</v>
      </c>
      <c r="C5050" s="74" t="s">
        <v>188</v>
      </c>
      <c r="D5050" s="74" t="s">
        <v>189</v>
      </c>
      <c r="E5050" s="74" t="s">
        <v>3746</v>
      </c>
      <c r="F5050" s="74" t="s">
        <v>3746</v>
      </c>
      <c r="G5050" s="74" t="s">
        <v>3746</v>
      </c>
      <c r="H5050" s="74" t="s">
        <v>36</v>
      </c>
      <c r="I5050" s="74" t="s">
        <v>3729</v>
      </c>
      <c r="J5050" s="74" t="s">
        <v>38</v>
      </c>
      <c r="K5050" s="74" t="s">
        <v>32</v>
      </c>
      <c r="L5050" s="74" t="s">
        <v>3747</v>
      </c>
      <c r="M5050" s="74"/>
      <c r="N5050" s="74" t="s">
        <v>57</v>
      </c>
      <c r="O5050" s="74" t="s">
        <v>41</v>
      </c>
      <c r="P5050" s="10">
        <v>0.04</v>
      </c>
      <c r="Q5050" s="12" t="s">
        <v>3748</v>
      </c>
      <c r="R5050" s="74"/>
      <c r="S5050" s="14">
        <v>0</v>
      </c>
      <c r="T5050" s="14">
        <v>52000</v>
      </c>
      <c r="U5050" s="14">
        <v>0</v>
      </c>
      <c r="V5050" s="14">
        <f t="shared" si="633"/>
        <v>52000</v>
      </c>
      <c r="W5050" s="14">
        <f t="shared" si="630"/>
        <v>0</v>
      </c>
      <c r="X5050" s="14"/>
      <c r="Y5050" s="14">
        <f t="shared" si="620"/>
        <v>0</v>
      </c>
      <c r="Z5050" s="16">
        <f t="shared" si="623"/>
        <v>0</v>
      </c>
      <c r="AA5050" s="14">
        <f t="shared" si="635"/>
        <v>0</v>
      </c>
      <c r="AB5050" s="14">
        <f t="shared" si="634"/>
        <v>0</v>
      </c>
      <c r="AC5050" s="10">
        <v>7.4999999999999997E-2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3728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3729</v>
      </c>
      <c r="J5051" s="74" t="s">
        <v>38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3"/>
        <v>20612.15999999996</v>
      </c>
      <c r="W5051" s="14">
        <f t="shared" si="630"/>
        <v>92443.142857142884</v>
      </c>
      <c r="X5051" s="14"/>
      <c r="Y5051" s="14">
        <f t="shared" si="620"/>
        <v>0</v>
      </c>
      <c r="Z5051" s="14"/>
      <c r="AA5051" s="14">
        <f t="shared" si="635"/>
        <v>4622.1571428571478</v>
      </c>
      <c r="AB5051" s="14">
        <f t="shared" si="634"/>
        <v>97065.300000000032</v>
      </c>
      <c r="AC5051" s="10">
        <v>7.4999999999999997E-2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3728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3729</v>
      </c>
      <c r="J5052" s="74" t="s">
        <v>38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3749</v>
      </c>
      <c r="R5052" s="74"/>
      <c r="S5052" s="14">
        <v>39870</v>
      </c>
      <c r="T5052" s="14">
        <v>140000</v>
      </c>
      <c r="U5052" s="14">
        <v>155300</v>
      </c>
      <c r="V5052" s="14">
        <f t="shared" si="633"/>
        <v>24570</v>
      </c>
      <c r="W5052" s="14">
        <f t="shared" si="630"/>
        <v>150776.6990291262</v>
      </c>
      <c r="X5052" s="14"/>
      <c r="Y5052" s="14">
        <f t="shared" si="620"/>
        <v>0</v>
      </c>
      <c r="Z5052" s="14"/>
      <c r="AA5052" s="14">
        <f t="shared" si="635"/>
        <v>4523.3009708737954</v>
      </c>
      <c r="AB5052" s="14">
        <f t="shared" si="634"/>
        <v>155300</v>
      </c>
      <c r="AC5052" s="10">
        <v>0.06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3728</v>
      </c>
      <c r="B5053" s="74" t="s">
        <v>32</v>
      </c>
      <c r="C5053" s="74" t="s">
        <v>188</v>
      </c>
      <c r="D5053" s="74" t="s">
        <v>189</v>
      </c>
      <c r="E5053" s="74" t="s">
        <v>3750</v>
      </c>
      <c r="F5053" s="74" t="s">
        <v>3750</v>
      </c>
      <c r="G5053" s="74" t="s">
        <v>3750</v>
      </c>
      <c r="H5053" s="74" t="s">
        <v>36</v>
      </c>
      <c r="I5053" s="74" t="s">
        <v>3729</v>
      </c>
      <c r="J5053" s="74" t="s">
        <v>38</v>
      </c>
      <c r="K5053" s="74" t="s">
        <v>32</v>
      </c>
      <c r="L5053" s="74" t="s">
        <v>3751</v>
      </c>
      <c r="M5053" s="74"/>
      <c r="N5053" s="74" t="s">
        <v>40</v>
      </c>
      <c r="O5053" s="74" t="s">
        <v>80</v>
      </c>
      <c r="P5053" s="10">
        <v>0</v>
      </c>
      <c r="Q5053" s="12" t="s">
        <v>3752</v>
      </c>
      <c r="R5053" s="74" t="s">
        <v>3753</v>
      </c>
      <c r="S5053" s="14">
        <v>0</v>
      </c>
      <c r="T5053" s="14">
        <v>510</v>
      </c>
      <c r="U5053" s="14">
        <v>510</v>
      </c>
      <c r="V5053" s="14">
        <f t="shared" si="633"/>
        <v>0</v>
      </c>
      <c r="W5053" s="14">
        <v>0</v>
      </c>
      <c r="X5053" s="14"/>
      <c r="Y5053" s="14">
        <f t="shared" si="620"/>
        <v>0</v>
      </c>
      <c r="Z5053" s="16">
        <f t="shared" ref="Z5053:Z5067" si="636">W5053+X5053</f>
        <v>0</v>
      </c>
      <c r="AA5053" s="14">
        <f t="shared" si="635"/>
        <v>510</v>
      </c>
      <c r="AB5053" s="14">
        <f t="shared" si="634"/>
        <v>510</v>
      </c>
      <c r="AC5053" s="10">
        <v>0.06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3728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3729</v>
      </c>
      <c r="J5054" s="74" t="s">
        <v>38</v>
      </c>
      <c r="K5054" s="74" t="s">
        <v>32</v>
      </c>
      <c r="L5054" s="74" t="s">
        <v>3382</v>
      </c>
      <c r="M5054" s="74"/>
      <c r="N5054" s="74" t="s">
        <v>57</v>
      </c>
      <c r="O5054" s="74" t="s">
        <v>41</v>
      </c>
      <c r="P5054" s="10">
        <v>0.04</v>
      </c>
      <c r="Q5054" s="12" t="s">
        <v>3754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3"/>
        <v>40680.220000000016</v>
      </c>
      <c r="W5054" s="14">
        <f t="shared" si="630"/>
        <v>75008.221153846142</v>
      </c>
      <c r="X5054" s="14"/>
      <c r="Y5054" s="14">
        <f t="shared" si="620"/>
        <v>0</v>
      </c>
      <c r="Z5054" s="16">
        <f t="shared" si="636"/>
        <v>75008.221153846142</v>
      </c>
      <c r="AA5054" s="14">
        <f t="shared" si="635"/>
        <v>3000.3288461538468</v>
      </c>
      <c r="AB5054" s="14">
        <f t="shared" si="634"/>
        <v>78008.549999999988</v>
      </c>
      <c r="AC5054" s="10">
        <v>7.4999999999999997E-2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3728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3729</v>
      </c>
      <c r="J5055" s="74" t="s">
        <v>38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3"/>
        <v>13447.699999999999</v>
      </c>
      <c r="W5055" s="14">
        <f t="shared" si="630"/>
        <v>15242.254901960785</v>
      </c>
      <c r="X5055" s="14"/>
      <c r="Y5055" s="14">
        <f t="shared" si="620"/>
        <v>0</v>
      </c>
      <c r="Z5055" s="16">
        <f t="shared" si="636"/>
        <v>15242.254901960785</v>
      </c>
      <c r="AA5055" s="14">
        <f t="shared" si="635"/>
        <v>304.84509803921537</v>
      </c>
      <c r="AB5055" s="14">
        <f t="shared" si="634"/>
        <v>15547.1</v>
      </c>
      <c r="AC5055" s="10">
        <v>0.06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3728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3729</v>
      </c>
      <c r="J5056" s="74" t="s">
        <v>38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3755</v>
      </c>
      <c r="S5056" s="14">
        <v>0</v>
      </c>
      <c r="T5056" s="14">
        <v>40000</v>
      </c>
      <c r="U5056" s="14">
        <v>12872.3</v>
      </c>
      <c r="V5056" s="14">
        <f t="shared" si="633"/>
        <v>27127.7</v>
      </c>
      <c r="W5056" s="14">
        <f t="shared" si="630"/>
        <v>12872.3</v>
      </c>
      <c r="X5056" s="14"/>
      <c r="Y5056" s="14">
        <f t="shared" si="620"/>
        <v>0</v>
      </c>
      <c r="Z5056" s="16">
        <f t="shared" si="636"/>
        <v>12872.3</v>
      </c>
      <c r="AA5056" s="14">
        <f t="shared" si="635"/>
        <v>0</v>
      </c>
      <c r="AB5056" s="14">
        <f t="shared" si="634"/>
        <v>12872.3</v>
      </c>
      <c r="AC5056" s="10">
        <v>0.06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3728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3729</v>
      </c>
      <c r="J5057" s="74" t="s">
        <v>38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3756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3"/>
        <v>52850.670000000042</v>
      </c>
      <c r="W5057" s="14">
        <f t="shared" si="630"/>
        <v>128183.42999999996</v>
      </c>
      <c r="X5057" s="14"/>
      <c r="Y5057" s="14">
        <f t="shared" si="620"/>
        <v>0</v>
      </c>
      <c r="Z5057" s="16">
        <f t="shared" si="636"/>
        <v>128183.42999999996</v>
      </c>
      <c r="AA5057" s="14">
        <f t="shared" si="635"/>
        <v>0</v>
      </c>
      <c r="AB5057" s="14">
        <f t="shared" si="634"/>
        <v>128183.42999999996</v>
      </c>
      <c r="AC5057" s="10">
        <v>0.06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3728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3729</v>
      </c>
      <c r="J5058" s="74" t="s">
        <v>38</v>
      </c>
      <c r="K5058" s="74" t="s">
        <v>32</v>
      </c>
      <c r="L5058" s="74" t="s">
        <v>3757</v>
      </c>
      <c r="M5058" s="74"/>
      <c r="N5058" s="74" t="s">
        <v>40</v>
      </c>
      <c r="O5058" s="74" t="s">
        <v>80</v>
      </c>
      <c r="P5058" s="10">
        <v>0</v>
      </c>
      <c r="Q5058" s="12" t="s">
        <v>3758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3"/>
        <v>7413.4800000000005</v>
      </c>
      <c r="W5058" s="14">
        <f t="shared" si="630"/>
        <v>2586.5199999999995</v>
      </c>
      <c r="X5058" s="14"/>
      <c r="Y5058" s="14">
        <f t="shared" si="620"/>
        <v>0</v>
      </c>
      <c r="Z5058" s="16">
        <f t="shared" si="636"/>
        <v>2586.5199999999995</v>
      </c>
      <c r="AA5058" s="14">
        <f t="shared" si="635"/>
        <v>0</v>
      </c>
      <c r="AB5058" s="14">
        <f t="shared" si="634"/>
        <v>2586.5199999999995</v>
      </c>
      <c r="AC5058" s="10">
        <v>0.06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3728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3729</v>
      </c>
      <c r="J5059" s="74" t="s">
        <v>38</v>
      </c>
      <c r="K5059" s="74" t="s">
        <v>32</v>
      </c>
      <c r="L5059" s="74" t="s">
        <v>3759</v>
      </c>
      <c r="M5059" s="74"/>
      <c r="N5059" s="74" t="s">
        <v>40</v>
      </c>
      <c r="O5059" s="74" t="s">
        <v>41</v>
      </c>
      <c r="P5059" s="10">
        <v>0.02</v>
      </c>
      <c r="Q5059" s="12" t="s">
        <v>3760</v>
      </c>
      <c r="R5059" s="74" t="s">
        <v>3761</v>
      </c>
      <c r="S5059" s="14">
        <v>0</v>
      </c>
      <c r="T5059" s="14">
        <v>520</v>
      </c>
      <c r="U5059" s="14">
        <v>520</v>
      </c>
      <c r="V5059" s="14">
        <f t="shared" si="633"/>
        <v>0</v>
      </c>
      <c r="W5059" s="14">
        <v>0</v>
      </c>
      <c r="X5059" s="14"/>
      <c r="Y5059" s="14">
        <f t="shared" ref="Y5059:Y5122" si="637">IF((W5059-AB5059)&gt;0,W5059-AB5059,0)</f>
        <v>0</v>
      </c>
      <c r="Z5059" s="16">
        <f t="shared" si="636"/>
        <v>0</v>
      </c>
      <c r="AA5059" s="14">
        <f t="shared" si="635"/>
        <v>520</v>
      </c>
      <c r="AB5059" s="14">
        <f t="shared" si="634"/>
        <v>520</v>
      </c>
      <c r="AC5059" s="10">
        <v>0.06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3728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3729</v>
      </c>
      <c r="J5060" s="74" t="s">
        <v>38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3"/>
        <v>288062.63999999966</v>
      </c>
      <c r="W5060" s="14">
        <f t="shared" si="630"/>
        <v>3377815.6500000013</v>
      </c>
      <c r="X5060" s="14"/>
      <c r="Y5060" s="14">
        <f t="shared" si="637"/>
        <v>0</v>
      </c>
      <c r="Z5060" s="16">
        <f t="shared" si="636"/>
        <v>3377815.6500000013</v>
      </c>
      <c r="AA5060" s="14">
        <f t="shared" si="635"/>
        <v>0</v>
      </c>
      <c r="AB5060" s="14">
        <f t="shared" si="634"/>
        <v>3377815.6500000013</v>
      </c>
      <c r="AC5060" s="10">
        <v>0.06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3728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3729</v>
      </c>
      <c r="J5061" s="74" t="s">
        <v>38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3"/>
        <v>200000</v>
      </c>
      <c r="W5061" s="14">
        <f t="shared" si="630"/>
        <v>0</v>
      </c>
      <c r="X5061" s="14"/>
      <c r="Y5061" s="14">
        <f t="shared" si="637"/>
        <v>0</v>
      </c>
      <c r="Z5061" s="16">
        <f t="shared" si="636"/>
        <v>0</v>
      </c>
      <c r="AA5061" s="14">
        <f t="shared" si="635"/>
        <v>0</v>
      </c>
      <c r="AB5061" s="14">
        <f t="shared" si="634"/>
        <v>0</v>
      </c>
      <c r="AC5061" s="10">
        <v>7.4999999999999997E-2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3728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3729</v>
      </c>
      <c r="J5062" s="74" t="s">
        <v>38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3762</v>
      </c>
      <c r="R5062" s="74" t="s">
        <v>3763</v>
      </c>
      <c r="S5062" s="14">
        <v>0</v>
      </c>
      <c r="T5062" s="14">
        <v>27291.55</v>
      </c>
      <c r="U5062" s="14">
        <v>0</v>
      </c>
      <c r="V5062" s="14">
        <f t="shared" si="633"/>
        <v>27291.55</v>
      </c>
      <c r="W5062" s="14">
        <f t="shared" si="630"/>
        <v>0</v>
      </c>
      <c r="X5062" s="14"/>
      <c r="Y5062" s="14">
        <f t="shared" si="637"/>
        <v>0</v>
      </c>
      <c r="Z5062" s="16">
        <f t="shared" si="636"/>
        <v>0</v>
      </c>
      <c r="AA5062" s="14">
        <f t="shared" si="635"/>
        <v>0</v>
      </c>
      <c r="AB5062" s="14">
        <f t="shared" si="634"/>
        <v>0</v>
      </c>
      <c r="AC5062" s="10">
        <v>0.06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3728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3729</v>
      </c>
      <c r="J5063" s="74" t="s">
        <v>38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3762</v>
      </c>
      <c r="R5063" s="74" t="s">
        <v>3764</v>
      </c>
      <c r="S5063" s="14">
        <v>132832.54999999999</v>
      </c>
      <c r="T5063" s="14">
        <v>1400000</v>
      </c>
      <c r="U5063" s="14">
        <v>1530423.0000000002</v>
      </c>
      <c r="V5063" s="14">
        <f t="shared" si="633"/>
        <v>2409.5499999998137</v>
      </c>
      <c r="W5063" s="14">
        <f t="shared" si="630"/>
        <v>1530423.0000000002</v>
      </c>
      <c r="X5063" s="14"/>
      <c r="Y5063" s="14">
        <f t="shared" si="637"/>
        <v>0</v>
      </c>
      <c r="Z5063" s="16">
        <f t="shared" si="636"/>
        <v>1530423.0000000002</v>
      </c>
      <c r="AA5063" s="14">
        <f t="shared" si="635"/>
        <v>0</v>
      </c>
      <c r="AB5063" s="14">
        <f t="shared" si="634"/>
        <v>1530423.0000000002</v>
      </c>
      <c r="AC5063" s="10">
        <v>0.06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3728</v>
      </c>
      <c r="B5064" s="74" t="s">
        <v>32</v>
      </c>
      <c r="C5064" s="74" t="s">
        <v>188</v>
      </c>
      <c r="D5064" s="74" t="s">
        <v>189</v>
      </c>
      <c r="E5064" s="74" t="s">
        <v>3765</v>
      </c>
      <c r="F5064" s="74" t="s">
        <v>3766</v>
      </c>
      <c r="G5064" s="74" t="s">
        <v>3765</v>
      </c>
      <c r="H5064" s="74" t="s">
        <v>36</v>
      </c>
      <c r="I5064" s="74" t="s">
        <v>3729</v>
      </c>
      <c r="J5064" s="74" t="s">
        <v>38</v>
      </c>
      <c r="K5064" s="74" t="s">
        <v>32</v>
      </c>
      <c r="L5064" s="74" t="s">
        <v>3767</v>
      </c>
      <c r="M5064" s="74"/>
      <c r="N5064" s="74" t="s">
        <v>40</v>
      </c>
      <c r="O5064" s="74" t="s">
        <v>80</v>
      </c>
      <c r="P5064" s="10">
        <v>0</v>
      </c>
      <c r="Q5064" s="12" t="s">
        <v>3768</v>
      </c>
      <c r="R5064" s="74"/>
      <c r="S5064" s="14">
        <v>0</v>
      </c>
      <c r="T5064" s="14">
        <v>10000</v>
      </c>
      <c r="U5064" s="14">
        <v>817</v>
      </c>
      <c r="V5064" s="14">
        <f t="shared" si="633"/>
        <v>9183</v>
      </c>
      <c r="W5064" s="14">
        <f t="shared" si="630"/>
        <v>817</v>
      </c>
      <c r="X5064" s="14"/>
      <c r="Y5064" s="14">
        <f t="shared" si="637"/>
        <v>0</v>
      </c>
      <c r="Z5064" s="16">
        <f t="shared" si="636"/>
        <v>817</v>
      </c>
      <c r="AA5064" s="14">
        <f t="shared" si="635"/>
        <v>0</v>
      </c>
      <c r="AB5064" s="14">
        <f t="shared" si="634"/>
        <v>817</v>
      </c>
      <c r="AC5064" s="10">
        <v>0.06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3728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3729</v>
      </c>
      <c r="J5065" s="74" t="s">
        <v>38</v>
      </c>
      <c r="K5065" s="74" t="s">
        <v>32</v>
      </c>
      <c r="L5065" s="74" t="s">
        <v>3769</v>
      </c>
      <c r="M5065" s="74"/>
      <c r="N5065" s="74" t="s">
        <v>40</v>
      </c>
      <c r="O5065" s="74" t="s">
        <v>80</v>
      </c>
      <c r="P5065" s="10">
        <v>0</v>
      </c>
      <c r="Q5065" s="12" t="s">
        <v>3770</v>
      </c>
      <c r="R5065" s="74" t="s">
        <v>3771</v>
      </c>
      <c r="S5065" s="14">
        <v>0</v>
      </c>
      <c r="T5065" s="14">
        <v>550</v>
      </c>
      <c r="U5065" s="14">
        <v>550</v>
      </c>
      <c r="V5065" s="14">
        <f t="shared" si="633"/>
        <v>0</v>
      </c>
      <c r="W5065" s="14">
        <v>0</v>
      </c>
      <c r="X5065" s="14"/>
      <c r="Y5065" s="14">
        <f t="shared" si="637"/>
        <v>0</v>
      </c>
      <c r="Z5065" s="16">
        <f t="shared" si="636"/>
        <v>0</v>
      </c>
      <c r="AA5065" s="14">
        <f t="shared" si="635"/>
        <v>550</v>
      </c>
      <c r="AB5065" s="14">
        <f t="shared" si="634"/>
        <v>550</v>
      </c>
      <c r="AC5065" s="10">
        <v>0.06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3728</v>
      </c>
      <c r="B5066" s="74" t="s">
        <v>32</v>
      </c>
      <c r="C5066" s="74" t="s">
        <v>188</v>
      </c>
      <c r="D5066" s="74" t="s">
        <v>364</v>
      </c>
      <c r="E5066" s="74" t="s">
        <v>3772</v>
      </c>
      <c r="F5066" s="74" t="s">
        <v>3772</v>
      </c>
      <c r="G5066" s="74" t="s">
        <v>3772</v>
      </c>
      <c r="H5066" s="74" t="s">
        <v>36</v>
      </c>
      <c r="I5066" s="74" t="s">
        <v>3729</v>
      </c>
      <c r="J5066" s="74" t="s">
        <v>38</v>
      </c>
      <c r="K5066" s="74" t="s">
        <v>32</v>
      </c>
      <c r="L5066" s="74" t="s">
        <v>3773</v>
      </c>
      <c r="M5066" s="74"/>
      <c r="N5066" s="74" t="s">
        <v>40</v>
      </c>
      <c r="O5066" s="74" t="s">
        <v>41</v>
      </c>
      <c r="P5066" s="10">
        <v>0.06</v>
      </c>
      <c r="Q5066" s="12" t="s">
        <v>3774</v>
      </c>
      <c r="R5066" s="74" t="s">
        <v>3771</v>
      </c>
      <c r="S5066" s="14">
        <v>0</v>
      </c>
      <c r="T5066" s="14">
        <v>540</v>
      </c>
      <c r="U5066" s="14">
        <v>540</v>
      </c>
      <c r="V5066" s="14">
        <f t="shared" si="633"/>
        <v>0</v>
      </c>
      <c r="W5066" s="14">
        <v>0</v>
      </c>
      <c r="X5066" s="14"/>
      <c r="Y5066" s="14">
        <f t="shared" si="637"/>
        <v>0</v>
      </c>
      <c r="Z5066" s="16">
        <f t="shared" si="636"/>
        <v>0</v>
      </c>
      <c r="AA5066" s="14">
        <f t="shared" si="635"/>
        <v>540</v>
      </c>
      <c r="AB5066" s="14">
        <f t="shared" si="634"/>
        <v>540</v>
      </c>
      <c r="AC5066" s="10">
        <v>0.06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3728</v>
      </c>
      <c r="B5067" s="74" t="s">
        <v>32</v>
      </c>
      <c r="C5067" s="74" t="s">
        <v>188</v>
      </c>
      <c r="D5067" s="74" t="s">
        <v>364</v>
      </c>
      <c r="E5067" s="74" t="s">
        <v>3775</v>
      </c>
      <c r="F5067" s="74" t="s">
        <v>3775</v>
      </c>
      <c r="G5067" s="74" t="s">
        <v>3775</v>
      </c>
      <c r="H5067" s="74" t="s">
        <v>36</v>
      </c>
      <c r="I5067" s="74" t="s">
        <v>3729</v>
      </c>
      <c r="J5067" s="74" t="s">
        <v>38</v>
      </c>
      <c r="K5067" s="74" t="s">
        <v>32</v>
      </c>
      <c r="L5067" s="74" t="s">
        <v>3776</v>
      </c>
      <c r="M5067" s="74"/>
      <c r="N5067" s="74" t="s">
        <v>40</v>
      </c>
      <c r="O5067" s="74" t="s">
        <v>80</v>
      </c>
      <c r="P5067" s="10">
        <v>0</v>
      </c>
      <c r="Q5067" s="12" t="s">
        <v>3777</v>
      </c>
      <c r="R5067" s="74" t="s">
        <v>3761</v>
      </c>
      <c r="S5067" s="14">
        <v>0</v>
      </c>
      <c r="T5067" s="14">
        <v>530</v>
      </c>
      <c r="U5067" s="14">
        <v>530</v>
      </c>
      <c r="V5067" s="14">
        <f t="shared" si="633"/>
        <v>0</v>
      </c>
      <c r="W5067" s="14">
        <v>0</v>
      </c>
      <c r="X5067" s="14"/>
      <c r="Y5067" s="14">
        <f t="shared" si="637"/>
        <v>0</v>
      </c>
      <c r="Z5067" s="16">
        <f t="shared" si="636"/>
        <v>0</v>
      </c>
      <c r="AA5067" s="14">
        <f t="shared" si="635"/>
        <v>530</v>
      </c>
      <c r="AB5067" s="14">
        <f t="shared" si="634"/>
        <v>530</v>
      </c>
      <c r="AC5067" s="10">
        <v>0.06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3728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3729</v>
      </c>
      <c r="J5068" s="74" t="s">
        <v>38</v>
      </c>
      <c r="K5068" s="74" t="s">
        <v>32</v>
      </c>
      <c r="L5068" s="74" t="s">
        <v>3778</v>
      </c>
      <c r="M5068" s="74"/>
      <c r="N5068" s="74" t="s">
        <v>57</v>
      </c>
      <c r="O5068" s="74" t="s">
        <v>41</v>
      </c>
      <c r="P5068" s="10">
        <v>0.08</v>
      </c>
      <c r="Q5068" s="12" t="s">
        <v>3779</v>
      </c>
      <c r="R5068" s="74" t="s">
        <v>3761</v>
      </c>
      <c r="S5068" s="14">
        <v>0</v>
      </c>
      <c r="T5068" s="14">
        <v>500</v>
      </c>
      <c r="U5068" s="14">
        <v>500</v>
      </c>
      <c r="V5068" s="14">
        <f t="shared" si="633"/>
        <v>0</v>
      </c>
      <c r="W5068" s="14">
        <v>0</v>
      </c>
      <c r="X5068" s="14"/>
      <c r="Y5068" s="14">
        <f t="shared" si="637"/>
        <v>0</v>
      </c>
      <c r="Z5068" s="14"/>
      <c r="AA5068" s="14">
        <f t="shared" si="635"/>
        <v>500</v>
      </c>
      <c r="AB5068" s="14">
        <f t="shared" si="634"/>
        <v>500</v>
      </c>
      <c r="AC5068" s="10">
        <v>7.4999999999999997E-2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3728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3729</v>
      </c>
      <c r="J5069" s="74" t="s">
        <v>38</v>
      </c>
      <c r="K5069" s="74" t="s">
        <v>32</v>
      </c>
      <c r="L5069" s="74" t="s">
        <v>3780</v>
      </c>
      <c r="M5069" s="74"/>
      <c r="N5069" s="74" t="s">
        <v>57</v>
      </c>
      <c r="O5069" s="74" t="s">
        <v>41</v>
      </c>
      <c r="P5069" s="10">
        <v>0.08</v>
      </c>
      <c r="Q5069" s="12" t="s">
        <v>3781</v>
      </c>
      <c r="R5069" s="74" t="s">
        <v>3761</v>
      </c>
      <c r="S5069" s="14">
        <v>0</v>
      </c>
      <c r="T5069" s="14">
        <v>500</v>
      </c>
      <c r="U5069" s="14">
        <v>500</v>
      </c>
      <c r="V5069" s="14">
        <f t="shared" si="633"/>
        <v>0</v>
      </c>
      <c r="W5069" s="14">
        <v>0</v>
      </c>
      <c r="X5069" s="14"/>
      <c r="Y5069" s="14">
        <f t="shared" si="637"/>
        <v>0</v>
      </c>
      <c r="Z5069" s="14"/>
      <c r="AA5069" s="14">
        <f t="shared" si="635"/>
        <v>500</v>
      </c>
      <c r="AB5069" s="14">
        <f t="shared" si="634"/>
        <v>500</v>
      </c>
      <c r="AC5069" s="10">
        <v>7.4999999999999997E-2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3728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3729</v>
      </c>
      <c r="J5070" s="74" t="s">
        <v>38</v>
      </c>
      <c r="K5070" s="74" t="s">
        <v>32</v>
      </c>
      <c r="L5070" s="74" t="s">
        <v>3782</v>
      </c>
      <c r="M5070" s="74"/>
      <c r="N5070" s="74" t="s">
        <v>57</v>
      </c>
      <c r="O5070" s="74" t="s">
        <v>41</v>
      </c>
      <c r="P5070" s="10">
        <v>0.08</v>
      </c>
      <c r="Q5070" s="12" t="s">
        <v>3783</v>
      </c>
      <c r="R5070" s="74" t="s">
        <v>3784</v>
      </c>
      <c r="S5070" s="14">
        <v>0</v>
      </c>
      <c r="T5070" s="14">
        <v>500</v>
      </c>
      <c r="U5070" s="14">
        <v>500</v>
      </c>
      <c r="V5070" s="14">
        <f t="shared" si="633"/>
        <v>0</v>
      </c>
      <c r="W5070" s="14">
        <v>0</v>
      </c>
      <c r="X5070" s="14"/>
      <c r="Y5070" s="14">
        <f t="shared" si="637"/>
        <v>0</v>
      </c>
      <c r="Z5070" s="14"/>
      <c r="AA5070" s="14">
        <f t="shared" si="635"/>
        <v>500</v>
      </c>
      <c r="AB5070" s="14">
        <f t="shared" si="634"/>
        <v>500</v>
      </c>
      <c r="AC5070" s="10">
        <v>7.4999999999999997E-2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3728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3729</v>
      </c>
      <c r="J5071" s="74" t="s">
        <v>38</v>
      </c>
      <c r="K5071" s="74" t="s">
        <v>32</v>
      </c>
      <c r="L5071" s="74" t="s">
        <v>3785</v>
      </c>
      <c r="M5071" s="74"/>
      <c r="N5071" s="74" t="s">
        <v>57</v>
      </c>
      <c r="O5071" s="74" t="s">
        <v>41</v>
      </c>
      <c r="P5071" s="10">
        <v>0.08</v>
      </c>
      <c r="Q5071" s="12" t="s">
        <v>3786</v>
      </c>
      <c r="R5071" s="74" t="s">
        <v>3761</v>
      </c>
      <c r="S5071" s="14">
        <v>0</v>
      </c>
      <c r="T5071" s="14">
        <v>0</v>
      </c>
      <c r="U5071" s="14">
        <v>0</v>
      </c>
      <c r="V5071" s="14">
        <f t="shared" si="633"/>
        <v>0</v>
      </c>
      <c r="W5071" s="14">
        <f t="shared" si="630"/>
        <v>0</v>
      </c>
      <c r="X5071" s="14"/>
      <c r="Y5071" s="14">
        <f t="shared" si="637"/>
        <v>0</v>
      </c>
      <c r="Z5071" s="14"/>
      <c r="AA5071" s="14">
        <f t="shared" si="635"/>
        <v>0</v>
      </c>
      <c r="AB5071" s="14">
        <f t="shared" si="634"/>
        <v>0</v>
      </c>
      <c r="AC5071" s="10">
        <v>7.4999999999999997E-2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3728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3729</v>
      </c>
      <c r="J5072" s="74" t="s">
        <v>38</v>
      </c>
      <c r="K5072" s="74" t="s">
        <v>32</v>
      </c>
      <c r="L5072" s="74" t="s">
        <v>3787</v>
      </c>
      <c r="M5072" s="74"/>
      <c r="N5072" s="74" t="s">
        <v>57</v>
      </c>
      <c r="O5072" s="74" t="s">
        <v>41</v>
      </c>
      <c r="P5072" s="10">
        <v>0.08</v>
      </c>
      <c r="Q5072" s="12" t="s">
        <v>3788</v>
      </c>
      <c r="R5072" s="74" t="s">
        <v>3784</v>
      </c>
      <c r="S5072" s="14">
        <v>0</v>
      </c>
      <c r="T5072" s="14">
        <v>0</v>
      </c>
      <c r="U5072" s="14">
        <v>0</v>
      </c>
      <c r="V5072" s="14">
        <f t="shared" si="633"/>
        <v>0</v>
      </c>
      <c r="W5072" s="14">
        <f t="shared" si="630"/>
        <v>0</v>
      </c>
      <c r="X5072" s="14"/>
      <c r="Y5072" s="14">
        <f t="shared" si="637"/>
        <v>0</v>
      </c>
      <c r="Z5072" s="14"/>
      <c r="AA5072" s="14">
        <f t="shared" si="635"/>
        <v>0</v>
      </c>
      <c r="AB5072" s="14">
        <f t="shared" si="634"/>
        <v>0</v>
      </c>
      <c r="AC5072" s="10">
        <v>7.4999999999999997E-2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3728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3729</v>
      </c>
      <c r="J5073" s="74" t="s">
        <v>38</v>
      </c>
      <c r="K5073" s="74" t="s">
        <v>32</v>
      </c>
      <c r="L5073" s="74" t="s">
        <v>3789</v>
      </c>
      <c r="M5073" s="74"/>
      <c r="N5073" s="74" t="s">
        <v>57</v>
      </c>
      <c r="O5073" s="74" t="s">
        <v>41</v>
      </c>
      <c r="P5073" s="10">
        <v>0.08</v>
      </c>
      <c r="Q5073" s="12" t="s">
        <v>3790</v>
      </c>
      <c r="R5073" s="74" t="s">
        <v>3753</v>
      </c>
      <c r="S5073" s="14">
        <v>0</v>
      </c>
      <c r="T5073" s="14">
        <v>0</v>
      </c>
      <c r="U5073" s="14">
        <v>0</v>
      </c>
      <c r="V5073" s="14">
        <f t="shared" si="633"/>
        <v>0</v>
      </c>
      <c r="W5073" s="14">
        <f t="shared" si="630"/>
        <v>0</v>
      </c>
      <c r="X5073" s="14"/>
      <c r="Y5073" s="14">
        <f t="shared" si="637"/>
        <v>0</v>
      </c>
      <c r="Z5073" s="14"/>
      <c r="AA5073" s="14">
        <f t="shared" si="635"/>
        <v>0</v>
      </c>
      <c r="AB5073" s="14">
        <f t="shared" si="634"/>
        <v>0</v>
      </c>
      <c r="AC5073" s="10">
        <v>7.4999999999999997E-2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3728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3729</v>
      </c>
      <c r="J5074" s="74" t="s">
        <v>38</v>
      </c>
      <c r="K5074" s="74" t="s">
        <v>32</v>
      </c>
      <c r="L5074" s="74" t="s">
        <v>3791</v>
      </c>
      <c r="M5074" s="74"/>
      <c r="N5074" s="74" t="s">
        <v>57</v>
      </c>
      <c r="O5074" s="74" t="s">
        <v>41</v>
      </c>
      <c r="P5074" s="10">
        <v>0.08</v>
      </c>
      <c r="Q5074" s="12" t="s">
        <v>3792</v>
      </c>
      <c r="R5074" s="74" t="s">
        <v>3784</v>
      </c>
      <c r="S5074" s="14">
        <v>0</v>
      </c>
      <c r="T5074" s="14">
        <v>0</v>
      </c>
      <c r="U5074" s="14">
        <v>0</v>
      </c>
      <c r="V5074" s="14">
        <f t="shared" si="633"/>
        <v>0</v>
      </c>
      <c r="W5074" s="14">
        <f t="shared" si="630"/>
        <v>0</v>
      </c>
      <c r="X5074" s="14"/>
      <c r="Y5074" s="14">
        <f t="shared" si="637"/>
        <v>0</v>
      </c>
      <c r="Z5074" s="14"/>
      <c r="AA5074" s="14">
        <f t="shared" si="635"/>
        <v>0</v>
      </c>
      <c r="AB5074" s="14">
        <f t="shared" si="634"/>
        <v>0</v>
      </c>
      <c r="AC5074" s="10">
        <v>7.4999999999999997E-2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3728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3729</v>
      </c>
      <c r="J5075" s="74" t="s">
        <v>38</v>
      </c>
      <c r="K5075" s="74" t="s">
        <v>32</v>
      </c>
      <c r="L5075" s="74" t="s">
        <v>3793</v>
      </c>
      <c r="M5075" s="74"/>
      <c r="N5075" s="74" t="s">
        <v>57</v>
      </c>
      <c r="O5075" s="74" t="s">
        <v>41</v>
      </c>
      <c r="P5075" s="10">
        <v>0.08</v>
      </c>
      <c r="Q5075" s="12" t="s">
        <v>3794</v>
      </c>
      <c r="R5075" s="74" t="s">
        <v>3761</v>
      </c>
      <c r="S5075" s="14">
        <v>0</v>
      </c>
      <c r="T5075" s="14">
        <v>0</v>
      </c>
      <c r="U5075" s="14">
        <v>0</v>
      </c>
      <c r="V5075" s="14">
        <f t="shared" si="633"/>
        <v>0</v>
      </c>
      <c r="W5075" s="14">
        <f t="shared" si="630"/>
        <v>0</v>
      </c>
      <c r="X5075" s="14"/>
      <c r="Y5075" s="14">
        <f t="shared" si="637"/>
        <v>0</v>
      </c>
      <c r="Z5075" s="14"/>
      <c r="AA5075" s="14">
        <f t="shared" si="635"/>
        <v>0</v>
      </c>
      <c r="AB5075" s="14">
        <f t="shared" si="634"/>
        <v>0</v>
      </c>
      <c r="AC5075" s="10">
        <v>7.4999999999999997E-2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3728</v>
      </c>
      <c r="B5076" s="74" t="s">
        <v>32</v>
      </c>
      <c r="C5076" s="74" t="s">
        <v>470</v>
      </c>
      <c r="D5076" s="74" t="s">
        <v>471</v>
      </c>
      <c r="E5076" s="74" t="s">
        <v>3795</v>
      </c>
      <c r="F5076" s="74" t="s">
        <v>3795</v>
      </c>
      <c r="G5076" s="74" t="s">
        <v>3795</v>
      </c>
      <c r="H5076" s="74" t="s">
        <v>36</v>
      </c>
      <c r="I5076" s="74" t="s">
        <v>3729</v>
      </c>
      <c r="J5076" s="74" t="s">
        <v>38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3742</v>
      </c>
      <c r="S5076" s="14">
        <v>0</v>
      </c>
      <c r="T5076" s="14">
        <v>120600</v>
      </c>
      <c r="U5076" s="14">
        <v>91130.57</v>
      </c>
      <c r="V5076" s="14">
        <f t="shared" si="633"/>
        <v>29469.429999999993</v>
      </c>
      <c r="W5076" s="14">
        <f t="shared" si="630"/>
        <v>87625.548076923078</v>
      </c>
      <c r="X5076" s="14"/>
      <c r="Y5076" s="14">
        <f t="shared" si="637"/>
        <v>0</v>
      </c>
      <c r="Z5076" s="16">
        <f t="shared" ref="Z5076:Z5096" si="638">W5076+X5076</f>
        <v>87625.548076923078</v>
      </c>
      <c r="AA5076" s="14">
        <f t="shared" si="635"/>
        <v>3505.0219230769289</v>
      </c>
      <c r="AB5076" s="14">
        <f t="shared" si="634"/>
        <v>91130.57</v>
      </c>
      <c r="AC5076" s="10">
        <v>0.06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3728</v>
      </c>
      <c r="B5077" s="74" t="s">
        <v>32</v>
      </c>
      <c r="C5077" s="74" t="s">
        <v>470</v>
      </c>
      <c r="D5077" s="74" t="s">
        <v>471</v>
      </c>
      <c r="E5077" s="74" t="s">
        <v>3795</v>
      </c>
      <c r="F5077" s="74" t="s">
        <v>3795</v>
      </c>
      <c r="G5077" s="74" t="s">
        <v>3795</v>
      </c>
      <c r="H5077" s="74" t="s">
        <v>36</v>
      </c>
      <c r="I5077" s="74" t="s">
        <v>3729</v>
      </c>
      <c r="J5077" s="74" t="s">
        <v>38</v>
      </c>
      <c r="K5077" s="74" t="s">
        <v>32</v>
      </c>
      <c r="L5077" s="74" t="s">
        <v>3796</v>
      </c>
      <c r="M5077" s="74"/>
      <c r="N5077" s="74" t="s">
        <v>40</v>
      </c>
      <c r="O5077" s="74" t="s">
        <v>41</v>
      </c>
      <c r="P5077" s="10">
        <v>0.04</v>
      </c>
      <c r="Q5077" s="12" t="s">
        <v>3797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3"/>
        <v>201044.99999999997</v>
      </c>
      <c r="W5077" s="14">
        <f t="shared" si="630"/>
        <v>173899.0384615385</v>
      </c>
      <c r="X5077" s="14"/>
      <c r="Y5077" s="14">
        <f t="shared" si="637"/>
        <v>0</v>
      </c>
      <c r="Z5077" s="16">
        <f t="shared" si="638"/>
        <v>173899.0384615385</v>
      </c>
      <c r="AA5077" s="14">
        <f t="shared" si="635"/>
        <v>6955.9615384615317</v>
      </c>
      <c r="AB5077" s="14">
        <f t="shared" si="634"/>
        <v>180855.00000000003</v>
      </c>
      <c r="AC5077" s="10">
        <v>0.06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3728</v>
      </c>
      <c r="B5078" s="74" t="s">
        <v>32</v>
      </c>
      <c r="C5078" s="74" t="s">
        <v>470</v>
      </c>
      <c r="D5078" s="74" t="s">
        <v>471</v>
      </c>
      <c r="E5078" s="74" t="s">
        <v>3392</v>
      </c>
      <c r="F5078" s="74" t="s">
        <v>3392</v>
      </c>
      <c r="G5078" s="74" t="s">
        <v>3392</v>
      </c>
      <c r="H5078" s="74" t="s">
        <v>36</v>
      </c>
      <c r="I5078" s="74" t="s">
        <v>3729</v>
      </c>
      <c r="J5078" s="74" t="s">
        <v>38</v>
      </c>
      <c r="K5078" s="74" t="s">
        <v>32</v>
      </c>
      <c r="L5078" s="74" t="s">
        <v>3393</v>
      </c>
      <c r="M5078" s="74"/>
      <c r="N5078" s="74" t="s">
        <v>40</v>
      </c>
      <c r="O5078" s="74" t="s">
        <v>80</v>
      </c>
      <c r="P5078" s="10">
        <v>0</v>
      </c>
      <c r="Q5078" s="12" t="s">
        <v>3798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3"/>
        <v>29132.259999999987</v>
      </c>
      <c r="W5078" s="14">
        <f t="shared" si="630"/>
        <v>39747.760000000002</v>
      </c>
      <c r="X5078" s="14"/>
      <c r="Y5078" s="14">
        <f t="shared" si="637"/>
        <v>0</v>
      </c>
      <c r="Z5078" s="16">
        <f t="shared" si="638"/>
        <v>39747.760000000002</v>
      </c>
      <c r="AA5078" s="14">
        <f t="shared" si="635"/>
        <v>0</v>
      </c>
      <c r="AB5078" s="14">
        <f t="shared" si="634"/>
        <v>39747.760000000002</v>
      </c>
      <c r="AC5078" s="10">
        <v>0.06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3728</v>
      </c>
      <c r="B5079" s="74" t="s">
        <v>32</v>
      </c>
      <c r="C5079" s="74" t="s">
        <v>470</v>
      </c>
      <c r="D5079" s="74" t="s">
        <v>471</v>
      </c>
      <c r="E5079" s="74" t="s">
        <v>3392</v>
      </c>
      <c r="F5079" s="74" t="s">
        <v>3392</v>
      </c>
      <c r="G5079" s="74" t="s">
        <v>3392</v>
      </c>
      <c r="H5079" s="74" t="s">
        <v>36</v>
      </c>
      <c r="I5079" s="74" t="s">
        <v>3729</v>
      </c>
      <c r="J5079" s="74" t="s">
        <v>38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3799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3"/>
        <v>42604.9</v>
      </c>
      <c r="W5079" s="14">
        <f t="shared" si="630"/>
        <v>31701.629999999997</v>
      </c>
      <c r="X5079" s="14"/>
      <c r="Y5079" s="14">
        <f t="shared" si="637"/>
        <v>0</v>
      </c>
      <c r="Z5079" s="16">
        <f t="shared" si="638"/>
        <v>31701.629999999997</v>
      </c>
      <c r="AA5079" s="14">
        <f t="shared" si="635"/>
        <v>0</v>
      </c>
      <c r="AB5079" s="14">
        <f t="shared" si="634"/>
        <v>31701.629999999997</v>
      </c>
      <c r="AC5079" s="10">
        <v>0.06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3728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3729</v>
      </c>
      <c r="J5080" s="74" t="s">
        <v>38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3"/>
        <v>1191627.7299999997</v>
      </c>
      <c r="W5080" s="14">
        <f t="shared" si="630"/>
        <v>278768.19000000012</v>
      </c>
      <c r="X5080" s="14"/>
      <c r="Y5080" s="14">
        <f t="shared" si="637"/>
        <v>0</v>
      </c>
      <c r="Z5080" s="16">
        <f t="shared" si="638"/>
        <v>278768.19000000012</v>
      </c>
      <c r="AA5080" s="14">
        <f t="shared" si="635"/>
        <v>0</v>
      </c>
      <c r="AB5080" s="14">
        <f t="shared" si="634"/>
        <v>278768.19000000012</v>
      </c>
      <c r="AC5080" s="10">
        <v>0.06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3728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3800</v>
      </c>
      <c r="G5081" s="74" t="s">
        <v>273</v>
      </c>
      <c r="H5081" s="74" t="s">
        <v>36</v>
      </c>
      <c r="I5081" s="74" t="s">
        <v>3729</v>
      </c>
      <c r="J5081" s="74" t="s">
        <v>38</v>
      </c>
      <c r="K5081" s="74" t="s">
        <v>32</v>
      </c>
      <c r="L5081" s="74" t="s">
        <v>3801</v>
      </c>
      <c r="M5081" s="74"/>
      <c r="N5081" s="74" t="s">
        <v>40</v>
      </c>
      <c r="O5081" s="74" t="s">
        <v>41</v>
      </c>
      <c r="P5081" s="10">
        <v>0.02</v>
      </c>
      <c r="Q5081" s="12" t="s">
        <v>3802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3"/>
        <v>24997.82</v>
      </c>
      <c r="W5081" s="14">
        <f t="shared" si="630"/>
        <v>4904.0980392156853</v>
      </c>
      <c r="X5081" s="14"/>
      <c r="Y5081" s="14">
        <f t="shared" si="637"/>
        <v>0</v>
      </c>
      <c r="Z5081" s="16">
        <f t="shared" si="638"/>
        <v>4904.0980392156853</v>
      </c>
      <c r="AA5081" s="14">
        <f t="shared" si="635"/>
        <v>98.081960784314106</v>
      </c>
      <c r="AB5081" s="14">
        <f t="shared" si="634"/>
        <v>5002.1799999999994</v>
      </c>
      <c r="AC5081" s="10">
        <v>0.06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3728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3729</v>
      </c>
      <c r="J5082" s="74" t="s">
        <v>38</v>
      </c>
      <c r="K5082" s="74" t="s">
        <v>32</v>
      </c>
      <c r="L5082" s="74" t="s">
        <v>3394</v>
      </c>
      <c r="M5082" s="74"/>
      <c r="N5082" s="74" t="s">
        <v>40</v>
      </c>
      <c r="O5082" s="74" t="s">
        <v>41</v>
      </c>
      <c r="P5082" s="10">
        <v>0.02</v>
      </c>
      <c r="Q5082" s="12" t="s">
        <v>3803</v>
      </c>
      <c r="R5082" s="74"/>
      <c r="S5082" s="14">
        <v>15.2</v>
      </c>
      <c r="T5082" s="14">
        <v>-15.2</v>
      </c>
      <c r="U5082" s="14">
        <v>0</v>
      </c>
      <c r="V5082" s="14">
        <f t="shared" si="633"/>
        <v>0</v>
      </c>
      <c r="W5082" s="14">
        <f t="shared" si="630"/>
        <v>0</v>
      </c>
      <c r="X5082" s="14"/>
      <c r="Y5082" s="14">
        <f t="shared" si="637"/>
        <v>0</v>
      </c>
      <c r="Z5082" s="16">
        <f t="shared" si="638"/>
        <v>0</v>
      </c>
      <c r="AA5082" s="14">
        <f t="shared" si="635"/>
        <v>0</v>
      </c>
      <c r="AB5082" s="14">
        <f t="shared" si="634"/>
        <v>0</v>
      </c>
      <c r="AC5082" s="10">
        <v>0.06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3728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3729</v>
      </c>
      <c r="J5083" s="74" t="s">
        <v>38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3804</v>
      </c>
      <c r="R5083" s="74"/>
      <c r="S5083" s="14">
        <v>38.5</v>
      </c>
      <c r="T5083" s="14">
        <v>-38.5</v>
      </c>
      <c r="U5083" s="14">
        <v>0</v>
      </c>
      <c r="V5083" s="14">
        <f t="shared" si="633"/>
        <v>0</v>
      </c>
      <c r="W5083" s="14">
        <f t="shared" si="630"/>
        <v>0</v>
      </c>
      <c r="X5083" s="14"/>
      <c r="Y5083" s="14">
        <f t="shared" si="637"/>
        <v>0</v>
      </c>
      <c r="Z5083" s="16">
        <f t="shared" si="638"/>
        <v>0</v>
      </c>
      <c r="AA5083" s="14">
        <f t="shared" si="635"/>
        <v>0</v>
      </c>
      <c r="AB5083" s="14">
        <f t="shared" si="634"/>
        <v>0</v>
      </c>
      <c r="AC5083" s="10">
        <v>0.06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3728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3729</v>
      </c>
      <c r="J5084" s="74" t="s">
        <v>38</v>
      </c>
      <c r="K5084" s="74" t="s">
        <v>32</v>
      </c>
      <c r="L5084" s="74" t="s">
        <v>3805</v>
      </c>
      <c r="M5084" s="74"/>
      <c r="N5084" s="74" t="s">
        <v>40</v>
      </c>
      <c r="O5084" s="74" t="s">
        <v>41</v>
      </c>
      <c r="P5084" s="10">
        <v>0.02</v>
      </c>
      <c r="Q5084" s="12" t="s">
        <v>3806</v>
      </c>
      <c r="R5084" s="74" t="s">
        <v>3807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7"/>
        <v>682.07400000000007</v>
      </c>
      <c r="Z5084" s="16">
        <f t="shared" si="638"/>
        <v>-36.28</v>
      </c>
      <c r="AA5084" s="14">
        <f t="shared" si="635"/>
        <v>36.28</v>
      </c>
      <c r="AB5084" s="14">
        <f>-789.4*0.91</f>
        <v>-718.35400000000004</v>
      </c>
      <c r="AC5084" s="10">
        <v>0.06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3728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3729</v>
      </c>
      <c r="J5085" s="74" t="s">
        <v>38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3"/>
        <v>46073.039999999994</v>
      </c>
      <c r="W5085" s="14">
        <f t="shared" ref="W5085:W5102" si="639">IF(O5085="返货",U5085/(1+P5085),IF(O5085="返现",U5085,IF(O5085="折扣",U5085*P5085,IF(O5085="无",U5085))))</f>
        <v>103639.96078431372</v>
      </c>
      <c r="X5085" s="14"/>
      <c r="Y5085" s="14">
        <f t="shared" si="637"/>
        <v>0</v>
      </c>
      <c r="Z5085" s="16">
        <f t="shared" si="638"/>
        <v>103639.96078431372</v>
      </c>
      <c r="AA5085" s="14">
        <f t="shared" si="635"/>
        <v>2072.7992156862747</v>
      </c>
      <c r="AB5085" s="14">
        <f t="shared" si="634"/>
        <v>105712.76</v>
      </c>
      <c r="AC5085" s="10">
        <v>0.06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3728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3729</v>
      </c>
      <c r="J5086" s="74" t="s">
        <v>38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3"/>
        <v>50000</v>
      </c>
      <c r="W5086" s="14">
        <f t="shared" si="639"/>
        <v>0</v>
      </c>
      <c r="X5086" s="14"/>
      <c r="Y5086" s="14">
        <f t="shared" si="637"/>
        <v>0</v>
      </c>
      <c r="Z5086" s="16">
        <f t="shared" si="638"/>
        <v>0</v>
      </c>
      <c r="AA5086" s="14">
        <f t="shared" si="635"/>
        <v>0</v>
      </c>
      <c r="AB5086" s="14">
        <f t="shared" si="634"/>
        <v>0</v>
      </c>
      <c r="AC5086" s="10">
        <v>0.06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3728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3729</v>
      </c>
      <c r="J5087" s="74" t="s">
        <v>38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3808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3"/>
        <v>77043.5</v>
      </c>
      <c r="W5087" s="14">
        <f t="shared" si="639"/>
        <v>235407.76699029125</v>
      </c>
      <c r="X5087" s="14"/>
      <c r="Y5087" s="14">
        <f t="shared" si="637"/>
        <v>0</v>
      </c>
      <c r="Z5087" s="16">
        <f t="shared" si="638"/>
        <v>235407.76699029125</v>
      </c>
      <c r="AA5087" s="14">
        <f t="shared" si="635"/>
        <v>7062.2330097087543</v>
      </c>
      <c r="AB5087" s="14">
        <f t="shared" si="634"/>
        <v>242470</v>
      </c>
      <c r="AC5087" s="10">
        <v>0.06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3728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3729</v>
      </c>
      <c r="J5088" s="74" t="s">
        <v>38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3809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3"/>
        <v>29236.300000000003</v>
      </c>
      <c r="W5088" s="14">
        <f t="shared" si="639"/>
        <v>29150.980392156864</v>
      </c>
      <c r="X5088" s="14"/>
      <c r="Y5088" s="14">
        <f t="shared" si="637"/>
        <v>0</v>
      </c>
      <c r="Z5088" s="16">
        <f t="shared" si="638"/>
        <v>29150.980392156864</v>
      </c>
      <c r="AA5088" s="14">
        <f t="shared" si="635"/>
        <v>583.01960784313633</v>
      </c>
      <c r="AB5088" s="14">
        <f t="shared" si="634"/>
        <v>29734</v>
      </c>
      <c r="AC5088" s="10">
        <v>0.06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3728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3729</v>
      </c>
      <c r="J5089" s="74" t="s">
        <v>38</v>
      </c>
      <c r="K5089" s="74" t="s">
        <v>32</v>
      </c>
      <c r="L5089" s="74" t="s">
        <v>3397</v>
      </c>
      <c r="M5089" s="74"/>
      <c r="N5089" s="74" t="s">
        <v>40</v>
      </c>
      <c r="O5089" s="74" t="s">
        <v>80</v>
      </c>
      <c r="P5089" s="10">
        <v>0</v>
      </c>
      <c r="Q5089" s="12" t="s">
        <v>3810</v>
      </c>
      <c r="R5089" s="74"/>
      <c r="S5089" s="14">
        <v>29.3</v>
      </c>
      <c r="T5089" s="14">
        <v>-29.3</v>
      </c>
      <c r="U5089" s="14">
        <v>0</v>
      </c>
      <c r="V5089" s="14">
        <f t="shared" si="633"/>
        <v>0</v>
      </c>
      <c r="W5089" s="14">
        <f t="shared" si="639"/>
        <v>0</v>
      </c>
      <c r="X5089" s="14"/>
      <c r="Y5089" s="14">
        <f t="shared" si="637"/>
        <v>0</v>
      </c>
      <c r="Z5089" s="16">
        <f t="shared" si="638"/>
        <v>0</v>
      </c>
      <c r="AA5089" s="14">
        <f t="shared" si="635"/>
        <v>0</v>
      </c>
      <c r="AB5089" s="14">
        <f t="shared" si="634"/>
        <v>0</v>
      </c>
      <c r="AC5089" s="10">
        <v>0.06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3728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3729</v>
      </c>
      <c r="J5090" s="74" t="s">
        <v>38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3"/>
        <v>11408.5</v>
      </c>
      <c r="W5090" s="14">
        <f t="shared" si="639"/>
        <v>10955.7</v>
      </c>
      <c r="X5090" s="14"/>
      <c r="Y5090" s="14">
        <f t="shared" si="637"/>
        <v>0</v>
      </c>
      <c r="Z5090" s="16">
        <f t="shared" si="638"/>
        <v>10955.7</v>
      </c>
      <c r="AA5090" s="14">
        <f t="shared" si="635"/>
        <v>0</v>
      </c>
      <c r="AB5090" s="14">
        <f t="shared" si="634"/>
        <v>10955.7</v>
      </c>
      <c r="AC5090" s="10">
        <v>0.06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3728</v>
      </c>
      <c r="B5091" s="74" t="s">
        <v>32</v>
      </c>
      <c r="C5091" s="74" t="s">
        <v>470</v>
      </c>
      <c r="D5091" s="74" t="s">
        <v>531</v>
      </c>
      <c r="E5091" s="74" t="s">
        <v>3399</v>
      </c>
      <c r="F5091" s="74" t="s">
        <v>3399</v>
      </c>
      <c r="G5091" s="74" t="s">
        <v>3399</v>
      </c>
      <c r="H5091" s="74" t="s">
        <v>36</v>
      </c>
      <c r="I5091" s="74" t="s">
        <v>3729</v>
      </c>
      <c r="J5091" s="74" t="s">
        <v>38</v>
      </c>
      <c r="K5091" s="74" t="s">
        <v>32</v>
      </c>
      <c r="L5091" s="74" t="s">
        <v>3400</v>
      </c>
      <c r="M5091" s="74"/>
      <c r="N5091" s="74" t="s">
        <v>40</v>
      </c>
      <c r="O5091" s="74" t="s">
        <v>80</v>
      </c>
      <c r="P5091" s="10">
        <v>0</v>
      </c>
      <c r="Q5091" s="12" t="s">
        <v>3811</v>
      </c>
      <c r="R5091" s="74"/>
      <c r="S5091" s="14">
        <v>0</v>
      </c>
      <c r="T5091" s="14">
        <v>30000</v>
      </c>
      <c r="U5091" s="14">
        <v>22090.76</v>
      </c>
      <c r="V5091" s="14">
        <f t="shared" si="633"/>
        <v>7909.2400000000016</v>
      </c>
      <c r="W5091" s="14">
        <f t="shared" si="639"/>
        <v>22090.76</v>
      </c>
      <c r="X5091" s="14"/>
      <c r="Y5091" s="14">
        <f t="shared" si="637"/>
        <v>0</v>
      </c>
      <c r="Z5091" s="16">
        <f t="shared" si="638"/>
        <v>22090.76</v>
      </c>
      <c r="AA5091" s="14">
        <f t="shared" si="635"/>
        <v>0</v>
      </c>
      <c r="AB5091" s="14">
        <f t="shared" si="634"/>
        <v>22090.76</v>
      </c>
      <c r="AC5091" s="10">
        <v>0.06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3728</v>
      </c>
      <c r="B5092" s="74" t="s">
        <v>32</v>
      </c>
      <c r="C5092" s="74" t="s">
        <v>470</v>
      </c>
      <c r="D5092" s="74" t="s">
        <v>586</v>
      </c>
      <c r="E5092" s="74" t="s">
        <v>3812</v>
      </c>
      <c r="F5092" s="74" t="s">
        <v>3812</v>
      </c>
      <c r="G5092" s="74" t="s">
        <v>3812</v>
      </c>
      <c r="H5092" s="74" t="s">
        <v>36</v>
      </c>
      <c r="I5092" s="74" t="s">
        <v>3729</v>
      </c>
      <c r="J5092" s="74" t="s">
        <v>38</v>
      </c>
      <c r="K5092" s="74" t="s">
        <v>32</v>
      </c>
      <c r="L5092" s="74" t="s">
        <v>3813</v>
      </c>
      <c r="M5092" s="74"/>
      <c r="N5092" s="74" t="s">
        <v>40</v>
      </c>
      <c r="O5092" s="74" t="s">
        <v>80</v>
      </c>
      <c r="P5092" s="10">
        <v>0</v>
      </c>
      <c r="Q5092" s="12" t="s">
        <v>3814</v>
      </c>
      <c r="R5092" s="74" t="s">
        <v>3771</v>
      </c>
      <c r="S5092" s="14">
        <v>0</v>
      </c>
      <c r="T5092" s="14">
        <v>600</v>
      </c>
      <c r="U5092" s="14">
        <v>600</v>
      </c>
      <c r="V5092" s="14">
        <f t="shared" si="633"/>
        <v>0</v>
      </c>
      <c r="W5092" s="14">
        <v>0</v>
      </c>
      <c r="X5092" s="14"/>
      <c r="Y5092" s="14">
        <f t="shared" si="637"/>
        <v>0</v>
      </c>
      <c r="Z5092" s="16">
        <f t="shared" si="638"/>
        <v>0</v>
      </c>
      <c r="AA5092" s="14">
        <f t="shared" si="635"/>
        <v>600</v>
      </c>
      <c r="AB5092" s="14">
        <f t="shared" si="634"/>
        <v>600</v>
      </c>
      <c r="AC5092" s="10">
        <v>0.06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3728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3729</v>
      </c>
      <c r="J5093" s="74" t="s">
        <v>38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3815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3"/>
        <v>37870.499999999825</v>
      </c>
      <c r="W5093" s="14">
        <f t="shared" si="639"/>
        <v>356790.50000000006</v>
      </c>
      <c r="X5093" s="14"/>
      <c r="Y5093" s="14">
        <f t="shared" si="637"/>
        <v>0</v>
      </c>
      <c r="Z5093" s="16">
        <f t="shared" si="638"/>
        <v>356790.50000000006</v>
      </c>
      <c r="AA5093" s="14">
        <f t="shared" si="635"/>
        <v>0</v>
      </c>
      <c r="AB5093" s="14">
        <f t="shared" si="634"/>
        <v>356790.50000000006</v>
      </c>
      <c r="AC5093" s="10">
        <v>0.06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3728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3729</v>
      </c>
      <c r="J5094" s="74" t="s">
        <v>38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3816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3"/>
        <v>2965.7199999999866</v>
      </c>
      <c r="W5094" s="14">
        <f t="shared" si="639"/>
        <v>81859.49000000002</v>
      </c>
      <c r="X5094" s="14"/>
      <c r="Y5094" s="14">
        <f t="shared" si="637"/>
        <v>0</v>
      </c>
      <c r="Z5094" s="16">
        <f t="shared" si="638"/>
        <v>81859.49000000002</v>
      </c>
      <c r="AA5094" s="14">
        <f t="shared" si="635"/>
        <v>0</v>
      </c>
      <c r="AB5094" s="14">
        <f t="shared" si="634"/>
        <v>81859.49000000002</v>
      </c>
      <c r="AC5094" s="10">
        <v>0.06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3728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3729</v>
      </c>
      <c r="J5095" s="74" t="s">
        <v>38</v>
      </c>
      <c r="K5095" s="74" t="s">
        <v>32</v>
      </c>
      <c r="L5095" s="74" t="s">
        <v>3817</v>
      </c>
      <c r="M5095" s="74"/>
      <c r="N5095" s="74" t="s">
        <v>40</v>
      </c>
      <c r="O5095" s="74" t="s">
        <v>80</v>
      </c>
      <c r="P5095" s="10">
        <v>0</v>
      </c>
      <c r="Q5095" s="12" t="s">
        <v>3818</v>
      </c>
      <c r="R5095" s="74"/>
      <c r="S5095" s="14">
        <v>0</v>
      </c>
      <c r="T5095" s="14">
        <v>8500</v>
      </c>
      <c r="U5095" s="14">
        <v>2698.5</v>
      </c>
      <c r="V5095" s="14">
        <f t="shared" si="633"/>
        <v>5801.5</v>
      </c>
      <c r="W5095" s="14">
        <f t="shared" si="639"/>
        <v>2698.5</v>
      </c>
      <c r="X5095" s="14"/>
      <c r="Y5095" s="14">
        <f t="shared" si="637"/>
        <v>0</v>
      </c>
      <c r="Z5095" s="16">
        <f t="shared" si="638"/>
        <v>2698.5</v>
      </c>
      <c r="AA5095" s="14">
        <f t="shared" si="635"/>
        <v>0</v>
      </c>
      <c r="AB5095" s="14">
        <f t="shared" si="634"/>
        <v>2698.5</v>
      </c>
      <c r="AC5095" s="10">
        <v>0.06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3728</v>
      </c>
      <c r="B5096" s="74" t="s">
        <v>32</v>
      </c>
      <c r="C5096" s="74" t="s">
        <v>470</v>
      </c>
      <c r="D5096" s="74" t="s">
        <v>586</v>
      </c>
      <c r="E5096" s="74" t="s">
        <v>3819</v>
      </c>
      <c r="F5096" s="74" t="s">
        <v>3819</v>
      </c>
      <c r="G5096" s="74" t="s">
        <v>3819</v>
      </c>
      <c r="H5096" s="74" t="s">
        <v>36</v>
      </c>
      <c r="I5096" s="74" t="s">
        <v>3729</v>
      </c>
      <c r="J5096" s="74" t="s">
        <v>38</v>
      </c>
      <c r="K5096" s="74" t="s">
        <v>32</v>
      </c>
      <c r="L5096" s="74" t="s">
        <v>3820</v>
      </c>
      <c r="M5096" s="74"/>
      <c r="N5096" s="74" t="s">
        <v>57</v>
      </c>
      <c r="O5096" s="74" t="s">
        <v>80</v>
      </c>
      <c r="P5096" s="10">
        <v>0</v>
      </c>
      <c r="Q5096" s="12" t="s">
        <v>3821</v>
      </c>
      <c r="R5096" s="74" t="s">
        <v>3784</v>
      </c>
      <c r="S5096" s="14">
        <v>0</v>
      </c>
      <c r="T5096" s="14">
        <v>0</v>
      </c>
      <c r="U5096" s="14">
        <v>0</v>
      </c>
      <c r="V5096" s="14">
        <f t="shared" si="633"/>
        <v>0</v>
      </c>
      <c r="W5096" s="14">
        <f t="shared" si="639"/>
        <v>0</v>
      </c>
      <c r="X5096" s="14"/>
      <c r="Y5096" s="14">
        <f t="shared" si="637"/>
        <v>0</v>
      </c>
      <c r="Z5096" s="16">
        <f t="shared" si="638"/>
        <v>0</v>
      </c>
      <c r="AA5096" s="14">
        <f t="shared" si="635"/>
        <v>0</v>
      </c>
      <c r="AB5096" s="14">
        <f t="shared" si="634"/>
        <v>0</v>
      </c>
      <c r="AC5096" s="10">
        <v>7.4999999999999997E-2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3728</v>
      </c>
      <c r="B5097" s="74" t="s">
        <v>32</v>
      </c>
      <c r="C5097" s="74" t="s">
        <v>470</v>
      </c>
      <c r="D5097" s="74" t="s">
        <v>609</v>
      </c>
      <c r="E5097" s="74" t="s">
        <v>3407</v>
      </c>
      <c r="F5097" s="74" t="s">
        <v>3407</v>
      </c>
      <c r="G5097" s="74" t="s">
        <v>3407</v>
      </c>
      <c r="H5097" s="74" t="s">
        <v>36</v>
      </c>
      <c r="I5097" s="74" t="s">
        <v>3729</v>
      </c>
      <c r="J5097" s="74" t="s">
        <v>38</v>
      </c>
      <c r="K5097" s="74" t="s">
        <v>32</v>
      </c>
      <c r="L5097" s="74" t="s">
        <v>3408</v>
      </c>
      <c r="M5097" s="74"/>
      <c r="N5097" s="74" t="s">
        <v>40</v>
      </c>
      <c r="O5097" s="74" t="s">
        <v>80</v>
      </c>
      <c r="P5097" s="10">
        <v>0</v>
      </c>
      <c r="Q5097" s="12" t="s">
        <v>3822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3"/>
        <v>0</v>
      </c>
      <c r="W5097" s="14">
        <f t="shared" si="639"/>
        <v>14547.1</v>
      </c>
      <c r="X5097" s="14"/>
      <c r="Y5097" s="14">
        <f t="shared" si="637"/>
        <v>0</v>
      </c>
      <c r="Z5097" s="14"/>
      <c r="AA5097" s="14">
        <f t="shared" si="635"/>
        <v>0</v>
      </c>
      <c r="AB5097" s="14">
        <f t="shared" si="634"/>
        <v>14547.1</v>
      </c>
      <c r="AC5097" s="10">
        <v>0.06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3728</v>
      </c>
      <c r="B5098" s="74" t="s">
        <v>32</v>
      </c>
      <c r="C5098" s="74" t="s">
        <v>470</v>
      </c>
      <c r="D5098" s="74" t="s">
        <v>609</v>
      </c>
      <c r="E5098" s="74" t="s">
        <v>3401</v>
      </c>
      <c r="F5098" s="74" t="s">
        <v>3401</v>
      </c>
      <c r="G5098" s="74" t="s">
        <v>3401</v>
      </c>
      <c r="H5098" s="74" t="s">
        <v>36</v>
      </c>
      <c r="I5098" s="74" t="s">
        <v>3729</v>
      </c>
      <c r="J5098" s="74" t="s">
        <v>38</v>
      </c>
      <c r="K5098" s="74" t="s">
        <v>32</v>
      </c>
      <c r="L5098" s="74" t="s">
        <v>3402</v>
      </c>
      <c r="M5098" s="74"/>
      <c r="N5098" s="74" t="s">
        <v>40</v>
      </c>
      <c r="O5098" s="74" t="s">
        <v>41</v>
      </c>
      <c r="P5098" s="10">
        <v>0.03</v>
      </c>
      <c r="Q5098" s="12" t="s">
        <v>3823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3"/>
        <v>0</v>
      </c>
      <c r="W5098" s="14">
        <f t="shared" si="639"/>
        <v>0</v>
      </c>
      <c r="X5098" s="14"/>
      <c r="Y5098" s="14">
        <f t="shared" si="637"/>
        <v>0</v>
      </c>
      <c r="Z5098" s="16">
        <f t="shared" ref="Z5098:Z5109" si="640">W5098+X5098</f>
        <v>0</v>
      </c>
      <c r="AA5098" s="14">
        <f t="shared" si="635"/>
        <v>0</v>
      </c>
      <c r="AB5098" s="14">
        <f t="shared" si="634"/>
        <v>0</v>
      </c>
      <c r="AC5098" s="10">
        <v>0.06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3728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3729</v>
      </c>
      <c r="J5099" s="74" t="s">
        <v>38</v>
      </c>
      <c r="K5099" s="74" t="s">
        <v>32</v>
      </c>
      <c r="L5099" s="74" t="s">
        <v>3404</v>
      </c>
      <c r="M5099" s="74"/>
      <c r="N5099" s="74" t="s">
        <v>40</v>
      </c>
      <c r="O5099" s="74" t="s">
        <v>80</v>
      </c>
      <c r="P5099" s="10">
        <v>0</v>
      </c>
      <c r="Q5099" s="12" t="s">
        <v>3824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3"/>
        <v>3930.4799999999959</v>
      </c>
      <c r="W5099" s="14">
        <f t="shared" si="639"/>
        <v>26069.520000000004</v>
      </c>
      <c r="X5099" s="14"/>
      <c r="Y5099" s="14">
        <f t="shared" si="637"/>
        <v>0</v>
      </c>
      <c r="Z5099" s="16">
        <f t="shared" si="640"/>
        <v>26069.520000000004</v>
      </c>
      <c r="AA5099" s="14">
        <f t="shared" si="635"/>
        <v>0</v>
      </c>
      <c r="AB5099" s="14">
        <f t="shared" si="634"/>
        <v>26069.520000000004</v>
      </c>
      <c r="AC5099" s="10">
        <v>0.06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3728</v>
      </c>
      <c r="B5100" s="74" t="s">
        <v>32</v>
      </c>
      <c r="C5100" s="74" t="s">
        <v>470</v>
      </c>
      <c r="D5100" s="74" t="s">
        <v>609</v>
      </c>
      <c r="E5100" s="74" t="s">
        <v>3405</v>
      </c>
      <c r="F5100" s="74" t="s">
        <v>3405</v>
      </c>
      <c r="G5100" s="74" t="s">
        <v>3405</v>
      </c>
      <c r="H5100" s="74" t="s">
        <v>36</v>
      </c>
      <c r="I5100" s="74" t="s">
        <v>3729</v>
      </c>
      <c r="J5100" s="74" t="s">
        <v>38</v>
      </c>
      <c r="K5100" s="74" t="s">
        <v>32</v>
      </c>
      <c r="L5100" s="74" t="s">
        <v>3406</v>
      </c>
      <c r="M5100" s="74"/>
      <c r="N5100" s="74" t="s">
        <v>40</v>
      </c>
      <c r="O5100" s="74" t="s">
        <v>41</v>
      </c>
      <c r="P5100" s="10">
        <v>0.03</v>
      </c>
      <c r="Q5100" s="12" t="s">
        <v>3825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3"/>
        <v>11695.499999999978</v>
      </c>
      <c r="W5100" s="14">
        <f t="shared" si="639"/>
        <v>56606.31067961167</v>
      </c>
      <c r="X5100" s="14"/>
      <c r="Y5100" s="14">
        <f t="shared" si="637"/>
        <v>0</v>
      </c>
      <c r="Z5100" s="16">
        <f t="shared" si="640"/>
        <v>56606.31067961167</v>
      </c>
      <c r="AA5100" s="14">
        <f t="shared" si="635"/>
        <v>1698.1893203883519</v>
      </c>
      <c r="AB5100" s="14">
        <f t="shared" si="634"/>
        <v>58304.500000000022</v>
      </c>
      <c r="AC5100" s="10">
        <v>0.06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3728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3729</v>
      </c>
      <c r="J5101" s="74" t="s">
        <v>38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3826</v>
      </c>
      <c r="R5101" s="74" t="s">
        <v>3761</v>
      </c>
      <c r="S5101" s="14">
        <v>3375.21</v>
      </c>
      <c r="T5101" s="14">
        <v>-3375.21</v>
      </c>
      <c r="U5101" s="14">
        <v>0</v>
      </c>
      <c r="V5101" s="14">
        <f t="shared" si="633"/>
        <v>0</v>
      </c>
      <c r="W5101" s="14">
        <f t="shared" si="639"/>
        <v>0</v>
      </c>
      <c r="X5101" s="14"/>
      <c r="Y5101" s="14">
        <f t="shared" si="637"/>
        <v>0</v>
      </c>
      <c r="Z5101" s="16">
        <f t="shared" si="640"/>
        <v>0</v>
      </c>
      <c r="AA5101" s="14">
        <f t="shared" si="635"/>
        <v>0</v>
      </c>
      <c r="AB5101" s="14">
        <f t="shared" si="634"/>
        <v>0</v>
      </c>
      <c r="AC5101" s="10">
        <v>0.06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3728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3729</v>
      </c>
      <c r="J5102" s="74" t="s">
        <v>38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3826</v>
      </c>
      <c r="R5102" s="74" t="s">
        <v>3771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39"/>
        <v>0</v>
      </c>
      <c r="X5102" s="14"/>
      <c r="Y5102" s="14">
        <f t="shared" si="637"/>
        <v>0</v>
      </c>
      <c r="Z5102" s="16">
        <f t="shared" si="640"/>
        <v>0</v>
      </c>
      <c r="AA5102" s="14">
        <f t="shared" si="635"/>
        <v>0</v>
      </c>
      <c r="AB5102" s="14">
        <f t="shared" ref="AB5102:AB5165" si="641">U5102</f>
        <v>0</v>
      </c>
      <c r="AC5102" s="10">
        <v>0.06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3728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3729</v>
      </c>
      <c r="J5103" s="74" t="s">
        <v>38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3827</v>
      </c>
      <c r="R5103" s="74" t="s">
        <v>3828</v>
      </c>
      <c r="S5103" s="14">
        <v>0</v>
      </c>
      <c r="T5103" s="14">
        <v>2659.36</v>
      </c>
      <c r="U5103" s="14">
        <v>2659.36</v>
      </c>
      <c r="V5103" s="14">
        <f t="shared" ref="V5103:V5166" si="642">S5103+T5103-U5103</f>
        <v>0</v>
      </c>
      <c r="W5103" s="14">
        <v>3309.03</v>
      </c>
      <c r="X5103" s="14"/>
      <c r="Y5103" s="14">
        <f t="shared" si="637"/>
        <v>649.67000000000007</v>
      </c>
      <c r="Z5103" s="16">
        <f t="shared" si="640"/>
        <v>3309.03</v>
      </c>
      <c r="AA5103" s="14">
        <f t="shared" si="635"/>
        <v>-649.67000000000007</v>
      </c>
      <c r="AB5103" s="14">
        <f t="shared" si="641"/>
        <v>2659.36</v>
      </c>
      <c r="AC5103" s="10">
        <v>0.06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3728</v>
      </c>
      <c r="B5104" s="74" t="s">
        <v>32</v>
      </c>
      <c r="C5104" s="74" t="s">
        <v>470</v>
      </c>
      <c r="D5104" s="74" t="s">
        <v>609</v>
      </c>
      <c r="E5104" s="74" t="s">
        <v>3829</v>
      </c>
      <c r="F5104" s="74" t="s">
        <v>3829</v>
      </c>
      <c r="G5104" s="74" t="s">
        <v>3829</v>
      </c>
      <c r="H5104" s="74" t="s">
        <v>36</v>
      </c>
      <c r="I5104" s="74" t="s">
        <v>3729</v>
      </c>
      <c r="J5104" s="74" t="s">
        <v>38</v>
      </c>
      <c r="K5104" s="74" t="s">
        <v>32</v>
      </c>
      <c r="L5104" s="74" t="s">
        <v>3830</v>
      </c>
      <c r="M5104" s="74"/>
      <c r="N5104" s="74" t="s">
        <v>40</v>
      </c>
      <c r="O5104" s="74" t="s">
        <v>41</v>
      </c>
      <c r="P5104" s="10">
        <v>0.03</v>
      </c>
      <c r="Q5104" s="12" t="s">
        <v>3831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2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7"/>
        <v>0</v>
      </c>
      <c r="Z5104" s="16">
        <f t="shared" si="640"/>
        <v>35201.165048543706</v>
      </c>
      <c r="AA5104" s="14">
        <f t="shared" si="635"/>
        <v>1056.0349514563131</v>
      </c>
      <c r="AB5104" s="14">
        <f t="shared" si="641"/>
        <v>36257.200000000019</v>
      </c>
      <c r="AC5104" s="10">
        <v>0.06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3728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3729</v>
      </c>
      <c r="J5105" s="74" t="s">
        <v>38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3832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2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7"/>
        <v>0</v>
      </c>
      <c r="Z5105" s="16">
        <f t="shared" si="640"/>
        <v>2087234.7647058826</v>
      </c>
      <c r="AA5105" s="14">
        <f t="shared" si="635"/>
        <v>41744.695294117788</v>
      </c>
      <c r="AB5105" s="14">
        <f t="shared" si="641"/>
        <v>2128979.4600000004</v>
      </c>
      <c r="AC5105" s="10">
        <v>0.06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3728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3729</v>
      </c>
      <c r="J5106" s="74" t="s">
        <v>38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3833</v>
      </c>
      <c r="S5106" s="14">
        <v>0</v>
      </c>
      <c r="T5106" s="14">
        <v>178379.83</v>
      </c>
      <c r="U5106" s="14">
        <v>161286.20000000001</v>
      </c>
      <c r="V5106" s="14">
        <f t="shared" si="642"/>
        <v>17093.629999999976</v>
      </c>
      <c r="W5106" s="14">
        <f>(U5106-1979.83)/(1+P5106)</f>
        <v>156182.71568627452</v>
      </c>
      <c r="X5106" s="14"/>
      <c r="Y5106" s="14">
        <f t="shared" si="637"/>
        <v>0</v>
      </c>
      <c r="Z5106" s="16">
        <f t="shared" si="640"/>
        <v>156182.71568627452</v>
      </c>
      <c r="AA5106" s="14">
        <f t="shared" si="635"/>
        <v>5103.4843137254938</v>
      </c>
      <c r="AB5106" s="14">
        <f t="shared" si="641"/>
        <v>161286.20000000001</v>
      </c>
      <c r="AC5106" s="10">
        <v>0.06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3728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3729</v>
      </c>
      <c r="J5107" s="74" t="s">
        <v>38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2"/>
        <v>36263.37000000001</v>
      </c>
      <c r="W5107" s="14">
        <f t="shared" ref="W5107:W5168" si="643">IF(O5107="返货",U5107/(1+P5107),IF(O5107="返现",U5107,IF(O5107="折扣",U5107*P5107,IF(O5107="无",U5107))))</f>
        <v>77630.05799999999</v>
      </c>
      <c r="X5107" s="14"/>
      <c r="Y5107" s="14">
        <f t="shared" si="637"/>
        <v>0</v>
      </c>
      <c r="Z5107" s="16">
        <f t="shared" si="640"/>
        <v>77630.05799999999</v>
      </c>
      <c r="AA5107" s="14">
        <f t="shared" si="635"/>
        <v>784.1420000000071</v>
      </c>
      <c r="AB5107" s="14">
        <f t="shared" si="641"/>
        <v>78414.2</v>
      </c>
      <c r="AC5107" s="10">
        <v>0.06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3728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3412</v>
      </c>
      <c r="G5108" s="74" t="s">
        <v>667</v>
      </c>
      <c r="H5108" s="74" t="s">
        <v>36</v>
      </c>
      <c r="I5108" s="74" t="s">
        <v>3729</v>
      </c>
      <c r="J5108" s="74" t="s">
        <v>38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3834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2"/>
        <v>306292.60999999987</v>
      </c>
      <c r="W5108" s="14">
        <f t="shared" si="643"/>
        <v>1360353.4263000002</v>
      </c>
      <c r="X5108" s="14"/>
      <c r="Y5108" s="14">
        <f t="shared" si="637"/>
        <v>0</v>
      </c>
      <c r="Z5108" s="16">
        <f t="shared" si="640"/>
        <v>1360353.4263000002</v>
      </c>
      <c r="AA5108" s="14">
        <f t="shared" si="635"/>
        <v>13740.943699999945</v>
      </c>
      <c r="AB5108" s="14">
        <f t="shared" si="641"/>
        <v>1374094.37</v>
      </c>
      <c r="AC5108" s="10">
        <v>0.06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3728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3729</v>
      </c>
      <c r="J5109" s="74" t="s">
        <v>38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2"/>
        <v>4294.8100000000013</v>
      </c>
      <c r="W5109" s="14">
        <f t="shared" si="643"/>
        <v>23995.71</v>
      </c>
      <c r="X5109" s="14"/>
      <c r="Y5109" s="14">
        <f t="shared" si="637"/>
        <v>0</v>
      </c>
      <c r="Z5109" s="16">
        <f t="shared" si="640"/>
        <v>23995.71</v>
      </c>
      <c r="AA5109" s="14">
        <f t="shared" ref="AA5109:AA5172" si="644">U5109-W5109</f>
        <v>0</v>
      </c>
      <c r="AB5109" s="14">
        <f t="shared" si="641"/>
        <v>23995.71</v>
      </c>
      <c r="AC5109" s="10">
        <v>0.06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3728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3729</v>
      </c>
      <c r="J5110" s="74" t="s">
        <v>38</v>
      </c>
      <c r="K5110" s="74" t="s">
        <v>32</v>
      </c>
      <c r="L5110" s="74" t="s">
        <v>3835</v>
      </c>
      <c r="M5110" s="74"/>
      <c r="N5110" s="74" t="s">
        <v>57</v>
      </c>
      <c r="O5110" s="74" t="s">
        <v>41</v>
      </c>
      <c r="P5110" s="10">
        <v>0.08</v>
      </c>
      <c r="Q5110" s="12" t="s">
        <v>3836</v>
      </c>
      <c r="R5110" s="74" t="s">
        <v>3771</v>
      </c>
      <c r="S5110" s="14">
        <v>0</v>
      </c>
      <c r="T5110" s="14">
        <v>550</v>
      </c>
      <c r="U5110" s="14">
        <v>550</v>
      </c>
      <c r="V5110" s="14">
        <f t="shared" si="642"/>
        <v>0</v>
      </c>
      <c r="W5110" s="14">
        <v>0</v>
      </c>
      <c r="X5110" s="14"/>
      <c r="Y5110" s="14">
        <f t="shared" si="637"/>
        <v>0</v>
      </c>
      <c r="Z5110" s="14"/>
      <c r="AA5110" s="14">
        <f t="shared" si="644"/>
        <v>550</v>
      </c>
      <c r="AB5110" s="14">
        <f t="shared" si="641"/>
        <v>550</v>
      </c>
      <c r="AC5110" s="10">
        <v>7.4999999999999997E-2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3728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3729</v>
      </c>
      <c r="J5111" s="74" t="s">
        <v>38</v>
      </c>
      <c r="K5111" s="74" t="s">
        <v>32</v>
      </c>
      <c r="L5111" s="74" t="s">
        <v>3837</v>
      </c>
      <c r="M5111" s="74"/>
      <c r="N5111" s="74" t="s">
        <v>57</v>
      </c>
      <c r="O5111" s="74" t="s">
        <v>41</v>
      </c>
      <c r="P5111" s="10">
        <v>0.08</v>
      </c>
      <c r="Q5111" s="12" t="s">
        <v>3838</v>
      </c>
      <c r="R5111" s="74" t="s">
        <v>3771</v>
      </c>
      <c r="S5111" s="14">
        <v>0</v>
      </c>
      <c r="T5111" s="14">
        <v>550</v>
      </c>
      <c r="U5111" s="14">
        <v>550</v>
      </c>
      <c r="V5111" s="14">
        <f t="shared" si="642"/>
        <v>0</v>
      </c>
      <c r="W5111" s="14">
        <v>0</v>
      </c>
      <c r="X5111" s="14"/>
      <c r="Y5111" s="14">
        <f t="shared" si="637"/>
        <v>0</v>
      </c>
      <c r="Z5111" s="14"/>
      <c r="AA5111" s="14">
        <f t="shared" si="644"/>
        <v>550</v>
      </c>
      <c r="AB5111" s="14">
        <f t="shared" si="641"/>
        <v>550</v>
      </c>
      <c r="AC5111" s="10">
        <v>7.4999999999999997E-2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3728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3729</v>
      </c>
      <c r="J5112" s="74" t="s">
        <v>38</v>
      </c>
      <c r="K5112" s="74" t="s">
        <v>32</v>
      </c>
      <c r="L5112" s="74" t="s">
        <v>3839</v>
      </c>
      <c r="M5112" s="74"/>
      <c r="N5112" s="74" t="s">
        <v>40</v>
      </c>
      <c r="O5112" s="74" t="s">
        <v>41</v>
      </c>
      <c r="P5112" s="10">
        <v>0.03</v>
      </c>
      <c r="Q5112" s="12" t="s">
        <v>3840</v>
      </c>
      <c r="R5112" s="74"/>
      <c r="S5112" s="14">
        <v>0</v>
      </c>
      <c r="T5112" s="14">
        <v>10000</v>
      </c>
      <c r="U5112" s="14">
        <v>10000</v>
      </c>
      <c r="V5112" s="14">
        <f t="shared" si="642"/>
        <v>0</v>
      </c>
      <c r="W5112" s="14">
        <f t="shared" si="643"/>
        <v>9708.7378640776697</v>
      </c>
      <c r="X5112" s="14"/>
      <c r="Y5112" s="14">
        <f t="shared" si="637"/>
        <v>0</v>
      </c>
      <c r="Z5112" s="14"/>
      <c r="AA5112" s="14">
        <f t="shared" si="644"/>
        <v>291.26213592233034</v>
      </c>
      <c r="AB5112" s="14">
        <f t="shared" si="641"/>
        <v>10000</v>
      </c>
      <c r="AC5112" s="10">
        <v>0.06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3728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3729</v>
      </c>
      <c r="J5113" s="74" t="s">
        <v>38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3841</v>
      </c>
      <c r="R5113" s="74"/>
      <c r="S5113" s="14">
        <v>14312.48</v>
      </c>
      <c r="T5113" s="14">
        <v>-14312.48</v>
      </c>
      <c r="U5113" s="14">
        <v>0</v>
      </c>
      <c r="V5113" s="14">
        <f t="shared" si="642"/>
        <v>0</v>
      </c>
      <c r="W5113" s="14">
        <f t="shared" si="643"/>
        <v>0</v>
      </c>
      <c r="X5113" s="14"/>
      <c r="Y5113" s="14">
        <f t="shared" si="637"/>
        <v>0</v>
      </c>
      <c r="Z5113" s="16">
        <f t="shared" ref="Z5113:Z5171" si="645">W5113+X5113</f>
        <v>0</v>
      </c>
      <c r="AA5113" s="14">
        <f t="shared" si="644"/>
        <v>0</v>
      </c>
      <c r="AB5113" s="14">
        <f t="shared" si="641"/>
        <v>0</v>
      </c>
      <c r="AC5113" s="10">
        <v>0.06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3728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3729</v>
      </c>
      <c r="J5114" s="74" t="s">
        <v>38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2"/>
        <v>102737.19999999995</v>
      </c>
      <c r="W5114" s="14">
        <f t="shared" si="643"/>
        <v>379717.12000000005</v>
      </c>
      <c r="X5114" s="14"/>
      <c r="Y5114" s="14">
        <f t="shared" si="637"/>
        <v>0</v>
      </c>
      <c r="Z5114" s="16">
        <f t="shared" si="645"/>
        <v>379717.12000000005</v>
      </c>
      <c r="AA5114" s="14">
        <f t="shared" si="644"/>
        <v>0</v>
      </c>
      <c r="AB5114" s="14">
        <f t="shared" si="641"/>
        <v>379717.12000000005</v>
      </c>
      <c r="AC5114" s="10">
        <v>0.06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3728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3729</v>
      </c>
      <c r="J5115" s="74" t="s">
        <v>38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3842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2"/>
        <v>200901.64000000153</v>
      </c>
      <c r="W5115" s="14">
        <f t="shared" si="643"/>
        <v>2581556.4818999986</v>
      </c>
      <c r="X5115" s="14"/>
      <c r="Y5115" s="14">
        <f t="shared" si="637"/>
        <v>0</v>
      </c>
      <c r="Z5115" s="16">
        <f t="shared" si="645"/>
        <v>2581556.4818999986</v>
      </c>
      <c r="AA5115" s="14">
        <f t="shared" si="644"/>
        <v>26076.328100000042</v>
      </c>
      <c r="AB5115" s="14">
        <f t="shared" si="641"/>
        <v>2607632.8099999987</v>
      </c>
      <c r="AC5115" s="10">
        <v>0.06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3728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3729</v>
      </c>
      <c r="J5116" s="74" t="s">
        <v>38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3843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2"/>
        <v>131452.38000000006</v>
      </c>
      <c r="W5116" s="14">
        <f t="shared" si="643"/>
        <v>119085.29999999994</v>
      </c>
      <c r="X5116" s="14"/>
      <c r="Y5116" s="14">
        <f t="shared" si="637"/>
        <v>0</v>
      </c>
      <c r="Z5116" s="16">
        <f t="shared" si="645"/>
        <v>119085.29999999994</v>
      </c>
      <c r="AA5116" s="14">
        <f t="shared" si="644"/>
        <v>0</v>
      </c>
      <c r="AB5116" s="14">
        <f t="shared" si="641"/>
        <v>119085.29999999994</v>
      </c>
      <c r="AC5116" s="10">
        <v>0.06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3728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3729</v>
      </c>
      <c r="J5117" s="74" t="s">
        <v>38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3"/>
        <v>0</v>
      </c>
      <c r="X5117" s="14"/>
      <c r="Y5117" s="14">
        <f t="shared" si="637"/>
        <v>0</v>
      </c>
      <c r="Z5117" s="16">
        <f t="shared" si="645"/>
        <v>0</v>
      </c>
      <c r="AA5117" s="14">
        <f t="shared" si="644"/>
        <v>0</v>
      </c>
      <c r="AB5117" s="14">
        <f t="shared" si="641"/>
        <v>0</v>
      </c>
      <c r="AC5117" s="10">
        <v>0.06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3728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3729</v>
      </c>
      <c r="J5118" s="74" t="s">
        <v>38</v>
      </c>
      <c r="K5118" s="74" t="s">
        <v>32</v>
      </c>
      <c r="L5118" s="74" t="s">
        <v>3844</v>
      </c>
      <c r="M5118" s="74"/>
      <c r="N5118" s="74" t="s">
        <v>40</v>
      </c>
      <c r="O5118" s="74" t="s">
        <v>72</v>
      </c>
      <c r="P5118" s="10">
        <v>0.96</v>
      </c>
      <c r="Q5118" s="12" t="s">
        <v>3845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3"/>
        <v>0</v>
      </c>
      <c r="X5118" s="14"/>
      <c r="Y5118" s="14">
        <f t="shared" si="637"/>
        <v>0</v>
      </c>
      <c r="Z5118" s="16">
        <f t="shared" si="645"/>
        <v>0</v>
      </c>
      <c r="AA5118" s="14">
        <f t="shared" si="644"/>
        <v>0</v>
      </c>
      <c r="AB5118" s="14">
        <f t="shared" si="641"/>
        <v>0</v>
      </c>
      <c r="AC5118" s="10">
        <v>0.06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3728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3729</v>
      </c>
      <c r="J5119" s="74" t="s">
        <v>38</v>
      </c>
      <c r="K5119" s="74" t="s">
        <v>32</v>
      </c>
      <c r="L5119" s="74" t="s">
        <v>3846</v>
      </c>
      <c r="M5119" s="74"/>
      <c r="N5119" s="74" t="s">
        <v>40</v>
      </c>
      <c r="O5119" s="74" t="s">
        <v>72</v>
      </c>
      <c r="P5119" s="10">
        <v>0.96</v>
      </c>
      <c r="Q5119" s="12" t="s">
        <v>3847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3"/>
        <v>0</v>
      </c>
      <c r="X5119" s="14"/>
      <c r="Y5119" s="14">
        <f t="shared" si="637"/>
        <v>0</v>
      </c>
      <c r="Z5119" s="16">
        <f t="shared" si="645"/>
        <v>0</v>
      </c>
      <c r="AA5119" s="14">
        <f t="shared" si="644"/>
        <v>0</v>
      </c>
      <c r="AB5119" s="14">
        <f t="shared" si="641"/>
        <v>0</v>
      </c>
      <c r="AC5119" s="10">
        <v>0.06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3728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3729</v>
      </c>
      <c r="J5120" s="74" t="s">
        <v>38</v>
      </c>
      <c r="K5120" s="74" t="s">
        <v>32</v>
      </c>
      <c r="L5120" s="74" t="s">
        <v>3848</v>
      </c>
      <c r="M5120" s="74"/>
      <c r="N5120" s="74" t="s">
        <v>40</v>
      </c>
      <c r="O5120" s="74" t="s">
        <v>72</v>
      </c>
      <c r="P5120" s="10">
        <v>0.96</v>
      </c>
      <c r="Q5120" s="12" t="s">
        <v>3849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3"/>
        <v>0</v>
      </c>
      <c r="X5120" s="14"/>
      <c r="Y5120" s="14">
        <f t="shared" si="637"/>
        <v>0</v>
      </c>
      <c r="Z5120" s="16">
        <f t="shared" si="645"/>
        <v>0</v>
      </c>
      <c r="AA5120" s="14">
        <f t="shared" si="644"/>
        <v>0</v>
      </c>
      <c r="AB5120" s="14">
        <f t="shared" si="641"/>
        <v>0</v>
      </c>
      <c r="AC5120" s="10">
        <v>0.06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3728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3729</v>
      </c>
      <c r="J5121" s="74" t="s">
        <v>38</v>
      </c>
      <c r="K5121" s="74" t="s">
        <v>32</v>
      </c>
      <c r="L5121" s="74" t="s">
        <v>3850</v>
      </c>
      <c r="M5121" s="74"/>
      <c r="N5121" s="74" t="s">
        <v>40</v>
      </c>
      <c r="O5121" s="74" t="s">
        <v>72</v>
      </c>
      <c r="P5121" s="10">
        <v>0.96</v>
      </c>
      <c r="Q5121" s="12" t="s">
        <v>3851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3"/>
        <v>0</v>
      </c>
      <c r="X5121" s="14"/>
      <c r="Y5121" s="14">
        <f t="shared" si="637"/>
        <v>0</v>
      </c>
      <c r="Z5121" s="16">
        <f t="shared" si="645"/>
        <v>0</v>
      </c>
      <c r="AA5121" s="14">
        <f t="shared" si="644"/>
        <v>0</v>
      </c>
      <c r="AB5121" s="14">
        <f t="shared" si="641"/>
        <v>0</v>
      </c>
      <c r="AC5121" s="10">
        <v>0.06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3728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3729</v>
      </c>
      <c r="J5122" s="74" t="s">
        <v>38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3852</v>
      </c>
      <c r="R5122" s="74"/>
      <c r="S5122" s="14">
        <v>48103.46</v>
      </c>
      <c r="T5122" s="14">
        <v>-48103.46</v>
      </c>
      <c r="U5122" s="14">
        <v>0</v>
      </c>
      <c r="V5122" s="14">
        <f t="shared" si="642"/>
        <v>0</v>
      </c>
      <c r="W5122" s="14">
        <f t="shared" si="643"/>
        <v>0</v>
      </c>
      <c r="X5122" s="14"/>
      <c r="Y5122" s="14">
        <f t="shared" si="637"/>
        <v>0</v>
      </c>
      <c r="Z5122" s="16">
        <f t="shared" si="645"/>
        <v>0</v>
      </c>
      <c r="AA5122" s="14">
        <f t="shared" si="644"/>
        <v>0</v>
      </c>
      <c r="AB5122" s="14">
        <f t="shared" si="641"/>
        <v>0</v>
      </c>
      <c r="AC5122" s="10">
        <v>0.06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3728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3729</v>
      </c>
      <c r="J5123" s="74" t="s">
        <v>38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3853</v>
      </c>
      <c r="R5123" s="74"/>
      <c r="S5123" s="14">
        <v>49675.87</v>
      </c>
      <c r="T5123" s="14">
        <v>-49675.87</v>
      </c>
      <c r="U5123" s="14">
        <v>0</v>
      </c>
      <c r="V5123" s="14">
        <f t="shared" si="642"/>
        <v>0</v>
      </c>
      <c r="W5123" s="14">
        <f t="shared" si="643"/>
        <v>0</v>
      </c>
      <c r="X5123" s="14"/>
      <c r="Y5123" s="14">
        <f t="shared" ref="Y5123:Y5186" si="646">IF((W5123-AB5123)&gt;0,W5123-AB5123,0)</f>
        <v>0</v>
      </c>
      <c r="Z5123" s="16">
        <f t="shared" si="645"/>
        <v>0</v>
      </c>
      <c r="AA5123" s="14">
        <f t="shared" si="644"/>
        <v>0</v>
      </c>
      <c r="AB5123" s="14">
        <f t="shared" si="641"/>
        <v>0</v>
      </c>
      <c r="AC5123" s="10">
        <v>0.06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3728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3729</v>
      </c>
      <c r="J5124" s="74" t="s">
        <v>38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3854</v>
      </c>
      <c r="R5124" s="74"/>
      <c r="S5124" s="14">
        <v>14567.92</v>
      </c>
      <c r="T5124" s="14">
        <v>-14567.92</v>
      </c>
      <c r="U5124" s="14">
        <v>0</v>
      </c>
      <c r="V5124" s="14">
        <f t="shared" si="642"/>
        <v>0</v>
      </c>
      <c r="W5124" s="14">
        <f t="shared" si="643"/>
        <v>0</v>
      </c>
      <c r="X5124" s="14"/>
      <c r="Y5124" s="14">
        <f t="shared" si="646"/>
        <v>0</v>
      </c>
      <c r="Z5124" s="16">
        <f t="shared" si="645"/>
        <v>0</v>
      </c>
      <c r="AA5124" s="14">
        <f t="shared" si="644"/>
        <v>0</v>
      </c>
      <c r="AB5124" s="14">
        <f t="shared" si="641"/>
        <v>0</v>
      </c>
      <c r="AC5124" s="10">
        <v>0.06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3728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3729</v>
      </c>
      <c r="J5125" s="74" t="s">
        <v>38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3855</v>
      </c>
      <c r="R5125" s="74"/>
      <c r="S5125" s="14">
        <v>1228.95</v>
      </c>
      <c r="T5125" s="14">
        <v>-1228.95</v>
      </c>
      <c r="U5125" s="14">
        <v>0</v>
      </c>
      <c r="V5125" s="14">
        <f t="shared" si="642"/>
        <v>0</v>
      </c>
      <c r="W5125" s="14">
        <f t="shared" si="643"/>
        <v>0</v>
      </c>
      <c r="X5125" s="14"/>
      <c r="Y5125" s="14">
        <f t="shared" si="646"/>
        <v>0</v>
      </c>
      <c r="Z5125" s="16">
        <f t="shared" si="645"/>
        <v>0</v>
      </c>
      <c r="AA5125" s="14">
        <f t="shared" si="644"/>
        <v>0</v>
      </c>
      <c r="AB5125" s="14">
        <f t="shared" si="641"/>
        <v>0</v>
      </c>
      <c r="AC5125" s="10">
        <v>0.06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3728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3729</v>
      </c>
      <c r="J5126" s="74" t="s">
        <v>38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3856</v>
      </c>
      <c r="R5126" s="74"/>
      <c r="S5126" s="14">
        <v>4636.29</v>
      </c>
      <c r="T5126" s="14">
        <v>-4636.29</v>
      </c>
      <c r="U5126" s="14">
        <v>0</v>
      </c>
      <c r="V5126" s="14">
        <f t="shared" si="642"/>
        <v>0</v>
      </c>
      <c r="W5126" s="14">
        <f t="shared" si="643"/>
        <v>0</v>
      </c>
      <c r="X5126" s="14"/>
      <c r="Y5126" s="14">
        <f t="shared" si="646"/>
        <v>0</v>
      </c>
      <c r="Z5126" s="16">
        <f t="shared" si="645"/>
        <v>0</v>
      </c>
      <c r="AA5126" s="14">
        <f t="shared" si="644"/>
        <v>0</v>
      </c>
      <c r="AB5126" s="14">
        <f t="shared" si="641"/>
        <v>0</v>
      </c>
      <c r="AC5126" s="10">
        <v>0.06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3728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3729</v>
      </c>
      <c r="J5127" s="74" t="s">
        <v>38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3857</v>
      </c>
      <c r="R5127" s="74"/>
      <c r="S5127" s="14">
        <v>11181.98</v>
      </c>
      <c r="T5127" s="14">
        <v>-11181.98</v>
      </c>
      <c r="U5127" s="14">
        <v>0</v>
      </c>
      <c r="V5127" s="14">
        <f t="shared" si="642"/>
        <v>0</v>
      </c>
      <c r="W5127" s="14">
        <f t="shared" si="643"/>
        <v>0</v>
      </c>
      <c r="X5127" s="14"/>
      <c r="Y5127" s="14">
        <f t="shared" si="646"/>
        <v>0</v>
      </c>
      <c r="Z5127" s="16">
        <f t="shared" si="645"/>
        <v>0</v>
      </c>
      <c r="AA5127" s="14">
        <f t="shared" si="644"/>
        <v>0</v>
      </c>
      <c r="AB5127" s="14">
        <f t="shared" si="641"/>
        <v>0</v>
      </c>
      <c r="AC5127" s="10">
        <v>0.06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3728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3729</v>
      </c>
      <c r="J5128" s="74" t="s">
        <v>38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3858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3"/>
        <v>0</v>
      </c>
      <c r="X5128" s="14"/>
      <c r="Y5128" s="14">
        <f t="shared" si="646"/>
        <v>0</v>
      </c>
      <c r="Z5128" s="16">
        <f t="shared" si="645"/>
        <v>0</v>
      </c>
      <c r="AA5128" s="14">
        <f t="shared" si="644"/>
        <v>0</v>
      </c>
      <c r="AB5128" s="14">
        <f t="shared" si="641"/>
        <v>0</v>
      </c>
      <c r="AC5128" s="10">
        <v>0.06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3728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3729</v>
      </c>
      <c r="J5129" s="74" t="s">
        <v>38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3859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3"/>
        <v>0</v>
      </c>
      <c r="X5129" s="14"/>
      <c r="Y5129" s="14">
        <f t="shared" si="646"/>
        <v>0</v>
      </c>
      <c r="Z5129" s="16">
        <f t="shared" si="645"/>
        <v>0</v>
      </c>
      <c r="AA5129" s="14">
        <f t="shared" si="644"/>
        <v>0</v>
      </c>
      <c r="AB5129" s="14">
        <f t="shared" si="641"/>
        <v>0</v>
      </c>
      <c r="AC5129" s="10">
        <v>0.06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3728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3729</v>
      </c>
      <c r="J5130" s="74" t="s">
        <v>38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3860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3"/>
        <v>0</v>
      </c>
      <c r="X5130" s="14"/>
      <c r="Y5130" s="14">
        <f t="shared" si="646"/>
        <v>0</v>
      </c>
      <c r="Z5130" s="16">
        <f t="shared" si="645"/>
        <v>0</v>
      </c>
      <c r="AA5130" s="14">
        <f t="shared" si="644"/>
        <v>0</v>
      </c>
      <c r="AB5130" s="14">
        <f t="shared" si="641"/>
        <v>0</v>
      </c>
      <c r="AC5130" s="10">
        <v>0.06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3728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3729</v>
      </c>
      <c r="J5131" s="74" t="s">
        <v>38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3861</v>
      </c>
      <c r="R5131" s="74"/>
      <c r="S5131" s="14">
        <v>3449.62</v>
      </c>
      <c r="T5131" s="14">
        <v>-3449.62</v>
      </c>
      <c r="U5131" s="14">
        <v>0</v>
      </c>
      <c r="V5131" s="14">
        <f t="shared" si="642"/>
        <v>0</v>
      </c>
      <c r="W5131" s="14">
        <f t="shared" si="643"/>
        <v>0</v>
      </c>
      <c r="X5131" s="14"/>
      <c r="Y5131" s="14">
        <f t="shared" si="646"/>
        <v>0</v>
      </c>
      <c r="Z5131" s="16">
        <f t="shared" si="645"/>
        <v>0</v>
      </c>
      <c r="AA5131" s="14">
        <f t="shared" si="644"/>
        <v>0</v>
      </c>
      <c r="AB5131" s="14">
        <f t="shared" si="641"/>
        <v>0</v>
      </c>
      <c r="AC5131" s="10">
        <v>0.06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3728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3729</v>
      </c>
      <c r="J5132" s="74" t="s">
        <v>38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3862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3"/>
        <v>0</v>
      </c>
      <c r="X5132" s="14"/>
      <c r="Y5132" s="14">
        <f t="shared" si="646"/>
        <v>0</v>
      </c>
      <c r="Z5132" s="16">
        <f t="shared" si="645"/>
        <v>0</v>
      </c>
      <c r="AA5132" s="14">
        <f t="shared" si="644"/>
        <v>0</v>
      </c>
      <c r="AB5132" s="14">
        <f t="shared" si="641"/>
        <v>0</v>
      </c>
      <c r="AC5132" s="10">
        <v>0.06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3728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3729</v>
      </c>
      <c r="J5133" s="74" t="s">
        <v>38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3863</v>
      </c>
      <c r="R5133" s="74"/>
      <c r="S5133" s="14">
        <v>8679.14</v>
      </c>
      <c r="T5133" s="14">
        <v>-8679.14</v>
      </c>
      <c r="U5133" s="14">
        <v>0</v>
      </c>
      <c r="V5133" s="14">
        <f t="shared" si="642"/>
        <v>0</v>
      </c>
      <c r="W5133" s="14">
        <f t="shared" si="643"/>
        <v>0</v>
      </c>
      <c r="X5133" s="14"/>
      <c r="Y5133" s="14">
        <f t="shared" si="646"/>
        <v>0</v>
      </c>
      <c r="Z5133" s="16">
        <f t="shared" si="645"/>
        <v>0</v>
      </c>
      <c r="AA5133" s="14">
        <f t="shared" si="644"/>
        <v>0</v>
      </c>
      <c r="AB5133" s="14">
        <f t="shared" si="641"/>
        <v>0</v>
      </c>
      <c r="AC5133" s="10">
        <v>0.06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3728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3729</v>
      </c>
      <c r="J5134" s="74" t="s">
        <v>38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3864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3"/>
        <v>0</v>
      </c>
      <c r="X5134" s="14"/>
      <c r="Y5134" s="14">
        <f t="shared" si="646"/>
        <v>0</v>
      </c>
      <c r="Z5134" s="16">
        <f t="shared" si="645"/>
        <v>0</v>
      </c>
      <c r="AA5134" s="14">
        <f t="shared" si="644"/>
        <v>0</v>
      </c>
      <c r="AB5134" s="14">
        <f t="shared" si="641"/>
        <v>0</v>
      </c>
      <c r="AC5134" s="10">
        <v>0.06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3728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3729</v>
      </c>
      <c r="J5135" s="74" t="s">
        <v>38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3865</v>
      </c>
      <c r="R5135" s="74"/>
      <c r="S5135" s="14">
        <v>7443.73</v>
      </c>
      <c r="T5135" s="14">
        <v>-7443.73</v>
      </c>
      <c r="U5135" s="14">
        <v>0</v>
      </c>
      <c r="V5135" s="14">
        <f t="shared" si="642"/>
        <v>0</v>
      </c>
      <c r="W5135" s="14">
        <f t="shared" si="643"/>
        <v>0</v>
      </c>
      <c r="X5135" s="14"/>
      <c r="Y5135" s="14">
        <f t="shared" si="646"/>
        <v>0</v>
      </c>
      <c r="Z5135" s="16">
        <f t="shared" si="645"/>
        <v>0</v>
      </c>
      <c r="AA5135" s="14">
        <f t="shared" si="644"/>
        <v>0</v>
      </c>
      <c r="AB5135" s="14">
        <f t="shared" si="641"/>
        <v>0</v>
      </c>
      <c r="AC5135" s="10">
        <v>0.06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3728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3729</v>
      </c>
      <c r="J5136" s="74" t="s">
        <v>38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3866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3"/>
        <v>0</v>
      </c>
      <c r="X5136" s="14"/>
      <c r="Y5136" s="14">
        <f t="shared" si="646"/>
        <v>0</v>
      </c>
      <c r="Z5136" s="16">
        <f t="shared" si="645"/>
        <v>0</v>
      </c>
      <c r="AA5136" s="14">
        <f t="shared" si="644"/>
        <v>0</v>
      </c>
      <c r="AB5136" s="14">
        <f t="shared" si="641"/>
        <v>0</v>
      </c>
      <c r="AC5136" s="10">
        <v>0.06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3728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3729</v>
      </c>
      <c r="J5137" s="74" t="s">
        <v>38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3867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3"/>
        <v>0</v>
      </c>
      <c r="X5137" s="14"/>
      <c r="Y5137" s="14">
        <f t="shared" si="646"/>
        <v>0</v>
      </c>
      <c r="Z5137" s="16">
        <f t="shared" si="645"/>
        <v>0</v>
      </c>
      <c r="AA5137" s="14">
        <f t="shared" si="644"/>
        <v>0</v>
      </c>
      <c r="AB5137" s="14">
        <f t="shared" si="641"/>
        <v>0</v>
      </c>
      <c r="AC5137" s="10">
        <v>0.06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3728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3729</v>
      </c>
      <c r="J5138" s="74" t="s">
        <v>38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3868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3"/>
        <v>0</v>
      </c>
      <c r="X5138" s="14"/>
      <c r="Y5138" s="14">
        <f t="shared" si="646"/>
        <v>0</v>
      </c>
      <c r="Z5138" s="16">
        <f t="shared" si="645"/>
        <v>0</v>
      </c>
      <c r="AA5138" s="14">
        <f t="shared" si="644"/>
        <v>0</v>
      </c>
      <c r="AB5138" s="14">
        <f t="shared" si="641"/>
        <v>0</v>
      </c>
      <c r="AC5138" s="10">
        <v>0.06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3728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3729</v>
      </c>
      <c r="J5139" s="74" t="s">
        <v>38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3869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3"/>
        <v>0</v>
      </c>
      <c r="X5139" s="14"/>
      <c r="Y5139" s="14">
        <f t="shared" si="646"/>
        <v>0</v>
      </c>
      <c r="Z5139" s="16">
        <f t="shared" si="645"/>
        <v>0</v>
      </c>
      <c r="AA5139" s="14">
        <f t="shared" si="644"/>
        <v>0</v>
      </c>
      <c r="AB5139" s="14">
        <f t="shared" si="641"/>
        <v>0</v>
      </c>
      <c r="AC5139" s="10">
        <v>0.06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3728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3729</v>
      </c>
      <c r="J5140" s="74" t="s">
        <v>38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3870</v>
      </c>
      <c r="R5140" s="74"/>
      <c r="S5140" s="14">
        <v>51460.18</v>
      </c>
      <c r="T5140" s="14">
        <v>-51460.18</v>
      </c>
      <c r="U5140" s="14">
        <v>0</v>
      </c>
      <c r="V5140" s="14">
        <f t="shared" si="642"/>
        <v>0</v>
      </c>
      <c r="W5140" s="14">
        <f t="shared" si="643"/>
        <v>0</v>
      </c>
      <c r="X5140" s="14"/>
      <c r="Y5140" s="14">
        <f t="shared" si="646"/>
        <v>0</v>
      </c>
      <c r="Z5140" s="16">
        <f t="shared" si="645"/>
        <v>0</v>
      </c>
      <c r="AA5140" s="14">
        <f t="shared" si="644"/>
        <v>0</v>
      </c>
      <c r="AB5140" s="14">
        <f t="shared" si="641"/>
        <v>0</v>
      </c>
      <c r="AC5140" s="10">
        <v>0.06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3728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3729</v>
      </c>
      <c r="J5141" s="74" t="s">
        <v>38</v>
      </c>
      <c r="K5141" s="74" t="s">
        <v>32</v>
      </c>
      <c r="L5141" s="74" t="s">
        <v>3871</v>
      </c>
      <c r="M5141" s="74"/>
      <c r="N5141" s="74" t="s">
        <v>40</v>
      </c>
      <c r="O5141" s="74" t="s">
        <v>72</v>
      </c>
      <c r="P5141" s="10">
        <v>0.96</v>
      </c>
      <c r="Q5141" s="12" t="s">
        <v>3872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3"/>
        <v>0</v>
      </c>
      <c r="X5141" s="14"/>
      <c r="Y5141" s="14">
        <f t="shared" si="646"/>
        <v>0</v>
      </c>
      <c r="Z5141" s="16">
        <f t="shared" si="645"/>
        <v>0</v>
      </c>
      <c r="AA5141" s="14">
        <f t="shared" si="644"/>
        <v>0</v>
      </c>
      <c r="AB5141" s="14">
        <f t="shared" si="641"/>
        <v>0</v>
      </c>
      <c r="AC5141" s="10">
        <v>0.06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3728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3729</v>
      </c>
      <c r="J5142" s="74" t="s">
        <v>38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3873</v>
      </c>
      <c r="R5142" s="74"/>
      <c r="S5142" s="14">
        <v>45802.78</v>
      </c>
      <c r="T5142" s="14">
        <v>-45802.78</v>
      </c>
      <c r="U5142" s="14">
        <v>0</v>
      </c>
      <c r="V5142" s="14">
        <f t="shared" si="642"/>
        <v>0</v>
      </c>
      <c r="W5142" s="14">
        <f t="shared" si="643"/>
        <v>0</v>
      </c>
      <c r="X5142" s="14"/>
      <c r="Y5142" s="14">
        <f t="shared" si="646"/>
        <v>0</v>
      </c>
      <c r="Z5142" s="16">
        <f t="shared" si="645"/>
        <v>0</v>
      </c>
      <c r="AA5142" s="14">
        <f t="shared" si="644"/>
        <v>0</v>
      </c>
      <c r="AB5142" s="14">
        <f t="shared" si="641"/>
        <v>0</v>
      </c>
      <c r="AC5142" s="10">
        <v>0.06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3728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3729</v>
      </c>
      <c r="J5143" s="74" t="s">
        <v>38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3874</v>
      </c>
      <c r="R5143" s="74"/>
      <c r="S5143" s="14">
        <v>9902.91</v>
      </c>
      <c r="T5143" s="14">
        <v>-9902.91</v>
      </c>
      <c r="U5143" s="14">
        <v>0</v>
      </c>
      <c r="V5143" s="14">
        <f t="shared" si="642"/>
        <v>0</v>
      </c>
      <c r="W5143" s="14">
        <f t="shared" si="643"/>
        <v>0</v>
      </c>
      <c r="X5143" s="14"/>
      <c r="Y5143" s="14">
        <f t="shared" si="646"/>
        <v>0</v>
      </c>
      <c r="Z5143" s="16">
        <f t="shared" si="645"/>
        <v>0</v>
      </c>
      <c r="AA5143" s="14">
        <f t="shared" si="644"/>
        <v>0</v>
      </c>
      <c r="AB5143" s="14">
        <f t="shared" si="641"/>
        <v>0</v>
      </c>
      <c r="AC5143" s="10">
        <v>0.06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3728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3729</v>
      </c>
      <c r="J5144" s="74" t="s">
        <v>38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3875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3"/>
        <v>0</v>
      </c>
      <c r="X5144" s="14"/>
      <c r="Y5144" s="14">
        <f t="shared" si="646"/>
        <v>0</v>
      </c>
      <c r="Z5144" s="16">
        <f t="shared" si="645"/>
        <v>0</v>
      </c>
      <c r="AA5144" s="14">
        <f t="shared" si="644"/>
        <v>0</v>
      </c>
      <c r="AB5144" s="14">
        <f t="shared" si="641"/>
        <v>0</v>
      </c>
      <c r="AC5144" s="10">
        <v>0.06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3728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3729</v>
      </c>
      <c r="J5145" s="74" t="s">
        <v>38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3876</v>
      </c>
      <c r="R5145" s="74"/>
      <c r="S5145" s="14">
        <v>7440.88</v>
      </c>
      <c r="T5145" s="14">
        <v>-7440.88</v>
      </c>
      <c r="U5145" s="14">
        <v>0</v>
      </c>
      <c r="V5145" s="14">
        <f t="shared" si="642"/>
        <v>0</v>
      </c>
      <c r="W5145" s="14">
        <f t="shared" si="643"/>
        <v>0</v>
      </c>
      <c r="X5145" s="14"/>
      <c r="Y5145" s="14">
        <f t="shared" si="646"/>
        <v>0</v>
      </c>
      <c r="Z5145" s="16">
        <f t="shared" si="645"/>
        <v>0</v>
      </c>
      <c r="AA5145" s="14">
        <f t="shared" si="644"/>
        <v>0</v>
      </c>
      <c r="AB5145" s="14">
        <f t="shared" si="641"/>
        <v>0</v>
      </c>
      <c r="AC5145" s="10">
        <v>0.06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3728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3729</v>
      </c>
      <c r="J5146" s="74" t="s">
        <v>38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3877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3"/>
        <v>0</v>
      </c>
      <c r="X5146" s="14"/>
      <c r="Y5146" s="14">
        <f t="shared" si="646"/>
        <v>0</v>
      </c>
      <c r="Z5146" s="16">
        <f t="shared" si="645"/>
        <v>0</v>
      </c>
      <c r="AA5146" s="14">
        <f t="shared" si="644"/>
        <v>0</v>
      </c>
      <c r="AB5146" s="14">
        <f t="shared" si="641"/>
        <v>0</v>
      </c>
      <c r="AC5146" s="10">
        <v>0.06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3728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3729</v>
      </c>
      <c r="J5147" s="74" t="s">
        <v>38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3878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2"/>
        <v>0</v>
      </c>
      <c r="W5147" s="14">
        <f t="shared" si="643"/>
        <v>0</v>
      </c>
      <c r="X5147" s="14"/>
      <c r="Y5147" s="14">
        <f t="shared" si="646"/>
        <v>0</v>
      </c>
      <c r="Z5147" s="16">
        <f t="shared" si="645"/>
        <v>0</v>
      </c>
      <c r="AA5147" s="14">
        <f t="shared" si="644"/>
        <v>0</v>
      </c>
      <c r="AB5147" s="14">
        <f t="shared" si="641"/>
        <v>0</v>
      </c>
      <c r="AC5147" s="10">
        <v>0.06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3728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3729</v>
      </c>
      <c r="J5148" s="74" t="s">
        <v>38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3879</v>
      </c>
      <c r="R5148" s="74"/>
      <c r="S5148" s="14">
        <v>3525.29</v>
      </c>
      <c r="T5148" s="14">
        <v>-3525.29</v>
      </c>
      <c r="U5148" s="14">
        <v>0</v>
      </c>
      <c r="V5148" s="14">
        <f t="shared" si="642"/>
        <v>0</v>
      </c>
      <c r="W5148" s="14">
        <f t="shared" si="643"/>
        <v>0</v>
      </c>
      <c r="X5148" s="14"/>
      <c r="Y5148" s="14">
        <f t="shared" si="646"/>
        <v>0</v>
      </c>
      <c r="Z5148" s="16">
        <f t="shared" si="645"/>
        <v>0</v>
      </c>
      <c r="AA5148" s="14">
        <f t="shared" si="644"/>
        <v>0</v>
      </c>
      <c r="AB5148" s="14">
        <f t="shared" si="641"/>
        <v>0</v>
      </c>
      <c r="AC5148" s="10">
        <v>0.06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3728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3729</v>
      </c>
      <c r="J5149" s="74" t="s">
        <v>38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3880</v>
      </c>
      <c r="R5149" s="74"/>
      <c r="S5149" s="14">
        <v>14679.7</v>
      </c>
      <c r="T5149" s="14">
        <v>-14679.7</v>
      </c>
      <c r="U5149" s="14">
        <v>0</v>
      </c>
      <c r="V5149" s="14">
        <f t="shared" si="642"/>
        <v>0</v>
      </c>
      <c r="W5149" s="14">
        <f t="shared" si="643"/>
        <v>0</v>
      </c>
      <c r="X5149" s="14"/>
      <c r="Y5149" s="14">
        <f t="shared" si="646"/>
        <v>0</v>
      </c>
      <c r="Z5149" s="16">
        <f t="shared" si="645"/>
        <v>0</v>
      </c>
      <c r="AA5149" s="14">
        <f t="shared" si="644"/>
        <v>0</v>
      </c>
      <c r="AB5149" s="14">
        <f t="shared" si="641"/>
        <v>0</v>
      </c>
      <c r="AC5149" s="10">
        <v>0.06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3728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3729</v>
      </c>
      <c r="J5150" s="74" t="s">
        <v>38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3881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3"/>
        <v>0</v>
      </c>
      <c r="X5150" s="14"/>
      <c r="Y5150" s="14">
        <f t="shared" si="646"/>
        <v>0</v>
      </c>
      <c r="Z5150" s="16">
        <f t="shared" si="645"/>
        <v>0</v>
      </c>
      <c r="AA5150" s="14">
        <f t="shared" si="644"/>
        <v>0</v>
      </c>
      <c r="AB5150" s="14">
        <f t="shared" si="641"/>
        <v>0</v>
      </c>
      <c r="AC5150" s="10">
        <v>0.06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3728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3729</v>
      </c>
      <c r="J5151" s="74" t="s">
        <v>38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3882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2"/>
        <v>2902.600000000024</v>
      </c>
      <c r="W5151" s="14">
        <f t="shared" si="643"/>
        <v>15253.235294117643</v>
      </c>
      <c r="X5151" s="14"/>
      <c r="Y5151" s="14">
        <f t="shared" si="646"/>
        <v>0</v>
      </c>
      <c r="Z5151" s="16">
        <f t="shared" si="645"/>
        <v>15253.235294117643</v>
      </c>
      <c r="AA5151" s="14">
        <f t="shared" si="644"/>
        <v>305.06470588235243</v>
      </c>
      <c r="AB5151" s="14">
        <f t="shared" si="641"/>
        <v>15558.299999999996</v>
      </c>
      <c r="AC5151" s="10">
        <v>0.06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3728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3729</v>
      </c>
      <c r="J5152" s="74" t="s">
        <v>38</v>
      </c>
      <c r="K5152" s="74" t="s">
        <v>32</v>
      </c>
      <c r="L5152" s="74" t="s">
        <v>3416</v>
      </c>
      <c r="M5152" s="74"/>
      <c r="N5152" s="74" t="s">
        <v>40</v>
      </c>
      <c r="O5152" s="74" t="s">
        <v>80</v>
      </c>
      <c r="P5152" s="10">
        <v>0</v>
      </c>
      <c r="Q5152" s="12" t="s">
        <v>3883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3"/>
        <v>75007.23</v>
      </c>
      <c r="X5152" s="14"/>
      <c r="Y5152" s="14">
        <f t="shared" si="646"/>
        <v>0</v>
      </c>
      <c r="Z5152" s="16">
        <f t="shared" si="645"/>
        <v>75007.23</v>
      </c>
      <c r="AA5152" s="14">
        <f t="shared" si="644"/>
        <v>0</v>
      </c>
      <c r="AB5152" s="14">
        <f t="shared" si="641"/>
        <v>75007.23</v>
      </c>
      <c r="AC5152" s="10">
        <v>0.06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3728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3729</v>
      </c>
      <c r="J5153" s="74" t="s">
        <v>38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3884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2"/>
        <v>27776.6</v>
      </c>
      <c r="W5153" s="14">
        <f t="shared" si="643"/>
        <v>14722.970000000001</v>
      </c>
      <c r="X5153" s="14"/>
      <c r="Y5153" s="14">
        <f t="shared" si="646"/>
        <v>0</v>
      </c>
      <c r="Z5153" s="16">
        <f t="shared" si="645"/>
        <v>14722.970000000001</v>
      </c>
      <c r="AA5153" s="14">
        <f t="shared" si="644"/>
        <v>0</v>
      </c>
      <c r="AB5153" s="14">
        <f t="shared" si="641"/>
        <v>14722.970000000001</v>
      </c>
      <c r="AC5153" s="10">
        <v>0.06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3728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3729</v>
      </c>
      <c r="J5154" s="74" t="s">
        <v>38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3885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2"/>
        <v>7600.8999999999942</v>
      </c>
      <c r="W5154" s="14">
        <f t="shared" si="643"/>
        <v>39128.068000000007</v>
      </c>
      <c r="X5154" s="14"/>
      <c r="Y5154" s="14">
        <f t="shared" si="646"/>
        <v>0</v>
      </c>
      <c r="Z5154" s="16">
        <f t="shared" si="645"/>
        <v>39128.068000000007</v>
      </c>
      <c r="AA5154" s="14">
        <f t="shared" si="644"/>
        <v>798.53199999999924</v>
      </c>
      <c r="AB5154" s="14">
        <f t="shared" si="641"/>
        <v>39926.600000000006</v>
      </c>
      <c r="AC5154" s="10">
        <v>0.06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3728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3729</v>
      </c>
      <c r="J5155" s="74" t="s">
        <v>38</v>
      </c>
      <c r="K5155" s="74" t="s">
        <v>32</v>
      </c>
      <c r="L5155" s="74" t="s">
        <v>3886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3887</v>
      </c>
      <c r="R5155" s="74"/>
      <c r="S5155" s="14">
        <v>0</v>
      </c>
      <c r="T5155" s="14">
        <v>20000</v>
      </c>
      <c r="U5155" s="14">
        <v>20000</v>
      </c>
      <c r="V5155" s="14">
        <f t="shared" si="642"/>
        <v>0</v>
      </c>
      <c r="W5155" s="14">
        <f t="shared" si="643"/>
        <v>18691.588785046726</v>
      </c>
      <c r="X5155" s="14"/>
      <c r="Y5155" s="14">
        <f t="shared" si="646"/>
        <v>0</v>
      </c>
      <c r="Z5155" s="16">
        <f t="shared" si="645"/>
        <v>18691.588785046726</v>
      </c>
      <c r="AA5155" s="14">
        <f t="shared" si="644"/>
        <v>1308.4112149532739</v>
      </c>
      <c r="AB5155" s="14">
        <f t="shared" si="641"/>
        <v>20000</v>
      </c>
      <c r="AC5155" s="10">
        <v>0.06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3728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3729</v>
      </c>
      <c r="J5156" s="74" t="s">
        <v>38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3742</v>
      </c>
      <c r="S5156" s="14">
        <v>693166.74</v>
      </c>
      <c r="T5156" s="14">
        <v>1200000</v>
      </c>
      <c r="U5156" s="14">
        <v>1893166.7400000002</v>
      </c>
      <c r="V5156" s="14">
        <f t="shared" si="642"/>
        <v>0</v>
      </c>
      <c r="W5156" s="14">
        <f t="shared" si="643"/>
        <v>1874422.5148514854</v>
      </c>
      <c r="X5156" s="14"/>
      <c r="Y5156" s="14">
        <f t="shared" si="646"/>
        <v>0</v>
      </c>
      <c r="Z5156" s="16">
        <f t="shared" si="645"/>
        <v>1874422.5148514854</v>
      </c>
      <c r="AA5156" s="14">
        <f t="shared" si="644"/>
        <v>18744.225148514844</v>
      </c>
      <c r="AB5156" s="14">
        <f t="shared" si="641"/>
        <v>1893166.7400000002</v>
      </c>
      <c r="AC5156" s="10">
        <v>0.06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3728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3888</v>
      </c>
      <c r="G5157" s="74" t="s">
        <v>867</v>
      </c>
      <c r="H5157" s="74" t="s">
        <v>36</v>
      </c>
      <c r="I5157" s="74" t="s">
        <v>3729</v>
      </c>
      <c r="J5157" s="74" t="s">
        <v>38</v>
      </c>
      <c r="K5157" s="74" t="s">
        <v>32</v>
      </c>
      <c r="L5157" s="74" t="s">
        <v>3889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3744</v>
      </c>
      <c r="S5157" s="14">
        <v>0</v>
      </c>
      <c r="T5157" s="14">
        <v>1500000</v>
      </c>
      <c r="U5157" s="14">
        <v>266180.13</v>
      </c>
      <c r="V5157" s="14">
        <f t="shared" si="642"/>
        <v>1233819.8700000001</v>
      </c>
      <c r="W5157" s="14">
        <f t="shared" si="643"/>
        <v>263544.68316831684</v>
      </c>
      <c r="X5157" s="14"/>
      <c r="Y5157" s="14">
        <f t="shared" si="646"/>
        <v>0</v>
      </c>
      <c r="Z5157" s="16">
        <f t="shared" si="645"/>
        <v>263544.68316831684</v>
      </c>
      <c r="AA5157" s="14">
        <f t="shared" si="644"/>
        <v>2635.4468316831626</v>
      </c>
      <c r="AB5157" s="14">
        <f t="shared" si="641"/>
        <v>266180.13</v>
      </c>
      <c r="AC5157" s="10">
        <v>0.06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3728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3729</v>
      </c>
      <c r="J5158" s="74" t="s">
        <v>38</v>
      </c>
      <c r="K5158" s="74" t="s">
        <v>32</v>
      </c>
      <c r="L5158" s="74" t="s">
        <v>3890</v>
      </c>
      <c r="M5158" s="74"/>
      <c r="N5158" s="74" t="s">
        <v>40</v>
      </c>
      <c r="O5158" s="74" t="s">
        <v>80</v>
      </c>
      <c r="P5158" s="10">
        <v>0</v>
      </c>
      <c r="Q5158" s="12" t="s">
        <v>3891</v>
      </c>
      <c r="R5158" s="74" t="s">
        <v>3761</v>
      </c>
      <c r="S5158" s="14">
        <v>0</v>
      </c>
      <c r="T5158" s="14">
        <v>600</v>
      </c>
      <c r="U5158" s="14">
        <v>600</v>
      </c>
      <c r="V5158" s="14">
        <f t="shared" si="642"/>
        <v>0</v>
      </c>
      <c r="W5158" s="14">
        <v>0</v>
      </c>
      <c r="X5158" s="14"/>
      <c r="Y5158" s="14">
        <f t="shared" si="646"/>
        <v>0</v>
      </c>
      <c r="Z5158" s="16">
        <f t="shared" si="645"/>
        <v>0</v>
      </c>
      <c r="AA5158" s="14">
        <f t="shared" si="644"/>
        <v>600</v>
      </c>
      <c r="AB5158" s="14">
        <f t="shared" si="641"/>
        <v>600</v>
      </c>
      <c r="AC5158" s="10">
        <v>0.06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3728</v>
      </c>
      <c r="B5159" s="74" t="s">
        <v>32</v>
      </c>
      <c r="C5159" s="74" t="s">
        <v>648</v>
      </c>
      <c r="D5159" s="74" t="s">
        <v>857</v>
      </c>
      <c r="E5159" s="74" t="s">
        <v>3892</v>
      </c>
      <c r="F5159" s="74" t="s">
        <v>3892</v>
      </c>
      <c r="G5159" s="74" t="s">
        <v>3892</v>
      </c>
      <c r="H5159" s="74" t="s">
        <v>36</v>
      </c>
      <c r="I5159" s="74" t="s">
        <v>3729</v>
      </c>
      <c r="J5159" s="74" t="s">
        <v>38</v>
      </c>
      <c r="K5159" s="74" t="s">
        <v>32</v>
      </c>
      <c r="L5159" s="74" t="s">
        <v>3893</v>
      </c>
      <c r="M5159" s="74"/>
      <c r="N5159" s="74" t="s">
        <v>40</v>
      </c>
      <c r="O5159" s="74" t="s">
        <v>41</v>
      </c>
      <c r="P5159" s="10">
        <v>0.03</v>
      </c>
      <c r="Q5159" s="12" t="s">
        <v>3894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2"/>
        <v>2318.6299999999983</v>
      </c>
      <c r="W5159" s="14">
        <f t="shared" si="643"/>
        <v>7457.6407766990305</v>
      </c>
      <c r="X5159" s="14"/>
      <c r="Y5159" s="14">
        <f t="shared" si="646"/>
        <v>0</v>
      </c>
      <c r="Z5159" s="16">
        <f t="shared" si="645"/>
        <v>7457.6407766990305</v>
      </c>
      <c r="AA5159" s="14">
        <f t="shared" si="644"/>
        <v>223.72922330097117</v>
      </c>
      <c r="AB5159" s="14">
        <f t="shared" si="641"/>
        <v>7681.3700000000017</v>
      </c>
      <c r="AC5159" s="10">
        <v>0.06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3728</v>
      </c>
      <c r="B5160" s="74" t="s">
        <v>32</v>
      </c>
      <c r="C5160" s="74" t="s">
        <v>648</v>
      </c>
      <c r="D5160" s="74" t="s">
        <v>857</v>
      </c>
      <c r="E5160" s="74" t="s">
        <v>3417</v>
      </c>
      <c r="F5160" s="74" t="s">
        <v>3417</v>
      </c>
      <c r="G5160" s="74" t="s">
        <v>3417</v>
      </c>
      <c r="H5160" s="74" t="s">
        <v>36</v>
      </c>
      <c r="I5160" s="74" t="s">
        <v>3729</v>
      </c>
      <c r="J5160" s="74" t="s">
        <v>38</v>
      </c>
      <c r="K5160" s="74" t="s">
        <v>32</v>
      </c>
      <c r="L5160" s="74" t="s">
        <v>3895</v>
      </c>
      <c r="M5160" s="74"/>
      <c r="N5160" s="74" t="s">
        <v>40</v>
      </c>
      <c r="O5160" s="74" t="s">
        <v>80</v>
      </c>
      <c r="P5160" s="10">
        <v>0</v>
      </c>
      <c r="Q5160" s="12" t="s">
        <v>3896</v>
      </c>
      <c r="R5160" s="74" t="s">
        <v>3761</v>
      </c>
      <c r="S5160" s="14">
        <v>0</v>
      </c>
      <c r="T5160" s="14">
        <v>600</v>
      </c>
      <c r="U5160" s="14">
        <v>600</v>
      </c>
      <c r="V5160" s="14">
        <f t="shared" si="642"/>
        <v>0</v>
      </c>
      <c r="W5160" s="14">
        <v>0</v>
      </c>
      <c r="X5160" s="14"/>
      <c r="Y5160" s="14">
        <f t="shared" si="646"/>
        <v>0</v>
      </c>
      <c r="Z5160" s="16">
        <f t="shared" si="645"/>
        <v>0</v>
      </c>
      <c r="AA5160" s="14">
        <f t="shared" si="644"/>
        <v>600</v>
      </c>
      <c r="AB5160" s="14">
        <f t="shared" si="641"/>
        <v>600</v>
      </c>
      <c r="AC5160" s="10">
        <v>0.06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3728</v>
      </c>
      <c r="B5161" s="74" t="s">
        <v>32</v>
      </c>
      <c r="C5161" s="74" t="s">
        <v>648</v>
      </c>
      <c r="D5161" s="74" t="s">
        <v>857</v>
      </c>
      <c r="E5161" s="74" t="s">
        <v>3897</v>
      </c>
      <c r="F5161" s="74" t="s">
        <v>3897</v>
      </c>
      <c r="G5161" s="74" t="s">
        <v>3897</v>
      </c>
      <c r="H5161" s="74" t="s">
        <v>36</v>
      </c>
      <c r="I5161" s="74" t="s">
        <v>3729</v>
      </c>
      <c r="J5161" s="74" t="s">
        <v>38</v>
      </c>
      <c r="K5161" s="74" t="s">
        <v>32</v>
      </c>
      <c r="L5161" s="74" t="s">
        <v>3898</v>
      </c>
      <c r="M5161" s="74"/>
      <c r="N5161" s="74" t="s">
        <v>40</v>
      </c>
      <c r="O5161" s="74" t="s">
        <v>80</v>
      </c>
      <c r="P5161" s="10">
        <v>0</v>
      </c>
      <c r="Q5161" s="12" t="s">
        <v>3899</v>
      </c>
      <c r="R5161" s="74" t="s">
        <v>3771</v>
      </c>
      <c r="S5161" s="14">
        <v>0</v>
      </c>
      <c r="T5161" s="14">
        <v>600</v>
      </c>
      <c r="U5161" s="14">
        <v>600</v>
      </c>
      <c r="V5161" s="14">
        <f t="shared" si="642"/>
        <v>0</v>
      </c>
      <c r="W5161" s="14">
        <v>0</v>
      </c>
      <c r="X5161" s="14"/>
      <c r="Y5161" s="14">
        <f t="shared" si="646"/>
        <v>0</v>
      </c>
      <c r="Z5161" s="16">
        <f t="shared" si="645"/>
        <v>0</v>
      </c>
      <c r="AA5161" s="14">
        <f t="shared" si="644"/>
        <v>600</v>
      </c>
      <c r="AB5161" s="14">
        <f t="shared" si="641"/>
        <v>600</v>
      </c>
      <c r="AC5161" s="10">
        <v>0.06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3728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3729</v>
      </c>
      <c r="J5162" s="74" t="s">
        <v>38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3764</v>
      </c>
      <c r="S5162" s="14">
        <v>20000</v>
      </c>
      <c r="T5162" s="14">
        <v>80000</v>
      </c>
      <c r="U5162" s="14">
        <v>56566.11000000003</v>
      </c>
      <c r="V5162" s="14">
        <f t="shared" si="642"/>
        <v>43433.88999999997</v>
      </c>
      <c r="W5162" s="14">
        <f t="shared" si="643"/>
        <v>55456.970588235323</v>
      </c>
      <c r="X5162" s="14"/>
      <c r="Y5162" s="14">
        <f t="shared" si="646"/>
        <v>0</v>
      </c>
      <c r="Z5162" s="16">
        <f t="shared" si="645"/>
        <v>55456.970588235323</v>
      </c>
      <c r="AA5162" s="14">
        <f t="shared" si="644"/>
        <v>1109.1394117647069</v>
      </c>
      <c r="AB5162" s="14">
        <f t="shared" si="641"/>
        <v>56566.11000000003</v>
      </c>
      <c r="AC5162" s="10">
        <v>0.06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3728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3729</v>
      </c>
      <c r="J5163" s="74" t="s">
        <v>38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3900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2"/>
        <v>116287.62999999998</v>
      </c>
      <c r="W5163" s="14">
        <f t="shared" si="643"/>
        <v>204423.52941176473</v>
      </c>
      <c r="X5163" s="14"/>
      <c r="Y5163" s="14">
        <f t="shared" si="646"/>
        <v>0</v>
      </c>
      <c r="Z5163" s="16">
        <f t="shared" si="645"/>
        <v>204423.52941176473</v>
      </c>
      <c r="AA5163" s="14">
        <f t="shared" si="644"/>
        <v>4088.470588235301</v>
      </c>
      <c r="AB5163" s="14">
        <f t="shared" si="641"/>
        <v>208512.00000000003</v>
      </c>
      <c r="AC5163" s="10">
        <v>0.06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3728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3729</v>
      </c>
      <c r="J5164" s="74" t="s">
        <v>38</v>
      </c>
      <c r="K5164" s="74" t="s">
        <v>32</v>
      </c>
      <c r="L5164" s="74" t="s">
        <v>3901</v>
      </c>
      <c r="M5164" s="74"/>
      <c r="N5164" s="74" t="s">
        <v>40</v>
      </c>
      <c r="O5164" s="74" t="s">
        <v>41</v>
      </c>
      <c r="P5164" s="10">
        <v>0.02</v>
      </c>
      <c r="Q5164" s="12" t="s">
        <v>3902</v>
      </c>
      <c r="R5164" s="74" t="s">
        <v>3771</v>
      </c>
      <c r="S5164" s="14">
        <v>0</v>
      </c>
      <c r="T5164" s="14">
        <v>0</v>
      </c>
      <c r="U5164" s="14">
        <v>0</v>
      </c>
      <c r="V5164" s="14">
        <f t="shared" si="642"/>
        <v>0</v>
      </c>
      <c r="W5164" s="14">
        <f t="shared" si="643"/>
        <v>0</v>
      </c>
      <c r="X5164" s="14"/>
      <c r="Y5164" s="14">
        <f t="shared" si="646"/>
        <v>0</v>
      </c>
      <c r="Z5164" s="16">
        <f t="shared" si="645"/>
        <v>0</v>
      </c>
      <c r="AA5164" s="14">
        <f t="shared" si="644"/>
        <v>0</v>
      </c>
      <c r="AB5164" s="14">
        <f t="shared" si="641"/>
        <v>0</v>
      </c>
      <c r="AC5164" s="10">
        <v>0.06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3728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3729</v>
      </c>
      <c r="J5165" s="74" t="s">
        <v>38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3903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2"/>
        <v>17152.530000000002</v>
      </c>
      <c r="W5165" s="14">
        <f t="shared" si="643"/>
        <v>10013.62745098039</v>
      </c>
      <c r="X5165" s="14"/>
      <c r="Y5165" s="14">
        <f t="shared" si="646"/>
        <v>0</v>
      </c>
      <c r="Z5165" s="16">
        <f t="shared" si="645"/>
        <v>10013.62745098039</v>
      </c>
      <c r="AA5165" s="14">
        <f t="shared" si="644"/>
        <v>200.27254901960805</v>
      </c>
      <c r="AB5165" s="14">
        <f t="shared" si="641"/>
        <v>10213.899999999998</v>
      </c>
      <c r="AC5165" s="10">
        <v>0.06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3728</v>
      </c>
      <c r="B5166" s="74" t="s">
        <v>32</v>
      </c>
      <c r="C5166" s="74" t="s">
        <v>908</v>
      </c>
      <c r="D5166" s="74" t="s">
        <v>640</v>
      </c>
      <c r="E5166" s="74" t="s">
        <v>3904</v>
      </c>
      <c r="F5166" s="74" t="s">
        <v>3904</v>
      </c>
      <c r="G5166" s="74" t="s">
        <v>3904</v>
      </c>
      <c r="H5166" s="74" t="s">
        <v>36</v>
      </c>
      <c r="I5166" s="74" t="s">
        <v>3729</v>
      </c>
      <c r="J5166" s="74" t="s">
        <v>38</v>
      </c>
      <c r="K5166" s="74" t="s">
        <v>32</v>
      </c>
      <c r="L5166" s="74" t="s">
        <v>3905</v>
      </c>
      <c r="M5166" s="74"/>
      <c r="N5166" s="74" t="s">
        <v>40</v>
      </c>
      <c r="O5166" s="74" t="s">
        <v>41</v>
      </c>
      <c r="P5166" s="10">
        <v>0.03</v>
      </c>
      <c r="Q5166" s="12" t="s">
        <v>3906</v>
      </c>
      <c r="R5166" s="74" t="s">
        <v>3761</v>
      </c>
      <c r="S5166" s="14">
        <v>0</v>
      </c>
      <c r="T5166" s="14">
        <v>500</v>
      </c>
      <c r="U5166" s="14">
        <v>500</v>
      </c>
      <c r="V5166" s="14">
        <f t="shared" si="642"/>
        <v>0</v>
      </c>
      <c r="W5166" s="14">
        <v>0</v>
      </c>
      <c r="X5166" s="14"/>
      <c r="Y5166" s="14">
        <f t="shared" si="646"/>
        <v>0</v>
      </c>
      <c r="Z5166" s="16">
        <f t="shared" si="645"/>
        <v>0</v>
      </c>
      <c r="AA5166" s="14">
        <f t="shared" si="644"/>
        <v>500</v>
      </c>
      <c r="AB5166" s="14">
        <f t="shared" ref="AB5166:AB5229" si="647">U5166</f>
        <v>500</v>
      </c>
      <c r="AC5166" s="10">
        <v>0.06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3728</v>
      </c>
      <c r="B5167" s="74" t="s">
        <v>32</v>
      </c>
      <c r="C5167" s="74" t="s">
        <v>908</v>
      </c>
      <c r="D5167" s="74" t="s">
        <v>640</v>
      </c>
      <c r="E5167" s="74" t="s">
        <v>3904</v>
      </c>
      <c r="F5167" s="74" t="s">
        <v>3904</v>
      </c>
      <c r="G5167" s="74" t="s">
        <v>3904</v>
      </c>
      <c r="H5167" s="74" t="s">
        <v>36</v>
      </c>
      <c r="I5167" s="74" t="s">
        <v>3729</v>
      </c>
      <c r="J5167" s="74" t="s">
        <v>38</v>
      </c>
      <c r="K5167" s="74" t="s">
        <v>32</v>
      </c>
      <c r="L5167" s="74" t="s">
        <v>3907</v>
      </c>
      <c r="M5167" s="74"/>
      <c r="N5167" s="74" t="s">
        <v>40</v>
      </c>
      <c r="O5167" s="74" t="s">
        <v>41</v>
      </c>
      <c r="P5167" s="10">
        <v>0.03</v>
      </c>
      <c r="Q5167" s="12" t="s">
        <v>3908</v>
      </c>
      <c r="R5167" s="74" t="s">
        <v>3761</v>
      </c>
      <c r="S5167" s="14">
        <v>0</v>
      </c>
      <c r="T5167" s="14">
        <v>0</v>
      </c>
      <c r="U5167" s="14">
        <v>0</v>
      </c>
      <c r="V5167" s="14">
        <f t="shared" ref="V5167:V5230" si="648">S5167+T5167-U5167</f>
        <v>0</v>
      </c>
      <c r="W5167" s="14">
        <f t="shared" si="643"/>
        <v>0</v>
      </c>
      <c r="X5167" s="14"/>
      <c r="Y5167" s="14">
        <f t="shared" si="646"/>
        <v>0</v>
      </c>
      <c r="Z5167" s="16">
        <f t="shared" si="645"/>
        <v>0</v>
      </c>
      <c r="AA5167" s="14">
        <f t="shared" si="644"/>
        <v>0</v>
      </c>
      <c r="AB5167" s="14">
        <f t="shared" si="647"/>
        <v>0</v>
      </c>
      <c r="AC5167" s="10">
        <v>0.06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3728</v>
      </c>
      <c r="B5168" s="74" t="s">
        <v>32</v>
      </c>
      <c r="C5168" s="74" t="s">
        <v>908</v>
      </c>
      <c r="D5168" s="74" t="s">
        <v>640</v>
      </c>
      <c r="E5168" s="74" t="s">
        <v>3909</v>
      </c>
      <c r="F5168" s="74" t="s">
        <v>3909</v>
      </c>
      <c r="G5168" s="74" t="s">
        <v>3909</v>
      </c>
      <c r="H5168" s="74" t="s">
        <v>36</v>
      </c>
      <c r="I5168" s="74" t="s">
        <v>3729</v>
      </c>
      <c r="J5168" s="74" t="s">
        <v>38</v>
      </c>
      <c r="K5168" s="74" t="s">
        <v>32</v>
      </c>
      <c r="L5168" s="74" t="s">
        <v>3910</v>
      </c>
      <c r="M5168" s="74"/>
      <c r="N5168" s="74" t="s">
        <v>40</v>
      </c>
      <c r="O5168" s="74" t="s">
        <v>41</v>
      </c>
      <c r="P5168" s="10">
        <v>0.02</v>
      </c>
      <c r="Q5168" s="12" t="s">
        <v>3911</v>
      </c>
      <c r="R5168" s="74" t="s">
        <v>3761</v>
      </c>
      <c r="S5168" s="14">
        <v>0</v>
      </c>
      <c r="T5168" s="14">
        <v>0</v>
      </c>
      <c r="U5168" s="14">
        <v>0</v>
      </c>
      <c r="V5168" s="14">
        <f t="shared" si="648"/>
        <v>0</v>
      </c>
      <c r="W5168" s="14">
        <f t="shared" si="643"/>
        <v>0</v>
      </c>
      <c r="X5168" s="14"/>
      <c r="Y5168" s="14">
        <f t="shared" si="646"/>
        <v>0</v>
      </c>
      <c r="Z5168" s="16">
        <f t="shared" si="645"/>
        <v>0</v>
      </c>
      <c r="AA5168" s="14">
        <f t="shared" si="644"/>
        <v>0</v>
      </c>
      <c r="AB5168" s="14">
        <f t="shared" si="647"/>
        <v>0</v>
      </c>
      <c r="AC5168" s="10">
        <v>0.06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3728</v>
      </c>
      <c r="B5169" s="74" t="s">
        <v>32</v>
      </c>
      <c r="C5169" s="74" t="s">
        <v>908</v>
      </c>
      <c r="D5169" s="74" t="s">
        <v>640</v>
      </c>
      <c r="E5169" s="74" t="s">
        <v>3912</v>
      </c>
      <c r="F5169" s="74" t="s">
        <v>3912</v>
      </c>
      <c r="G5169" s="74" t="s">
        <v>3912</v>
      </c>
      <c r="H5169" s="74" t="s">
        <v>36</v>
      </c>
      <c r="I5169" s="74" t="s">
        <v>3729</v>
      </c>
      <c r="J5169" s="74" t="s">
        <v>38</v>
      </c>
      <c r="K5169" s="74" t="s">
        <v>32</v>
      </c>
      <c r="L5169" s="74" t="s">
        <v>3913</v>
      </c>
      <c r="M5169" s="74"/>
      <c r="N5169" s="74" t="s">
        <v>40</v>
      </c>
      <c r="O5169" s="74" t="s">
        <v>41</v>
      </c>
      <c r="P5169" s="10">
        <v>0.04</v>
      </c>
      <c r="Q5169" s="12" t="s">
        <v>3914</v>
      </c>
      <c r="R5169" s="74" t="s">
        <v>3771</v>
      </c>
      <c r="S5169" s="14">
        <v>0</v>
      </c>
      <c r="T5169" s="14">
        <v>500</v>
      </c>
      <c r="U5169" s="14">
        <v>500</v>
      </c>
      <c r="V5169" s="14">
        <f t="shared" si="648"/>
        <v>0</v>
      </c>
      <c r="W5169" s="14">
        <v>0</v>
      </c>
      <c r="X5169" s="14"/>
      <c r="Y5169" s="14">
        <f t="shared" si="646"/>
        <v>0</v>
      </c>
      <c r="Z5169" s="16">
        <f t="shared" si="645"/>
        <v>0</v>
      </c>
      <c r="AA5169" s="14">
        <f t="shared" si="644"/>
        <v>500</v>
      </c>
      <c r="AB5169" s="14">
        <f t="shared" si="647"/>
        <v>500</v>
      </c>
      <c r="AC5169" s="10">
        <v>0.06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3728</v>
      </c>
      <c r="B5170" s="74" t="s">
        <v>32</v>
      </c>
      <c r="C5170" s="74" t="s">
        <v>908</v>
      </c>
      <c r="D5170" s="74" t="s">
        <v>640</v>
      </c>
      <c r="E5170" s="74" t="s">
        <v>3915</v>
      </c>
      <c r="F5170" s="74" t="s">
        <v>3915</v>
      </c>
      <c r="G5170" s="74" t="s">
        <v>3915</v>
      </c>
      <c r="H5170" s="74" t="s">
        <v>36</v>
      </c>
      <c r="I5170" s="74" t="s">
        <v>3729</v>
      </c>
      <c r="J5170" s="74" t="s">
        <v>38</v>
      </c>
      <c r="K5170" s="74" t="s">
        <v>32</v>
      </c>
      <c r="L5170" s="74" t="s">
        <v>3916</v>
      </c>
      <c r="M5170" s="74"/>
      <c r="N5170" s="74" t="s">
        <v>40</v>
      </c>
      <c r="O5170" s="74" t="s">
        <v>41</v>
      </c>
      <c r="P5170" s="10">
        <v>0.02</v>
      </c>
      <c r="Q5170" s="12" t="s">
        <v>3917</v>
      </c>
      <c r="R5170" s="74" t="s">
        <v>3761</v>
      </c>
      <c r="S5170" s="14">
        <v>0</v>
      </c>
      <c r="T5170" s="14">
        <v>500</v>
      </c>
      <c r="U5170" s="14">
        <v>500</v>
      </c>
      <c r="V5170" s="14">
        <f t="shared" si="648"/>
        <v>0</v>
      </c>
      <c r="W5170" s="14">
        <v>0</v>
      </c>
      <c r="X5170" s="14"/>
      <c r="Y5170" s="14">
        <f t="shared" si="646"/>
        <v>0</v>
      </c>
      <c r="Z5170" s="16">
        <f t="shared" si="645"/>
        <v>0</v>
      </c>
      <c r="AA5170" s="14">
        <f t="shared" si="644"/>
        <v>500</v>
      </c>
      <c r="AB5170" s="14">
        <f t="shared" si="647"/>
        <v>500</v>
      </c>
      <c r="AC5170" s="10">
        <v>0.06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3728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3729</v>
      </c>
      <c r="J5171" s="74" t="s">
        <v>38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49">IF(O5171="返货",U5171/(1+P5171),IF(O5171="返现",U5171,IF(O5171="折扣",U5171*P5171,IF(O5171="无",U5171))))</f>
        <v>0</v>
      </c>
      <c r="X5171" s="14"/>
      <c r="Y5171" s="14">
        <f t="shared" si="646"/>
        <v>0</v>
      </c>
      <c r="Z5171" s="16">
        <f t="shared" si="645"/>
        <v>0</v>
      </c>
      <c r="AA5171" s="14">
        <f t="shared" si="644"/>
        <v>0</v>
      </c>
      <c r="AB5171" s="14">
        <f t="shared" si="647"/>
        <v>0</v>
      </c>
      <c r="AC5171" s="10">
        <v>0.06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3728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3729</v>
      </c>
      <c r="J5172" s="74" t="s">
        <v>38</v>
      </c>
      <c r="K5172" s="74" t="s">
        <v>32</v>
      </c>
      <c r="L5172" s="74" t="s">
        <v>3918</v>
      </c>
      <c r="M5172" s="74"/>
      <c r="N5172" s="74" t="s">
        <v>57</v>
      </c>
      <c r="O5172" s="74" t="s">
        <v>41</v>
      </c>
      <c r="P5172" s="10">
        <v>0.05</v>
      </c>
      <c r="Q5172" s="12" t="s">
        <v>3919</v>
      </c>
      <c r="R5172" s="74"/>
      <c r="S5172" s="14">
        <v>0</v>
      </c>
      <c r="T5172" s="14">
        <v>100000</v>
      </c>
      <c r="U5172" s="14">
        <v>13574.39</v>
      </c>
      <c r="V5172" s="14">
        <f t="shared" si="648"/>
        <v>86425.61</v>
      </c>
      <c r="W5172" s="14">
        <f t="shared" si="649"/>
        <v>12927.990476190475</v>
      </c>
      <c r="X5172" s="14"/>
      <c r="Y5172" s="14">
        <f t="shared" si="646"/>
        <v>0</v>
      </c>
      <c r="Z5172" s="14"/>
      <c r="AA5172" s="14">
        <f t="shared" si="644"/>
        <v>646.39952380952491</v>
      </c>
      <c r="AB5172" s="14">
        <f t="shared" si="647"/>
        <v>13574.39</v>
      </c>
      <c r="AC5172" s="10">
        <v>7.4999999999999997E-2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3728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3729</v>
      </c>
      <c r="J5173" s="74" t="s">
        <v>38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3920</v>
      </c>
      <c r="R5173" s="74" t="s">
        <v>3733</v>
      </c>
      <c r="S5173" s="14">
        <v>0</v>
      </c>
      <c r="T5173" s="14">
        <v>50000</v>
      </c>
      <c r="U5173" s="14">
        <v>20736.2</v>
      </c>
      <c r="V5173" s="14">
        <f t="shared" si="648"/>
        <v>29263.8</v>
      </c>
      <c r="W5173" s="14">
        <f t="shared" si="649"/>
        <v>20132.23300970874</v>
      </c>
      <c r="X5173" s="14"/>
      <c r="Y5173" s="14">
        <f t="shared" si="646"/>
        <v>0</v>
      </c>
      <c r="Z5173" s="16">
        <f t="shared" ref="Z5173:Z5205" si="650">W5173+X5173</f>
        <v>20132.23300970874</v>
      </c>
      <c r="AA5173" s="14">
        <f t="shared" ref="AA5173:AA5236" si="651">U5173-W5173</f>
        <v>603.96699029126103</v>
      </c>
      <c r="AB5173" s="14">
        <f t="shared" si="647"/>
        <v>20736.2</v>
      </c>
      <c r="AC5173" s="10">
        <v>0.06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3728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3729</v>
      </c>
      <c r="J5174" s="74" t="s">
        <v>38</v>
      </c>
      <c r="K5174" s="74" t="s">
        <v>32</v>
      </c>
      <c r="L5174" s="74" t="s">
        <v>3921</v>
      </c>
      <c r="M5174" s="74"/>
      <c r="N5174" s="74" t="s">
        <v>40</v>
      </c>
      <c r="O5174" s="74" t="s">
        <v>41</v>
      </c>
      <c r="P5174" s="10">
        <v>0.03</v>
      </c>
      <c r="Q5174" s="12" t="s">
        <v>3922</v>
      </c>
      <c r="R5174" s="74"/>
      <c r="S5174" s="14">
        <v>0</v>
      </c>
      <c r="T5174" s="14">
        <v>100000</v>
      </c>
      <c r="U5174" s="14">
        <v>61879.5</v>
      </c>
      <c r="V5174" s="14">
        <f t="shared" si="648"/>
        <v>38120.5</v>
      </c>
      <c r="W5174" s="14">
        <f t="shared" si="649"/>
        <v>60077.184466019418</v>
      </c>
      <c r="X5174" s="14"/>
      <c r="Y5174" s="14">
        <f t="shared" si="646"/>
        <v>0</v>
      </c>
      <c r="Z5174" s="16">
        <f t="shared" si="650"/>
        <v>60077.184466019418</v>
      </c>
      <c r="AA5174" s="14">
        <f t="shared" si="651"/>
        <v>1802.3155339805817</v>
      </c>
      <c r="AB5174" s="14">
        <f t="shared" si="647"/>
        <v>61879.5</v>
      </c>
      <c r="AC5174" s="10">
        <v>0.06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3728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3729</v>
      </c>
      <c r="J5175" s="74" t="s">
        <v>38</v>
      </c>
      <c r="K5175" s="74" t="s">
        <v>32</v>
      </c>
      <c r="L5175" s="74" t="s">
        <v>3428</v>
      </c>
      <c r="M5175" s="74"/>
      <c r="N5175" s="74" t="s">
        <v>40</v>
      </c>
      <c r="O5175" s="74" t="s">
        <v>41</v>
      </c>
      <c r="P5175" s="10">
        <v>0.03</v>
      </c>
      <c r="Q5175" s="12" t="s">
        <v>3923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48"/>
        <v>3777.0000000000291</v>
      </c>
      <c r="W5175" s="14">
        <f t="shared" si="649"/>
        <v>125674.17475728152</v>
      </c>
      <c r="X5175" s="14"/>
      <c r="Y5175" s="14">
        <f t="shared" si="646"/>
        <v>0</v>
      </c>
      <c r="Z5175" s="16">
        <f t="shared" si="650"/>
        <v>125674.17475728152</v>
      </c>
      <c r="AA5175" s="14">
        <f t="shared" si="651"/>
        <v>3770.225242718443</v>
      </c>
      <c r="AB5175" s="14">
        <f t="shared" si="647"/>
        <v>129444.39999999997</v>
      </c>
      <c r="AC5175" s="10">
        <v>0.06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3728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3729</v>
      </c>
      <c r="J5176" s="74" t="s">
        <v>38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3924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48"/>
        <v>35205.330000000162</v>
      </c>
      <c r="W5176" s="14">
        <f t="shared" si="649"/>
        <v>157005.2524271844</v>
      </c>
      <c r="X5176" s="14"/>
      <c r="Y5176" s="14">
        <f t="shared" si="646"/>
        <v>0</v>
      </c>
      <c r="Z5176" s="16">
        <f t="shared" si="650"/>
        <v>157005.2524271844</v>
      </c>
      <c r="AA5176" s="14">
        <f t="shared" si="651"/>
        <v>4710.157572815544</v>
      </c>
      <c r="AB5176" s="14">
        <f t="shared" si="647"/>
        <v>161715.40999999995</v>
      </c>
      <c r="AC5176" s="10">
        <v>0.06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3728</v>
      </c>
      <c r="B5177" s="74" t="s">
        <v>32</v>
      </c>
      <c r="C5177" s="74" t="s">
        <v>908</v>
      </c>
      <c r="D5177" s="74" t="s">
        <v>1017</v>
      </c>
      <c r="E5177" s="74" t="s">
        <v>3925</v>
      </c>
      <c r="F5177" s="74" t="s">
        <v>3925</v>
      </c>
      <c r="G5177" s="74" t="s">
        <v>3925</v>
      </c>
      <c r="H5177" s="74" t="s">
        <v>36</v>
      </c>
      <c r="I5177" s="74" t="s">
        <v>3729</v>
      </c>
      <c r="J5177" s="74" t="s">
        <v>38</v>
      </c>
      <c r="K5177" s="74" t="s">
        <v>32</v>
      </c>
      <c r="L5177" s="74" t="s">
        <v>3926</v>
      </c>
      <c r="M5177" s="74"/>
      <c r="N5177" s="74" t="s">
        <v>40</v>
      </c>
      <c r="O5177" s="74" t="s">
        <v>80</v>
      </c>
      <c r="P5177" s="10">
        <v>0</v>
      </c>
      <c r="Q5177" s="12" t="s">
        <v>3927</v>
      </c>
      <c r="R5177" s="74" t="s">
        <v>3771</v>
      </c>
      <c r="S5177" s="14">
        <v>0</v>
      </c>
      <c r="T5177" s="14">
        <v>90600</v>
      </c>
      <c r="U5177" s="14">
        <v>44343.880000000005</v>
      </c>
      <c r="V5177" s="14">
        <f t="shared" si="648"/>
        <v>46256.119999999995</v>
      </c>
      <c r="W5177" s="14">
        <f>(U5177-600)/(1+P5177)</f>
        <v>43743.880000000005</v>
      </c>
      <c r="X5177" s="14"/>
      <c r="Y5177" s="14">
        <f t="shared" si="646"/>
        <v>0</v>
      </c>
      <c r="Z5177" s="16">
        <f t="shared" si="650"/>
        <v>43743.880000000005</v>
      </c>
      <c r="AA5177" s="14">
        <f t="shared" si="651"/>
        <v>600</v>
      </c>
      <c r="AB5177" s="14">
        <f t="shared" si="647"/>
        <v>44343.880000000005</v>
      </c>
      <c r="AC5177" s="10">
        <v>0.06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3728</v>
      </c>
      <c r="B5178" s="74" t="s">
        <v>32</v>
      </c>
      <c r="C5178" s="74" t="s">
        <v>908</v>
      </c>
      <c r="D5178" s="74" t="s">
        <v>1017</v>
      </c>
      <c r="E5178" s="74" t="s">
        <v>3925</v>
      </c>
      <c r="F5178" s="74" t="s">
        <v>3925</v>
      </c>
      <c r="G5178" s="74" t="s">
        <v>3925</v>
      </c>
      <c r="H5178" s="74" t="s">
        <v>36</v>
      </c>
      <c r="I5178" s="74" t="s">
        <v>3729</v>
      </c>
      <c r="J5178" s="74" t="s">
        <v>38</v>
      </c>
      <c r="K5178" s="74" t="s">
        <v>32</v>
      </c>
      <c r="L5178" s="74" t="s">
        <v>3928</v>
      </c>
      <c r="M5178" s="74"/>
      <c r="N5178" s="74" t="s">
        <v>57</v>
      </c>
      <c r="O5178" s="74" t="s">
        <v>80</v>
      </c>
      <c r="P5178" s="10">
        <v>0</v>
      </c>
      <c r="Q5178" s="12" t="s">
        <v>3929</v>
      </c>
      <c r="R5178" s="74"/>
      <c r="S5178" s="14">
        <v>0</v>
      </c>
      <c r="T5178" s="14">
        <v>10000</v>
      </c>
      <c r="U5178" s="14">
        <v>200.1</v>
      </c>
      <c r="V5178" s="14">
        <f t="shared" si="648"/>
        <v>9799.9</v>
      </c>
      <c r="W5178" s="14">
        <f t="shared" si="649"/>
        <v>200.1</v>
      </c>
      <c r="X5178" s="14"/>
      <c r="Y5178" s="14">
        <f t="shared" si="646"/>
        <v>0</v>
      </c>
      <c r="Z5178" s="16">
        <f t="shared" si="650"/>
        <v>200.1</v>
      </c>
      <c r="AA5178" s="14">
        <f t="shared" si="651"/>
        <v>0</v>
      </c>
      <c r="AB5178" s="14">
        <f t="shared" si="647"/>
        <v>200.1</v>
      </c>
      <c r="AC5178" s="10">
        <v>7.4999999999999997E-2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3728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3729</v>
      </c>
      <c r="J5179" s="74" t="s">
        <v>38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3930</v>
      </c>
      <c r="R5179" s="74" t="s">
        <v>3761</v>
      </c>
      <c r="S5179" s="14">
        <v>11632.97</v>
      </c>
      <c r="T5179" s="14">
        <v>-11632.97</v>
      </c>
      <c r="U5179" s="14">
        <v>0</v>
      </c>
      <c r="V5179" s="14">
        <f t="shared" si="648"/>
        <v>0</v>
      </c>
      <c r="W5179" s="14">
        <f t="shared" si="649"/>
        <v>0</v>
      </c>
      <c r="X5179" s="14"/>
      <c r="Y5179" s="14">
        <f t="shared" si="646"/>
        <v>0</v>
      </c>
      <c r="Z5179" s="16">
        <f t="shared" si="650"/>
        <v>0</v>
      </c>
      <c r="AA5179" s="14">
        <f t="shared" si="651"/>
        <v>0</v>
      </c>
      <c r="AB5179" s="14">
        <f t="shared" si="647"/>
        <v>0</v>
      </c>
      <c r="AC5179" s="10">
        <v>0.06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3728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3729</v>
      </c>
      <c r="J5180" s="74" t="s">
        <v>38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3930</v>
      </c>
      <c r="R5180" s="74"/>
      <c r="S5180" s="14">
        <v>0</v>
      </c>
      <c r="T5180" s="14">
        <v>0</v>
      </c>
      <c r="U5180" s="14">
        <v>0</v>
      </c>
      <c r="V5180" s="14">
        <f t="shared" si="648"/>
        <v>0</v>
      </c>
      <c r="W5180" s="14">
        <f t="shared" si="649"/>
        <v>0</v>
      </c>
      <c r="X5180" s="14"/>
      <c r="Y5180" s="14">
        <f t="shared" si="646"/>
        <v>0</v>
      </c>
      <c r="Z5180" s="16">
        <f t="shared" si="650"/>
        <v>0</v>
      </c>
      <c r="AA5180" s="14">
        <f t="shared" si="651"/>
        <v>0</v>
      </c>
      <c r="AB5180" s="14">
        <f t="shared" si="647"/>
        <v>0</v>
      </c>
      <c r="AC5180" s="10">
        <v>0.06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3728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3729</v>
      </c>
      <c r="J5181" s="74" t="s">
        <v>38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3931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48"/>
        <v>128754.43000000011</v>
      </c>
      <c r="W5181" s="14">
        <f t="shared" si="649"/>
        <v>460707.99999999994</v>
      </c>
      <c r="X5181" s="14"/>
      <c r="Y5181" s="14">
        <f t="shared" si="646"/>
        <v>0</v>
      </c>
      <c r="Z5181" s="16">
        <f t="shared" si="650"/>
        <v>460707.99999999994</v>
      </c>
      <c r="AA5181" s="14">
        <f t="shared" si="651"/>
        <v>0</v>
      </c>
      <c r="AB5181" s="14">
        <f t="shared" si="647"/>
        <v>460707.99999999994</v>
      </c>
      <c r="AC5181" s="10">
        <v>0.06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3728</v>
      </c>
      <c r="B5182" s="74" t="s">
        <v>32</v>
      </c>
      <c r="C5182" s="74" t="s">
        <v>908</v>
      </c>
      <c r="D5182" s="74" t="s">
        <v>1037</v>
      </c>
      <c r="E5182" s="74" t="s">
        <v>3932</v>
      </c>
      <c r="F5182" s="74" t="s">
        <v>3933</v>
      </c>
      <c r="G5182" s="74" t="s">
        <v>3932</v>
      </c>
      <c r="H5182" s="74" t="s">
        <v>36</v>
      </c>
      <c r="I5182" s="74" t="s">
        <v>3729</v>
      </c>
      <c r="J5182" s="74" t="s">
        <v>38</v>
      </c>
      <c r="K5182" s="74" t="s">
        <v>32</v>
      </c>
      <c r="L5182" s="74" t="s">
        <v>3934</v>
      </c>
      <c r="M5182" s="74"/>
      <c r="N5182" s="74" t="s">
        <v>40</v>
      </c>
      <c r="O5182" s="74" t="s">
        <v>80</v>
      </c>
      <c r="P5182" s="10">
        <v>0</v>
      </c>
      <c r="Q5182" s="12" t="s">
        <v>3935</v>
      </c>
      <c r="R5182" s="74" t="s">
        <v>3936</v>
      </c>
      <c r="S5182" s="14">
        <v>0</v>
      </c>
      <c r="T5182" s="14">
        <v>500</v>
      </c>
      <c r="U5182" s="14">
        <v>500</v>
      </c>
      <c r="V5182" s="14">
        <f t="shared" si="648"/>
        <v>0</v>
      </c>
      <c r="W5182" s="14">
        <v>0</v>
      </c>
      <c r="X5182" s="14"/>
      <c r="Y5182" s="14">
        <f t="shared" si="646"/>
        <v>0</v>
      </c>
      <c r="Z5182" s="16">
        <f t="shared" si="650"/>
        <v>0</v>
      </c>
      <c r="AA5182" s="14">
        <f t="shared" si="651"/>
        <v>500</v>
      </c>
      <c r="AB5182" s="14">
        <f t="shared" si="647"/>
        <v>500</v>
      </c>
      <c r="AC5182" s="10">
        <v>0.06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3728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3729</v>
      </c>
      <c r="J5183" s="74" t="s">
        <v>38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48"/>
        <v>-12590.81</v>
      </c>
      <c r="W5183" s="14">
        <f t="shared" si="649"/>
        <v>0</v>
      </c>
      <c r="X5183" s="14"/>
      <c r="Y5183" s="14">
        <f t="shared" si="646"/>
        <v>0</v>
      </c>
      <c r="Z5183" s="16">
        <f t="shared" si="650"/>
        <v>0</v>
      </c>
      <c r="AA5183" s="14">
        <f t="shared" si="651"/>
        <v>0</v>
      </c>
      <c r="AB5183" s="14">
        <f t="shared" si="647"/>
        <v>0</v>
      </c>
      <c r="AC5183" s="10">
        <v>7.4999999999999997E-2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3728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3729</v>
      </c>
      <c r="J5184" s="74" t="s">
        <v>38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48"/>
        <v>884458.91</v>
      </c>
      <c r="W5184" s="14">
        <f t="shared" si="649"/>
        <v>816053.32</v>
      </c>
      <c r="X5184" s="14"/>
      <c r="Y5184" s="14">
        <f t="shared" si="646"/>
        <v>0</v>
      </c>
      <c r="Z5184" s="16">
        <f t="shared" si="650"/>
        <v>816053.32</v>
      </c>
      <c r="AA5184" s="14">
        <f t="shared" si="651"/>
        <v>0</v>
      </c>
      <c r="AB5184" s="14">
        <f t="shared" si="647"/>
        <v>816053.32</v>
      </c>
      <c r="AC5184" s="10">
        <v>0.06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3728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3729</v>
      </c>
      <c r="J5185" s="74" t="s">
        <v>38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48"/>
        <v>-149224.34</v>
      </c>
      <c r="W5185" s="14">
        <f t="shared" si="649"/>
        <v>0</v>
      </c>
      <c r="X5185" s="14"/>
      <c r="Y5185" s="14">
        <f t="shared" si="646"/>
        <v>0</v>
      </c>
      <c r="Z5185" s="16">
        <f t="shared" si="650"/>
        <v>0</v>
      </c>
      <c r="AA5185" s="14">
        <f t="shared" si="651"/>
        <v>0</v>
      </c>
      <c r="AB5185" s="14">
        <f t="shared" si="647"/>
        <v>0</v>
      </c>
      <c r="AC5185" s="10">
        <v>0.06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3728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3729</v>
      </c>
      <c r="J5186" s="74" t="s">
        <v>38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3937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48"/>
        <v>50000</v>
      </c>
      <c r="W5186" s="14">
        <f t="shared" si="649"/>
        <v>12047.130000000001</v>
      </c>
      <c r="X5186" s="14"/>
      <c r="Y5186" s="14">
        <f t="shared" si="646"/>
        <v>0</v>
      </c>
      <c r="Z5186" s="16">
        <f t="shared" si="650"/>
        <v>12047.130000000001</v>
      </c>
      <c r="AA5186" s="14">
        <f t="shared" si="651"/>
        <v>0</v>
      </c>
      <c r="AB5186" s="14">
        <f t="shared" si="647"/>
        <v>12047.130000000001</v>
      </c>
      <c r="AC5186" s="10">
        <v>0.06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3728</v>
      </c>
      <c r="B5187" s="74" t="s">
        <v>32</v>
      </c>
      <c r="C5187" s="74" t="s">
        <v>908</v>
      </c>
      <c r="D5187" s="74" t="s">
        <v>1037</v>
      </c>
      <c r="E5187" s="74" t="s">
        <v>3431</v>
      </c>
      <c r="F5187" s="74" t="s">
        <v>3431</v>
      </c>
      <c r="G5187" s="74" t="s">
        <v>3431</v>
      </c>
      <c r="H5187" s="74" t="s">
        <v>36</v>
      </c>
      <c r="I5187" s="74" t="s">
        <v>3729</v>
      </c>
      <c r="J5187" s="74" t="s">
        <v>38</v>
      </c>
      <c r="K5187" s="74" t="s">
        <v>32</v>
      </c>
      <c r="L5187" s="74" t="s">
        <v>3938</v>
      </c>
      <c r="M5187" s="74"/>
      <c r="N5187" s="74" t="s">
        <v>40</v>
      </c>
      <c r="O5187" s="74" t="s">
        <v>41</v>
      </c>
      <c r="P5187" s="10">
        <v>0.02</v>
      </c>
      <c r="Q5187" s="12" t="s">
        <v>3939</v>
      </c>
      <c r="R5187" s="74" t="s">
        <v>3761</v>
      </c>
      <c r="S5187" s="14">
        <v>0</v>
      </c>
      <c r="T5187" s="14">
        <v>500</v>
      </c>
      <c r="U5187" s="14">
        <v>500</v>
      </c>
      <c r="V5187" s="14">
        <f t="shared" si="648"/>
        <v>0</v>
      </c>
      <c r="W5187" s="14">
        <v>0</v>
      </c>
      <c r="X5187" s="14"/>
      <c r="Y5187" s="14">
        <f t="shared" ref="Y5187:Y5250" si="652">IF((W5187-AB5187)&gt;0,W5187-AB5187,0)</f>
        <v>0</v>
      </c>
      <c r="Z5187" s="16">
        <f t="shared" si="650"/>
        <v>0</v>
      </c>
      <c r="AA5187" s="14">
        <f t="shared" si="651"/>
        <v>500</v>
      </c>
      <c r="AB5187" s="14">
        <f t="shared" si="647"/>
        <v>500</v>
      </c>
      <c r="AC5187" s="10">
        <v>0.06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3728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3729</v>
      </c>
      <c r="J5188" s="74" t="s">
        <v>38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3940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48"/>
        <v>15427.969999999972</v>
      </c>
      <c r="W5188" s="14">
        <f t="shared" si="649"/>
        <v>272593.33333333331</v>
      </c>
      <c r="X5188" s="14"/>
      <c r="Y5188" s="14">
        <f t="shared" si="652"/>
        <v>0</v>
      </c>
      <c r="Z5188" s="16">
        <f t="shared" si="650"/>
        <v>272593.33333333331</v>
      </c>
      <c r="AA5188" s="14">
        <f t="shared" si="651"/>
        <v>5451.8666666666977</v>
      </c>
      <c r="AB5188" s="14">
        <f t="shared" si="647"/>
        <v>278045.2</v>
      </c>
      <c r="AC5188" s="10">
        <v>0.06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3728</v>
      </c>
      <c r="B5189" s="74" t="s">
        <v>32</v>
      </c>
      <c r="C5189" s="74" t="s">
        <v>1072</v>
      </c>
      <c r="D5189" s="74" t="s">
        <v>1078</v>
      </c>
      <c r="E5189" s="74" t="s">
        <v>3941</v>
      </c>
      <c r="F5189" s="74" t="s">
        <v>3941</v>
      </c>
      <c r="G5189" s="74" t="s">
        <v>3941</v>
      </c>
      <c r="H5189" s="74" t="s">
        <v>36</v>
      </c>
      <c r="I5189" s="74" t="s">
        <v>3729</v>
      </c>
      <c r="J5189" s="74" t="s">
        <v>38</v>
      </c>
      <c r="K5189" s="74" t="s">
        <v>32</v>
      </c>
      <c r="L5189" s="74" t="s">
        <v>3942</v>
      </c>
      <c r="M5189" s="74"/>
      <c r="N5189" s="74" t="s">
        <v>40</v>
      </c>
      <c r="O5189" s="74" t="s">
        <v>80</v>
      </c>
      <c r="P5189" s="10">
        <v>0</v>
      </c>
      <c r="Q5189" s="12" t="s">
        <v>3943</v>
      </c>
      <c r="R5189" s="74" t="s">
        <v>3936</v>
      </c>
      <c r="S5189" s="14">
        <v>0</v>
      </c>
      <c r="T5189" s="14">
        <v>605</v>
      </c>
      <c r="U5189" s="14">
        <v>605</v>
      </c>
      <c r="V5189" s="14">
        <f t="shared" si="648"/>
        <v>0</v>
      </c>
      <c r="W5189" s="14">
        <v>0</v>
      </c>
      <c r="X5189" s="14"/>
      <c r="Y5189" s="14">
        <f t="shared" si="652"/>
        <v>0</v>
      </c>
      <c r="Z5189" s="16">
        <f t="shared" si="650"/>
        <v>0</v>
      </c>
      <c r="AA5189" s="14">
        <f t="shared" si="651"/>
        <v>605</v>
      </c>
      <c r="AB5189" s="14">
        <f t="shared" si="647"/>
        <v>605</v>
      </c>
      <c r="AC5189" s="10">
        <v>0.06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3728</v>
      </c>
      <c r="B5190" s="74" t="s">
        <v>32</v>
      </c>
      <c r="C5190" s="74" t="s">
        <v>1072</v>
      </c>
      <c r="D5190" s="74" t="s">
        <v>1078</v>
      </c>
      <c r="E5190" s="74" t="s">
        <v>3944</v>
      </c>
      <c r="F5190" s="74" t="s">
        <v>3944</v>
      </c>
      <c r="G5190" s="74" t="s">
        <v>3944</v>
      </c>
      <c r="H5190" s="74" t="s">
        <v>36</v>
      </c>
      <c r="I5190" s="74" t="s">
        <v>3729</v>
      </c>
      <c r="J5190" s="74" t="s">
        <v>38</v>
      </c>
      <c r="K5190" s="74" t="s">
        <v>32</v>
      </c>
      <c r="L5190" s="74" t="s">
        <v>3945</v>
      </c>
      <c r="M5190" s="74"/>
      <c r="N5190" s="74" t="s">
        <v>40</v>
      </c>
      <c r="O5190" s="74" t="s">
        <v>41</v>
      </c>
      <c r="P5190" s="10">
        <v>0.02</v>
      </c>
      <c r="Q5190" s="12" t="s">
        <v>3946</v>
      </c>
      <c r="R5190" s="74"/>
      <c r="S5190" s="14">
        <v>0</v>
      </c>
      <c r="T5190" s="14">
        <v>10000</v>
      </c>
      <c r="U5190" s="14">
        <v>7020.7</v>
      </c>
      <c r="V5190" s="14">
        <f t="shared" si="648"/>
        <v>2979.3</v>
      </c>
      <c r="W5190" s="14">
        <f t="shared" si="649"/>
        <v>6883.0392156862745</v>
      </c>
      <c r="X5190" s="14"/>
      <c r="Y5190" s="14">
        <f t="shared" si="652"/>
        <v>0</v>
      </c>
      <c r="Z5190" s="16">
        <f t="shared" si="650"/>
        <v>6883.0392156862745</v>
      </c>
      <c r="AA5190" s="14">
        <f t="shared" si="651"/>
        <v>137.66078431372534</v>
      </c>
      <c r="AB5190" s="14">
        <f t="shared" si="647"/>
        <v>7020.7</v>
      </c>
      <c r="AC5190" s="10">
        <v>0.06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3728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3729</v>
      </c>
      <c r="J5191" s="74" t="s">
        <v>38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3947</v>
      </c>
      <c r="R5191" s="74" t="s">
        <v>3771</v>
      </c>
      <c r="S5191" s="14">
        <v>7949</v>
      </c>
      <c r="T5191" s="14">
        <v>604</v>
      </c>
      <c r="U5191" s="14">
        <v>8553</v>
      </c>
      <c r="V5191" s="14">
        <f t="shared" si="648"/>
        <v>0</v>
      </c>
      <c r="W5191" s="14">
        <f>(U5191-604)/(1+P5191)</f>
        <v>7643.2692307692305</v>
      </c>
      <c r="X5191" s="14"/>
      <c r="Y5191" s="14">
        <f t="shared" si="652"/>
        <v>0</v>
      </c>
      <c r="Z5191" s="16">
        <f t="shared" si="650"/>
        <v>7643.2692307692305</v>
      </c>
      <c r="AA5191" s="14">
        <f t="shared" si="651"/>
        <v>909.73076923076951</v>
      </c>
      <c r="AB5191" s="14">
        <f t="shared" si="647"/>
        <v>8553</v>
      </c>
      <c r="AC5191" s="10">
        <v>0.06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3728</v>
      </c>
      <c r="B5192" s="74" t="s">
        <v>32</v>
      </c>
      <c r="C5192" s="74" t="s">
        <v>1072</v>
      </c>
      <c r="D5192" s="74" t="s">
        <v>1078</v>
      </c>
      <c r="E5192" s="74" t="s">
        <v>3948</v>
      </c>
      <c r="F5192" s="74" t="s">
        <v>3948</v>
      </c>
      <c r="G5192" s="74" t="s">
        <v>3948</v>
      </c>
      <c r="H5192" s="74" t="s">
        <v>36</v>
      </c>
      <c r="I5192" s="74" t="s">
        <v>3729</v>
      </c>
      <c r="J5192" s="74" t="s">
        <v>38</v>
      </c>
      <c r="K5192" s="74" t="s">
        <v>32</v>
      </c>
      <c r="L5192" s="74" t="s">
        <v>3949</v>
      </c>
      <c r="M5192" s="74"/>
      <c r="N5192" s="74" t="s">
        <v>40</v>
      </c>
      <c r="O5192" s="74" t="s">
        <v>41</v>
      </c>
      <c r="P5192" s="10">
        <v>0.04</v>
      </c>
      <c r="Q5192" s="12" t="s">
        <v>3950</v>
      </c>
      <c r="R5192" s="74" t="s">
        <v>3936</v>
      </c>
      <c r="S5192" s="14">
        <v>0</v>
      </c>
      <c r="T5192" s="14">
        <v>603</v>
      </c>
      <c r="U5192" s="14">
        <v>603</v>
      </c>
      <c r="V5192" s="14">
        <f t="shared" si="648"/>
        <v>0</v>
      </c>
      <c r="W5192" s="14">
        <v>0</v>
      </c>
      <c r="X5192" s="14"/>
      <c r="Y5192" s="14">
        <f t="shared" si="652"/>
        <v>0</v>
      </c>
      <c r="Z5192" s="16">
        <f t="shared" si="650"/>
        <v>0</v>
      </c>
      <c r="AA5192" s="14">
        <f t="shared" si="651"/>
        <v>603</v>
      </c>
      <c r="AB5192" s="14">
        <f t="shared" si="647"/>
        <v>603</v>
      </c>
      <c r="AC5192" s="10">
        <v>0.06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3728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3729</v>
      </c>
      <c r="J5193" s="74" t="s">
        <v>38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48"/>
        <v>12658.810000000005</v>
      </c>
      <c r="W5193" s="14">
        <f t="shared" si="649"/>
        <v>47284.254901960776</v>
      </c>
      <c r="X5193" s="14"/>
      <c r="Y5193" s="14">
        <f t="shared" si="652"/>
        <v>0</v>
      </c>
      <c r="Z5193" s="16">
        <f t="shared" si="650"/>
        <v>47284.254901960776</v>
      </c>
      <c r="AA5193" s="14">
        <f t="shared" si="651"/>
        <v>945.68509803921916</v>
      </c>
      <c r="AB5193" s="14">
        <f t="shared" si="647"/>
        <v>48229.939999999995</v>
      </c>
      <c r="AC5193" s="10">
        <v>0.06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3728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3438</v>
      </c>
      <c r="G5194" s="74" t="s">
        <v>2585</v>
      </c>
      <c r="H5194" s="74" t="s">
        <v>36</v>
      </c>
      <c r="I5194" s="74" t="s">
        <v>3729</v>
      </c>
      <c r="J5194" s="74" t="s">
        <v>38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48"/>
        <v>95265.530000000261</v>
      </c>
      <c r="W5194" s="14">
        <f t="shared" si="649"/>
        <v>1890417.221153846</v>
      </c>
      <c r="X5194" s="14"/>
      <c r="Y5194" s="14">
        <f t="shared" si="652"/>
        <v>0</v>
      </c>
      <c r="Z5194" s="16">
        <f t="shared" si="650"/>
        <v>1890417.221153846</v>
      </c>
      <c r="AA5194" s="14">
        <f t="shared" si="651"/>
        <v>75616.688846153906</v>
      </c>
      <c r="AB5194" s="14">
        <f t="shared" si="647"/>
        <v>1966033.91</v>
      </c>
      <c r="AC5194" s="10">
        <v>7.4999999999999997E-2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3728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3438</v>
      </c>
      <c r="G5195" s="74" t="s">
        <v>2585</v>
      </c>
      <c r="H5195" s="74" t="s">
        <v>36</v>
      </c>
      <c r="I5195" s="74" t="s">
        <v>3729</v>
      </c>
      <c r="J5195" s="74" t="s">
        <v>38</v>
      </c>
      <c r="K5195" s="74" t="s">
        <v>32</v>
      </c>
      <c r="L5195" s="74" t="s">
        <v>3439</v>
      </c>
      <c r="M5195" s="74"/>
      <c r="N5195" s="74" t="s">
        <v>57</v>
      </c>
      <c r="O5195" s="74" t="s">
        <v>41</v>
      </c>
      <c r="P5195" s="10">
        <v>0.04</v>
      </c>
      <c r="Q5195" s="12" t="s">
        <v>3951</v>
      </c>
      <c r="R5195" s="74" t="s">
        <v>3744</v>
      </c>
      <c r="S5195" s="14">
        <v>107327.44</v>
      </c>
      <c r="T5195" s="14">
        <v>50000</v>
      </c>
      <c r="U5195" s="14">
        <v>110054.63</v>
      </c>
      <c r="V5195" s="14">
        <f t="shared" si="648"/>
        <v>47272.81</v>
      </c>
      <c r="W5195" s="14">
        <f t="shared" si="649"/>
        <v>105821.75961538461</v>
      </c>
      <c r="X5195" s="14"/>
      <c r="Y5195" s="14">
        <f t="shared" si="652"/>
        <v>0</v>
      </c>
      <c r="Z5195" s="16">
        <f t="shared" si="650"/>
        <v>105821.75961538461</v>
      </c>
      <c r="AA5195" s="14">
        <f t="shared" si="651"/>
        <v>4232.8703846153949</v>
      </c>
      <c r="AB5195" s="14">
        <f t="shared" si="647"/>
        <v>110054.63</v>
      </c>
      <c r="AC5195" s="10">
        <v>7.4999999999999997E-2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3728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3729</v>
      </c>
      <c r="J5196" s="74" t="s">
        <v>38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48"/>
        <v>150568.63</v>
      </c>
      <c r="W5196" s="14">
        <f t="shared" si="649"/>
        <v>0</v>
      </c>
      <c r="X5196" s="14"/>
      <c r="Y5196" s="14">
        <f t="shared" si="652"/>
        <v>0</v>
      </c>
      <c r="Z5196" s="16">
        <f t="shared" si="650"/>
        <v>0</v>
      </c>
      <c r="AA5196" s="14">
        <f t="shared" si="651"/>
        <v>0</v>
      </c>
      <c r="AB5196" s="14">
        <f t="shared" si="647"/>
        <v>0</v>
      </c>
      <c r="AC5196" s="10">
        <v>7.4999999999999997E-2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3728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3729</v>
      </c>
      <c r="J5197" s="74" t="s">
        <v>38</v>
      </c>
      <c r="K5197" s="74" t="s">
        <v>32</v>
      </c>
      <c r="L5197" s="74" t="s">
        <v>3439</v>
      </c>
      <c r="M5197" s="74"/>
      <c r="N5197" s="74" t="s">
        <v>57</v>
      </c>
      <c r="O5197" s="74" t="s">
        <v>41</v>
      </c>
      <c r="P5197" s="10">
        <v>0.04</v>
      </c>
      <c r="Q5197" s="12" t="s">
        <v>3951</v>
      </c>
      <c r="R5197" s="74" t="s">
        <v>3742</v>
      </c>
      <c r="S5197" s="14">
        <v>140000</v>
      </c>
      <c r="T5197" s="14">
        <v>-150000</v>
      </c>
      <c r="U5197" s="14">
        <v>-10000</v>
      </c>
      <c r="V5197" s="14">
        <f t="shared" si="648"/>
        <v>0</v>
      </c>
      <c r="W5197" s="14">
        <f t="shared" si="649"/>
        <v>-9615.3846153846152</v>
      </c>
      <c r="X5197" s="14"/>
      <c r="Y5197" s="14">
        <f t="shared" si="652"/>
        <v>384.61538461538476</v>
      </c>
      <c r="Z5197" s="16">
        <f t="shared" si="650"/>
        <v>-9615.3846153846152</v>
      </c>
      <c r="AA5197" s="14">
        <f t="shared" si="651"/>
        <v>-384.61538461538476</v>
      </c>
      <c r="AB5197" s="14">
        <f t="shared" si="647"/>
        <v>-10000</v>
      </c>
      <c r="AC5197" s="10">
        <v>7.4999999999999997E-2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3728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3729</v>
      </c>
      <c r="J5198" s="74" t="s">
        <v>38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48"/>
        <v>2226.440000000006</v>
      </c>
      <c r="W5198" s="14">
        <f t="shared" si="649"/>
        <v>30481.196078431367</v>
      </c>
      <c r="X5198" s="14"/>
      <c r="Y5198" s="14">
        <f t="shared" si="652"/>
        <v>0</v>
      </c>
      <c r="Z5198" s="16">
        <f t="shared" si="650"/>
        <v>30481.196078431367</v>
      </c>
      <c r="AA5198" s="14">
        <f t="shared" si="651"/>
        <v>609.62392156862916</v>
      </c>
      <c r="AB5198" s="14">
        <f t="shared" si="647"/>
        <v>31090.819999999996</v>
      </c>
      <c r="AC5198" s="10">
        <v>0.06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3728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3729</v>
      </c>
      <c r="J5199" s="74" t="s">
        <v>38</v>
      </c>
      <c r="K5199" s="74" t="s">
        <v>32</v>
      </c>
      <c r="L5199" s="74" t="s">
        <v>3440</v>
      </c>
      <c r="M5199" s="74"/>
      <c r="N5199" s="74" t="s">
        <v>40</v>
      </c>
      <c r="O5199" s="74" t="s">
        <v>80</v>
      </c>
      <c r="P5199" s="10">
        <v>0</v>
      </c>
      <c r="Q5199" s="12" t="s">
        <v>3952</v>
      </c>
      <c r="R5199" s="74" t="s">
        <v>3936</v>
      </c>
      <c r="S5199" s="14">
        <v>0</v>
      </c>
      <c r="T5199" s="14">
        <v>0</v>
      </c>
      <c r="U5199" s="14">
        <v>0</v>
      </c>
      <c r="V5199" s="14">
        <f t="shared" si="648"/>
        <v>0</v>
      </c>
      <c r="W5199" s="14">
        <f t="shared" si="649"/>
        <v>0</v>
      </c>
      <c r="X5199" s="14"/>
      <c r="Y5199" s="14">
        <f t="shared" si="652"/>
        <v>0</v>
      </c>
      <c r="Z5199" s="16">
        <f t="shared" si="650"/>
        <v>0</v>
      </c>
      <c r="AA5199" s="14">
        <f t="shared" si="651"/>
        <v>0</v>
      </c>
      <c r="AB5199" s="14">
        <f t="shared" si="647"/>
        <v>0</v>
      </c>
      <c r="AC5199" s="10">
        <v>0.06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3728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3729</v>
      </c>
      <c r="J5200" s="74" t="s">
        <v>38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48"/>
        <v>72331.90000000014</v>
      </c>
      <c r="W5200" s="14">
        <f t="shared" si="649"/>
        <v>548252.12</v>
      </c>
      <c r="X5200" s="14"/>
      <c r="Y5200" s="14">
        <f t="shared" si="652"/>
        <v>0</v>
      </c>
      <c r="Z5200" s="16">
        <f t="shared" si="650"/>
        <v>548252.12</v>
      </c>
      <c r="AA5200" s="14">
        <f t="shared" si="651"/>
        <v>0</v>
      </c>
      <c r="AB5200" s="14">
        <f t="shared" si="647"/>
        <v>548252.12</v>
      </c>
      <c r="AC5200" s="10">
        <v>7.4999999999999997E-2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3728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3729</v>
      </c>
      <c r="J5201" s="74" t="s">
        <v>38</v>
      </c>
      <c r="K5201" s="74" t="s">
        <v>32</v>
      </c>
      <c r="L5201" s="74" t="s">
        <v>3953</v>
      </c>
      <c r="M5201" s="74"/>
      <c r="N5201" s="74" t="s">
        <v>40</v>
      </c>
      <c r="O5201" s="74" t="s">
        <v>41</v>
      </c>
      <c r="P5201" s="10">
        <v>0.04</v>
      </c>
      <c r="Q5201" s="12" t="s">
        <v>3954</v>
      </c>
      <c r="R5201" s="74" t="s">
        <v>3753</v>
      </c>
      <c r="S5201" s="14">
        <v>0</v>
      </c>
      <c r="T5201" s="14">
        <v>604</v>
      </c>
      <c r="U5201" s="14">
        <v>604</v>
      </c>
      <c r="V5201" s="14">
        <f t="shared" si="648"/>
        <v>0</v>
      </c>
      <c r="W5201" s="14">
        <v>0</v>
      </c>
      <c r="X5201" s="14"/>
      <c r="Y5201" s="14">
        <f t="shared" si="652"/>
        <v>0</v>
      </c>
      <c r="Z5201" s="16">
        <f t="shared" si="650"/>
        <v>0</v>
      </c>
      <c r="AA5201" s="14">
        <f t="shared" si="651"/>
        <v>604</v>
      </c>
      <c r="AB5201" s="14">
        <f t="shared" si="647"/>
        <v>604</v>
      </c>
      <c r="AC5201" s="10">
        <v>0.06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3728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3729</v>
      </c>
      <c r="J5202" s="74" t="s">
        <v>38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3955</v>
      </c>
      <c r="R5202" s="74" t="s">
        <v>3771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2"/>
        <v>0</v>
      </c>
      <c r="Z5202" s="16">
        <f t="shared" si="650"/>
        <v>214.51923076923069</v>
      </c>
      <c r="AA5202" s="14">
        <f t="shared" si="651"/>
        <v>510.58076923076919</v>
      </c>
      <c r="AB5202" s="14">
        <f t="shared" si="647"/>
        <v>725.09999999999991</v>
      </c>
      <c r="AC5202" s="10">
        <v>0.06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3728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3729</v>
      </c>
      <c r="J5203" s="74" t="s">
        <v>38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48"/>
        <v>27046.58</v>
      </c>
      <c r="W5203" s="14">
        <f t="shared" si="649"/>
        <v>14663.696078431374</v>
      </c>
      <c r="X5203" s="14"/>
      <c r="Y5203" s="14">
        <f t="shared" si="652"/>
        <v>0</v>
      </c>
      <c r="Z5203" s="16">
        <f t="shared" si="650"/>
        <v>14663.696078431374</v>
      </c>
      <c r="AA5203" s="14">
        <f t="shared" si="651"/>
        <v>293.27392156862697</v>
      </c>
      <c r="AB5203" s="14">
        <f t="shared" si="647"/>
        <v>14956.970000000001</v>
      </c>
      <c r="AC5203" s="10">
        <v>0.06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3728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3729</v>
      </c>
      <c r="J5204" s="74" t="s">
        <v>38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48"/>
        <v>0</v>
      </c>
      <c r="W5204" s="14">
        <f t="shared" si="649"/>
        <v>0</v>
      </c>
      <c r="X5204" s="14"/>
      <c r="Y5204" s="14">
        <f t="shared" si="652"/>
        <v>0</v>
      </c>
      <c r="Z5204" s="16">
        <f t="shared" si="650"/>
        <v>0</v>
      </c>
      <c r="AA5204" s="14">
        <f t="shared" si="651"/>
        <v>0</v>
      </c>
      <c r="AB5204" s="14">
        <f t="shared" si="647"/>
        <v>0</v>
      </c>
      <c r="AC5204" s="10">
        <v>0.06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3728</v>
      </c>
      <c r="B5205" s="74" t="s">
        <v>32</v>
      </c>
      <c r="C5205" s="74" t="s">
        <v>1072</v>
      </c>
      <c r="D5205" s="74" t="s">
        <v>1182</v>
      </c>
      <c r="E5205" s="74" t="s">
        <v>3956</v>
      </c>
      <c r="F5205" s="74" t="s">
        <v>3956</v>
      </c>
      <c r="G5205" s="74" t="s">
        <v>3956</v>
      </c>
      <c r="H5205" s="74" t="s">
        <v>36</v>
      </c>
      <c r="I5205" s="74" t="s">
        <v>3729</v>
      </c>
      <c r="J5205" s="74" t="s">
        <v>38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48"/>
        <v>17537.199999999997</v>
      </c>
      <c r="W5205" s="14">
        <f t="shared" si="649"/>
        <v>12462.800000000001</v>
      </c>
      <c r="X5205" s="14"/>
      <c r="Y5205" s="14">
        <f t="shared" si="652"/>
        <v>0</v>
      </c>
      <c r="Z5205" s="16">
        <f t="shared" si="650"/>
        <v>12462.800000000001</v>
      </c>
      <c r="AA5205" s="14">
        <f t="shared" si="651"/>
        <v>0</v>
      </c>
      <c r="AB5205" s="14">
        <f t="shared" si="647"/>
        <v>12462.800000000001</v>
      </c>
      <c r="AC5205" s="10">
        <v>0.06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3728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3729</v>
      </c>
      <c r="J5206" s="74" t="s">
        <v>38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48"/>
        <v>7324.8999999999978</v>
      </c>
      <c r="W5206" s="14">
        <f t="shared" si="649"/>
        <v>8729.6000000000022</v>
      </c>
      <c r="X5206" s="14"/>
      <c r="Y5206" s="14">
        <f t="shared" si="652"/>
        <v>0</v>
      </c>
      <c r="Z5206" s="14"/>
      <c r="AA5206" s="14">
        <f t="shared" si="651"/>
        <v>0</v>
      </c>
      <c r="AB5206" s="14">
        <f t="shared" si="647"/>
        <v>8729.6000000000022</v>
      </c>
      <c r="AC5206" s="10">
        <v>0.06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3728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3729</v>
      </c>
      <c r="J5207" s="74" t="s">
        <v>38</v>
      </c>
      <c r="K5207" s="74" t="s">
        <v>32</v>
      </c>
      <c r="L5207" s="74" t="s">
        <v>3957</v>
      </c>
      <c r="M5207" s="74"/>
      <c r="N5207" s="74" t="s">
        <v>40</v>
      </c>
      <c r="O5207" s="74" t="s">
        <v>80</v>
      </c>
      <c r="P5207" s="10">
        <v>0</v>
      </c>
      <c r="Q5207" s="12" t="s">
        <v>3958</v>
      </c>
      <c r="R5207" s="74" t="s">
        <v>3753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49"/>
        <v>0</v>
      </c>
      <c r="X5207" s="14"/>
      <c r="Y5207" s="14">
        <f t="shared" si="652"/>
        <v>0</v>
      </c>
      <c r="Z5207" s="14"/>
      <c r="AA5207" s="14">
        <f t="shared" si="651"/>
        <v>0</v>
      </c>
      <c r="AB5207" s="14">
        <f t="shared" si="647"/>
        <v>0</v>
      </c>
      <c r="AC5207" s="10">
        <v>0.06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3728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3729</v>
      </c>
      <c r="J5208" s="74" t="s">
        <v>38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48"/>
        <v>6686.2899999998917</v>
      </c>
      <c r="W5208" s="14">
        <f t="shared" si="649"/>
        <v>142091.94</v>
      </c>
      <c r="X5208" s="14"/>
      <c r="Y5208" s="14">
        <f t="shared" si="652"/>
        <v>0</v>
      </c>
      <c r="Z5208" s="16">
        <f t="shared" ref="Z5208:Z5230" si="653">W5208+X5208</f>
        <v>142091.94</v>
      </c>
      <c r="AA5208" s="14">
        <f t="shared" si="651"/>
        <v>0</v>
      </c>
      <c r="AB5208" s="14">
        <f t="shared" si="647"/>
        <v>142091.94</v>
      </c>
      <c r="AC5208" s="10">
        <v>0.06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3728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3729</v>
      </c>
      <c r="J5209" s="74" t="s">
        <v>38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48"/>
        <v>80339.189999999944</v>
      </c>
      <c r="W5209" s="14">
        <f t="shared" si="649"/>
        <v>527785.73</v>
      </c>
      <c r="X5209" s="14"/>
      <c r="Y5209" s="14">
        <f t="shared" si="652"/>
        <v>0</v>
      </c>
      <c r="Z5209" s="16">
        <f t="shared" si="653"/>
        <v>527785.73</v>
      </c>
      <c r="AA5209" s="14">
        <f t="shared" si="651"/>
        <v>0</v>
      </c>
      <c r="AB5209" s="14">
        <f t="shared" si="647"/>
        <v>527785.73</v>
      </c>
      <c r="AC5209" s="10">
        <v>0.06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3728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3729</v>
      </c>
      <c r="J5210" s="74" t="s">
        <v>38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3959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48"/>
        <v>5132.039999999979</v>
      </c>
      <c r="W5210" s="14">
        <f t="shared" si="649"/>
        <v>134087.06000000003</v>
      </c>
      <c r="X5210" s="14"/>
      <c r="Y5210" s="14">
        <f t="shared" si="652"/>
        <v>0</v>
      </c>
      <c r="Z5210" s="16">
        <f t="shared" si="653"/>
        <v>134087.06000000003</v>
      </c>
      <c r="AA5210" s="14">
        <f t="shared" si="651"/>
        <v>0</v>
      </c>
      <c r="AB5210" s="14">
        <f t="shared" si="647"/>
        <v>134087.06000000003</v>
      </c>
      <c r="AC5210" s="10">
        <v>0.06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3728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3729</v>
      </c>
      <c r="J5211" s="74" t="s">
        <v>38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3960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48"/>
        <v>19189.350000000002</v>
      </c>
      <c r="W5211" s="14">
        <f t="shared" si="649"/>
        <v>8917.91</v>
      </c>
      <c r="X5211" s="14"/>
      <c r="Y5211" s="14">
        <f t="shared" si="652"/>
        <v>0</v>
      </c>
      <c r="Z5211" s="16">
        <f t="shared" si="653"/>
        <v>8917.91</v>
      </c>
      <c r="AA5211" s="14">
        <f t="shared" si="651"/>
        <v>0</v>
      </c>
      <c r="AB5211" s="14">
        <f t="shared" si="647"/>
        <v>8917.91</v>
      </c>
      <c r="AC5211" s="10">
        <v>7.4999999999999997E-2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3728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3729</v>
      </c>
      <c r="J5212" s="74" t="s">
        <v>38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3961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48"/>
        <v>38733.329999999987</v>
      </c>
      <c r="W5212" s="14">
        <f t="shared" si="649"/>
        <v>17307.070000000007</v>
      </c>
      <c r="X5212" s="14"/>
      <c r="Y5212" s="14">
        <f t="shared" si="652"/>
        <v>0</v>
      </c>
      <c r="Z5212" s="16">
        <f t="shared" si="653"/>
        <v>17307.070000000007</v>
      </c>
      <c r="AA5212" s="14">
        <f t="shared" si="651"/>
        <v>0</v>
      </c>
      <c r="AB5212" s="14">
        <f t="shared" si="647"/>
        <v>17307.070000000007</v>
      </c>
      <c r="AC5212" s="10">
        <v>7.4999999999999997E-2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3728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3729</v>
      </c>
      <c r="J5213" s="74" t="s">
        <v>38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3962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48"/>
        <v>44999.999999999993</v>
      </c>
      <c r="W5213" s="14">
        <f t="shared" si="649"/>
        <v>12803.01</v>
      </c>
      <c r="X5213" s="14"/>
      <c r="Y5213" s="14">
        <f t="shared" si="652"/>
        <v>0</v>
      </c>
      <c r="Z5213" s="16">
        <f t="shared" si="653"/>
        <v>12803.01</v>
      </c>
      <c r="AA5213" s="14">
        <f t="shared" si="651"/>
        <v>0</v>
      </c>
      <c r="AB5213" s="14">
        <f t="shared" si="647"/>
        <v>12803.01</v>
      </c>
      <c r="AC5213" s="10">
        <v>7.4999999999999997E-2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3728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3729</v>
      </c>
      <c r="J5214" s="74" t="s">
        <v>38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3963</v>
      </c>
      <c r="R5214" s="74"/>
      <c r="S5214" s="14">
        <v>12769.74</v>
      </c>
      <c r="T5214" s="14">
        <v>1230.26</v>
      </c>
      <c r="U5214" s="14">
        <v>0</v>
      </c>
      <c r="V5214" s="14">
        <f t="shared" si="648"/>
        <v>14000</v>
      </c>
      <c r="W5214" s="14">
        <f t="shared" si="649"/>
        <v>0</v>
      </c>
      <c r="X5214" s="14"/>
      <c r="Y5214" s="14">
        <f t="shared" si="652"/>
        <v>0</v>
      </c>
      <c r="Z5214" s="16">
        <f t="shared" si="653"/>
        <v>0</v>
      </c>
      <c r="AA5214" s="14">
        <f t="shared" si="651"/>
        <v>0</v>
      </c>
      <c r="AB5214" s="14">
        <f t="shared" si="647"/>
        <v>0</v>
      </c>
      <c r="AC5214" s="10">
        <v>7.4999999999999997E-2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3728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3729</v>
      </c>
      <c r="J5215" s="74" t="s">
        <v>38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3964</v>
      </c>
      <c r="R5215" s="74"/>
      <c r="S5215" s="14">
        <v>13392.96</v>
      </c>
      <c r="T5215" s="14">
        <v>-4392.96</v>
      </c>
      <c r="U5215" s="14">
        <v>0</v>
      </c>
      <c r="V5215" s="14">
        <f t="shared" si="648"/>
        <v>9000</v>
      </c>
      <c r="W5215" s="14">
        <f t="shared" si="649"/>
        <v>0</v>
      </c>
      <c r="X5215" s="14"/>
      <c r="Y5215" s="14">
        <f t="shared" si="652"/>
        <v>0</v>
      </c>
      <c r="Z5215" s="16">
        <f t="shared" si="653"/>
        <v>0</v>
      </c>
      <c r="AA5215" s="14">
        <f t="shared" si="651"/>
        <v>0</v>
      </c>
      <c r="AB5215" s="14">
        <f t="shared" si="647"/>
        <v>0</v>
      </c>
      <c r="AC5215" s="10">
        <v>7.4999999999999997E-2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3728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3729</v>
      </c>
      <c r="J5216" s="74" t="s">
        <v>38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3964</v>
      </c>
      <c r="R5216" s="74"/>
      <c r="S5216" s="14">
        <v>0</v>
      </c>
      <c r="T5216" s="14">
        <v>0</v>
      </c>
      <c r="U5216" s="14">
        <v>0</v>
      </c>
      <c r="V5216" s="14">
        <f t="shared" si="648"/>
        <v>0</v>
      </c>
      <c r="W5216" s="14">
        <f t="shared" si="649"/>
        <v>0</v>
      </c>
      <c r="X5216" s="14"/>
      <c r="Y5216" s="14">
        <f t="shared" si="652"/>
        <v>0</v>
      </c>
      <c r="Z5216" s="16">
        <f t="shared" si="653"/>
        <v>0</v>
      </c>
      <c r="AA5216" s="14">
        <f t="shared" si="651"/>
        <v>0</v>
      </c>
      <c r="AB5216" s="14">
        <f t="shared" si="647"/>
        <v>0</v>
      </c>
      <c r="AC5216" s="10">
        <v>0.06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3728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3729</v>
      </c>
      <c r="J5217" s="74" t="s">
        <v>38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3965</v>
      </c>
      <c r="R5217" s="74"/>
      <c r="S5217" s="14">
        <v>3721.55</v>
      </c>
      <c r="T5217" s="14">
        <v>7278.45</v>
      </c>
      <c r="U5217" s="14">
        <v>0</v>
      </c>
      <c r="V5217" s="14">
        <f t="shared" si="648"/>
        <v>11000</v>
      </c>
      <c r="W5217" s="14">
        <f t="shared" si="649"/>
        <v>0</v>
      </c>
      <c r="X5217" s="14"/>
      <c r="Y5217" s="14">
        <f t="shared" si="652"/>
        <v>0</v>
      </c>
      <c r="Z5217" s="16">
        <f t="shared" si="653"/>
        <v>0</v>
      </c>
      <c r="AA5217" s="14">
        <f t="shared" si="651"/>
        <v>0</v>
      </c>
      <c r="AB5217" s="14">
        <f t="shared" si="647"/>
        <v>0</v>
      </c>
      <c r="AC5217" s="10">
        <v>7.4999999999999997E-2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3728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3729</v>
      </c>
      <c r="J5218" s="74" t="s">
        <v>38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3966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48"/>
        <v>2730.4800000000032</v>
      </c>
      <c r="W5218" s="14">
        <f t="shared" si="649"/>
        <v>20020.599999999999</v>
      </c>
      <c r="X5218" s="14"/>
      <c r="Y5218" s="14">
        <f t="shared" si="652"/>
        <v>0</v>
      </c>
      <c r="Z5218" s="16">
        <f t="shared" si="653"/>
        <v>20020.599999999999</v>
      </c>
      <c r="AA5218" s="14">
        <f t="shared" si="651"/>
        <v>0</v>
      </c>
      <c r="AB5218" s="14">
        <f t="shared" si="647"/>
        <v>20020.599999999999</v>
      </c>
      <c r="AC5218" s="10">
        <v>7.4999999999999997E-2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3728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3729</v>
      </c>
      <c r="J5219" s="74" t="s">
        <v>38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3967</v>
      </c>
      <c r="R5219" s="74"/>
      <c r="S5219" s="14">
        <v>16084.39</v>
      </c>
      <c r="T5219" s="14">
        <v>-4084.39</v>
      </c>
      <c r="U5219" s="14">
        <v>0</v>
      </c>
      <c r="V5219" s="14">
        <f t="shared" si="648"/>
        <v>12000</v>
      </c>
      <c r="W5219" s="14">
        <f t="shared" si="649"/>
        <v>0</v>
      </c>
      <c r="X5219" s="14"/>
      <c r="Y5219" s="14">
        <f t="shared" si="652"/>
        <v>0</v>
      </c>
      <c r="Z5219" s="16">
        <f t="shared" si="653"/>
        <v>0</v>
      </c>
      <c r="AA5219" s="14">
        <f t="shared" si="651"/>
        <v>0</v>
      </c>
      <c r="AB5219" s="14">
        <f t="shared" si="647"/>
        <v>0</v>
      </c>
      <c r="AC5219" s="10">
        <v>7.4999999999999997E-2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3728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3729</v>
      </c>
      <c r="J5220" s="74" t="s">
        <v>38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3968</v>
      </c>
      <c r="R5220" s="74"/>
      <c r="S5220" s="14">
        <v>5674.75</v>
      </c>
      <c r="T5220" s="14">
        <v>3325.25</v>
      </c>
      <c r="U5220" s="14">
        <v>0</v>
      </c>
      <c r="V5220" s="14">
        <f t="shared" si="648"/>
        <v>9000</v>
      </c>
      <c r="W5220" s="14">
        <f t="shared" si="649"/>
        <v>0</v>
      </c>
      <c r="X5220" s="14"/>
      <c r="Y5220" s="14">
        <f t="shared" si="652"/>
        <v>0</v>
      </c>
      <c r="Z5220" s="16">
        <f t="shared" si="653"/>
        <v>0</v>
      </c>
      <c r="AA5220" s="14">
        <f t="shared" si="651"/>
        <v>0</v>
      </c>
      <c r="AB5220" s="14">
        <f t="shared" si="647"/>
        <v>0</v>
      </c>
      <c r="AC5220" s="10">
        <v>7.4999999999999997E-2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3728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3729</v>
      </c>
      <c r="J5221" s="74" t="s">
        <v>38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3969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48"/>
        <v>9000.0000000000091</v>
      </c>
      <c r="W5221" s="14">
        <f t="shared" si="649"/>
        <v>0</v>
      </c>
      <c r="X5221" s="14"/>
      <c r="Y5221" s="14">
        <f t="shared" si="652"/>
        <v>0</v>
      </c>
      <c r="Z5221" s="16">
        <f t="shared" si="653"/>
        <v>0</v>
      </c>
      <c r="AA5221" s="14">
        <f t="shared" si="651"/>
        <v>0</v>
      </c>
      <c r="AB5221" s="14">
        <f t="shared" si="647"/>
        <v>0</v>
      </c>
      <c r="AC5221" s="10">
        <v>7.4999999999999997E-2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3728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3729</v>
      </c>
      <c r="J5222" s="74" t="s">
        <v>38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3970</v>
      </c>
      <c r="R5222" s="74"/>
      <c r="S5222" s="14">
        <v>15316.27</v>
      </c>
      <c r="T5222" s="14">
        <v>-6316.27</v>
      </c>
      <c r="U5222" s="14">
        <v>0</v>
      </c>
      <c r="V5222" s="14">
        <f t="shared" si="648"/>
        <v>9000</v>
      </c>
      <c r="W5222" s="14">
        <f t="shared" si="649"/>
        <v>0</v>
      </c>
      <c r="X5222" s="14"/>
      <c r="Y5222" s="14">
        <f t="shared" si="652"/>
        <v>0</v>
      </c>
      <c r="Z5222" s="16">
        <f t="shared" si="653"/>
        <v>0</v>
      </c>
      <c r="AA5222" s="14">
        <f t="shared" si="651"/>
        <v>0</v>
      </c>
      <c r="AB5222" s="14">
        <f t="shared" si="647"/>
        <v>0</v>
      </c>
      <c r="AC5222" s="10">
        <v>7.4999999999999997E-2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3728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3729</v>
      </c>
      <c r="J5223" s="74" t="s">
        <v>38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3971</v>
      </c>
      <c r="R5223" s="74"/>
      <c r="S5223" s="14">
        <v>4651.62</v>
      </c>
      <c r="T5223" s="14">
        <v>4348.38</v>
      </c>
      <c r="U5223" s="14">
        <v>0</v>
      </c>
      <c r="V5223" s="14">
        <f t="shared" si="648"/>
        <v>9000</v>
      </c>
      <c r="W5223" s="14">
        <f t="shared" si="649"/>
        <v>0</v>
      </c>
      <c r="X5223" s="14"/>
      <c r="Y5223" s="14">
        <f t="shared" si="652"/>
        <v>0</v>
      </c>
      <c r="Z5223" s="16">
        <f t="shared" si="653"/>
        <v>0</v>
      </c>
      <c r="AA5223" s="14">
        <f t="shared" si="651"/>
        <v>0</v>
      </c>
      <c r="AB5223" s="14">
        <f t="shared" si="647"/>
        <v>0</v>
      </c>
      <c r="AC5223" s="10">
        <v>7.4999999999999997E-2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3728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3729</v>
      </c>
      <c r="J5224" s="74" t="s">
        <v>38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3972</v>
      </c>
      <c r="R5224" s="74"/>
      <c r="S5224" s="14">
        <v>11941.02</v>
      </c>
      <c r="T5224" s="14">
        <v>-2941.02</v>
      </c>
      <c r="U5224" s="14">
        <v>0</v>
      </c>
      <c r="V5224" s="14">
        <f t="shared" si="648"/>
        <v>9000</v>
      </c>
      <c r="W5224" s="14">
        <f t="shared" si="649"/>
        <v>0</v>
      </c>
      <c r="X5224" s="14"/>
      <c r="Y5224" s="14">
        <f t="shared" si="652"/>
        <v>0</v>
      </c>
      <c r="Z5224" s="16">
        <f t="shared" si="653"/>
        <v>0</v>
      </c>
      <c r="AA5224" s="14">
        <f t="shared" si="651"/>
        <v>0</v>
      </c>
      <c r="AB5224" s="14">
        <f t="shared" si="647"/>
        <v>0</v>
      </c>
      <c r="AC5224" s="10">
        <v>7.4999999999999997E-2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3728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3729</v>
      </c>
      <c r="J5225" s="74" t="s">
        <v>38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3973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48"/>
        <v>29365.510000000009</v>
      </c>
      <c r="W5225" s="14">
        <f t="shared" si="649"/>
        <v>364582.6399999999</v>
      </c>
      <c r="X5225" s="14"/>
      <c r="Y5225" s="14">
        <f t="shared" si="652"/>
        <v>0</v>
      </c>
      <c r="Z5225" s="16">
        <f t="shared" si="653"/>
        <v>364582.6399999999</v>
      </c>
      <c r="AA5225" s="14">
        <f t="shared" si="651"/>
        <v>0</v>
      </c>
      <c r="AB5225" s="14">
        <f t="shared" si="647"/>
        <v>364582.6399999999</v>
      </c>
      <c r="AC5225" s="10">
        <v>0.06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3728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3729</v>
      </c>
      <c r="J5226" s="74" t="s">
        <v>38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3974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48"/>
        <v>4558.5499999999993</v>
      </c>
      <c r="W5226" s="14">
        <f t="shared" si="649"/>
        <v>16462.830000000002</v>
      </c>
      <c r="X5226" s="14"/>
      <c r="Y5226" s="14">
        <f t="shared" si="652"/>
        <v>0</v>
      </c>
      <c r="Z5226" s="16">
        <f t="shared" si="653"/>
        <v>16462.830000000002</v>
      </c>
      <c r="AA5226" s="14">
        <f t="shared" si="651"/>
        <v>0</v>
      </c>
      <c r="AB5226" s="14">
        <f t="shared" si="647"/>
        <v>16462.830000000002</v>
      </c>
      <c r="AC5226" s="10">
        <v>0.06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3728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3729</v>
      </c>
      <c r="J5227" s="74" t="s">
        <v>38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3975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48"/>
        <v>13718.829999999842</v>
      </c>
      <c r="W5227" s="14">
        <f t="shared" si="649"/>
        <v>414121.95000000007</v>
      </c>
      <c r="X5227" s="14"/>
      <c r="Y5227" s="14">
        <f t="shared" si="652"/>
        <v>0</v>
      </c>
      <c r="Z5227" s="16">
        <f t="shared" si="653"/>
        <v>414121.95000000007</v>
      </c>
      <c r="AA5227" s="14">
        <f t="shared" si="651"/>
        <v>0</v>
      </c>
      <c r="AB5227" s="14">
        <f t="shared" si="647"/>
        <v>414121.95000000007</v>
      </c>
      <c r="AC5227" s="10">
        <v>0.06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3728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3729</v>
      </c>
      <c r="J5228" s="74" t="s">
        <v>38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3976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48"/>
        <v>10605.440000000002</v>
      </c>
      <c r="W5228" s="14">
        <f t="shared" si="649"/>
        <v>47674.34</v>
      </c>
      <c r="X5228" s="14"/>
      <c r="Y5228" s="14">
        <f t="shared" si="652"/>
        <v>0</v>
      </c>
      <c r="Z5228" s="16">
        <f t="shared" si="653"/>
        <v>47674.34</v>
      </c>
      <c r="AA5228" s="14">
        <f t="shared" si="651"/>
        <v>0</v>
      </c>
      <c r="AB5228" s="14">
        <f t="shared" si="647"/>
        <v>47674.34</v>
      </c>
      <c r="AC5228" s="10">
        <v>0.06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3728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3729</v>
      </c>
      <c r="J5229" s="74" t="s">
        <v>38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3977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48"/>
        <v>21507.719999999987</v>
      </c>
      <c r="W5229" s="14">
        <f t="shared" si="649"/>
        <v>126532.04000000002</v>
      </c>
      <c r="X5229" s="14"/>
      <c r="Y5229" s="14">
        <f t="shared" si="652"/>
        <v>0</v>
      </c>
      <c r="Z5229" s="16">
        <f t="shared" si="653"/>
        <v>126532.04000000002</v>
      </c>
      <c r="AA5229" s="14">
        <f t="shared" si="651"/>
        <v>0</v>
      </c>
      <c r="AB5229" s="14">
        <f t="shared" si="647"/>
        <v>126532.04000000002</v>
      </c>
      <c r="AC5229" s="10">
        <v>0.06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3728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3729</v>
      </c>
      <c r="J5230" s="74" t="s">
        <v>38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3978</v>
      </c>
      <c r="R5230" s="74"/>
      <c r="S5230" s="14">
        <v>11424.19</v>
      </c>
      <c r="T5230" s="14">
        <v>-2424.19</v>
      </c>
      <c r="U5230" s="14">
        <v>0</v>
      </c>
      <c r="V5230" s="14">
        <f t="shared" si="648"/>
        <v>9000</v>
      </c>
      <c r="W5230" s="14">
        <f t="shared" si="649"/>
        <v>0</v>
      </c>
      <c r="X5230" s="14"/>
      <c r="Y5230" s="14">
        <f t="shared" si="652"/>
        <v>0</v>
      </c>
      <c r="Z5230" s="16">
        <f t="shared" si="653"/>
        <v>0</v>
      </c>
      <c r="AA5230" s="14">
        <f t="shared" si="651"/>
        <v>0</v>
      </c>
      <c r="AB5230" s="14">
        <f t="shared" ref="AB5230:AB5293" si="654">U5230</f>
        <v>0</v>
      </c>
      <c r="AC5230" s="10">
        <v>7.4999999999999997E-2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3728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3729</v>
      </c>
      <c r="J5231" s="74" t="s">
        <v>38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3979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5">S5231+T5231-U5231</f>
        <v>20407.559999999998</v>
      </c>
      <c r="W5231" s="14">
        <f t="shared" si="649"/>
        <v>18613.400000000001</v>
      </c>
      <c r="X5231" s="14"/>
      <c r="Y5231" s="14">
        <f t="shared" si="652"/>
        <v>0</v>
      </c>
      <c r="Z5231" s="14"/>
      <c r="AA5231" s="14">
        <f t="shared" si="651"/>
        <v>0</v>
      </c>
      <c r="AB5231" s="14">
        <f t="shared" si="654"/>
        <v>18613.400000000001</v>
      </c>
      <c r="AC5231" s="10">
        <v>0.06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3728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3729</v>
      </c>
      <c r="J5232" s="74" t="s">
        <v>38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3980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5"/>
        <v>18792.169999999998</v>
      </c>
      <c r="W5232" s="14">
        <f t="shared" si="649"/>
        <v>31968.29</v>
      </c>
      <c r="X5232" s="14"/>
      <c r="Y5232" s="14">
        <f t="shared" si="652"/>
        <v>0</v>
      </c>
      <c r="Z5232" s="14"/>
      <c r="AA5232" s="14">
        <f t="shared" si="651"/>
        <v>0</v>
      </c>
      <c r="AB5232" s="14">
        <f t="shared" si="654"/>
        <v>31968.29</v>
      </c>
      <c r="AC5232" s="10">
        <v>7.4999999999999997E-2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3728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3729</v>
      </c>
      <c r="J5233" s="74" t="s">
        <v>38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3981</v>
      </c>
      <c r="R5233" s="74"/>
      <c r="S5233" s="14">
        <v>0</v>
      </c>
      <c r="T5233" s="14">
        <v>2000</v>
      </c>
      <c r="U5233" s="14">
        <v>0</v>
      </c>
      <c r="V5233" s="14">
        <f t="shared" si="655"/>
        <v>2000</v>
      </c>
      <c r="W5233" s="14">
        <f t="shared" si="649"/>
        <v>0</v>
      </c>
      <c r="X5233" s="14"/>
      <c r="Y5233" s="14">
        <f t="shared" si="652"/>
        <v>0</v>
      </c>
      <c r="Z5233" s="16">
        <f t="shared" ref="Z5233:Z5234" si="656">W5233+X5233</f>
        <v>0</v>
      </c>
      <c r="AA5233" s="14">
        <f t="shared" si="651"/>
        <v>0</v>
      </c>
      <c r="AB5233" s="14">
        <f t="shared" si="654"/>
        <v>0</v>
      </c>
      <c r="AC5233" s="10">
        <v>0.06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3728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3729</v>
      </c>
      <c r="J5234" s="74" t="s">
        <v>38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3981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5"/>
        <v>4986.7199999998556</v>
      </c>
      <c r="W5234" s="14">
        <f t="shared" si="649"/>
        <v>304677.62000000011</v>
      </c>
      <c r="X5234" s="14"/>
      <c r="Y5234" s="14">
        <f t="shared" si="652"/>
        <v>0</v>
      </c>
      <c r="Z5234" s="16">
        <f t="shared" si="656"/>
        <v>304677.62000000011</v>
      </c>
      <c r="AA5234" s="14">
        <f t="shared" si="651"/>
        <v>0</v>
      </c>
      <c r="AB5234" s="14">
        <f t="shared" si="654"/>
        <v>304677.62000000011</v>
      </c>
      <c r="AC5234" s="10">
        <v>0.06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3728</v>
      </c>
      <c r="B5235" s="74" t="s">
        <v>32</v>
      </c>
      <c r="C5235" s="74" t="s">
        <v>1330</v>
      </c>
      <c r="D5235" s="74" t="s">
        <v>1441</v>
      </c>
      <c r="E5235" s="74" t="s">
        <v>3982</v>
      </c>
      <c r="F5235" s="74" t="s">
        <v>3982</v>
      </c>
      <c r="G5235" s="74" t="s">
        <v>3982</v>
      </c>
      <c r="H5235" s="74" t="s">
        <v>36</v>
      </c>
      <c r="I5235" s="74" t="s">
        <v>3729</v>
      </c>
      <c r="J5235" s="74" t="s">
        <v>38</v>
      </c>
      <c r="K5235" s="74" t="s">
        <v>32</v>
      </c>
      <c r="L5235" s="74" t="s">
        <v>3983</v>
      </c>
      <c r="M5235" s="74"/>
      <c r="N5235" s="74" t="s">
        <v>40</v>
      </c>
      <c r="O5235" s="74" t="s">
        <v>41</v>
      </c>
      <c r="P5235" s="10">
        <v>0.02</v>
      </c>
      <c r="Q5235" s="12" t="s">
        <v>3984</v>
      </c>
      <c r="R5235" s="74"/>
      <c r="S5235" s="14">
        <v>0</v>
      </c>
      <c r="T5235" s="14">
        <v>3108.2</v>
      </c>
      <c r="U5235" s="14">
        <v>3108.2</v>
      </c>
      <c r="V5235" s="14">
        <f t="shared" si="655"/>
        <v>0</v>
      </c>
      <c r="W5235" s="14">
        <f t="shared" ref="W5235:W5298" si="657">IF(O5235="返货",U5235/(1+P5235),IF(O5235="返现",U5235,IF(O5235="折扣",U5235*P5235,IF(O5235="无",U5235))))</f>
        <v>3047.2549019607841</v>
      </c>
      <c r="X5235" s="14"/>
      <c r="Y5235" s="14">
        <f t="shared" si="652"/>
        <v>0</v>
      </c>
      <c r="Z5235" s="14"/>
      <c r="AA5235" s="14">
        <f t="shared" si="651"/>
        <v>60.945098039215736</v>
      </c>
      <c r="AB5235" s="14">
        <f t="shared" si="654"/>
        <v>3108.2</v>
      </c>
      <c r="AC5235" s="10">
        <v>0.06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3728</v>
      </c>
      <c r="B5236" s="74" t="s">
        <v>32</v>
      </c>
      <c r="C5236" s="74" t="s">
        <v>1330</v>
      </c>
      <c r="D5236" s="74" t="s">
        <v>1441</v>
      </c>
      <c r="E5236" s="74" t="s">
        <v>3447</v>
      </c>
      <c r="F5236" s="74" t="s">
        <v>3447</v>
      </c>
      <c r="G5236" s="74" t="s">
        <v>3447</v>
      </c>
      <c r="H5236" s="74" t="s">
        <v>36</v>
      </c>
      <c r="I5236" s="74" t="s">
        <v>3729</v>
      </c>
      <c r="J5236" s="74" t="s">
        <v>38</v>
      </c>
      <c r="K5236" s="74" t="s">
        <v>32</v>
      </c>
      <c r="L5236" s="74" t="s">
        <v>3448</v>
      </c>
      <c r="M5236" s="74"/>
      <c r="N5236" s="74" t="s">
        <v>57</v>
      </c>
      <c r="O5236" s="74" t="s">
        <v>41</v>
      </c>
      <c r="P5236" s="10">
        <v>0.04</v>
      </c>
      <c r="Q5236" s="12" t="s">
        <v>3985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5"/>
        <v>8281.3500000000349</v>
      </c>
      <c r="W5236" s="14">
        <f t="shared" si="657"/>
        <v>379934.16346153844</v>
      </c>
      <c r="X5236" s="14"/>
      <c r="Y5236" s="14">
        <f t="shared" si="652"/>
        <v>0</v>
      </c>
      <c r="Z5236" s="16">
        <f t="shared" ref="Z5236:Z5242" si="658">W5236+X5236</f>
        <v>379934.16346153844</v>
      </c>
      <c r="AA5236" s="14">
        <f t="shared" si="651"/>
        <v>15197.366538461531</v>
      </c>
      <c r="AB5236" s="14">
        <f t="shared" si="654"/>
        <v>395131.52999999997</v>
      </c>
      <c r="AC5236" s="10">
        <v>7.4999999999999997E-2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3728</v>
      </c>
      <c r="B5237" s="74" t="s">
        <v>32</v>
      </c>
      <c r="C5237" s="74" t="s">
        <v>1330</v>
      </c>
      <c r="D5237" s="74" t="s">
        <v>1441</v>
      </c>
      <c r="E5237" s="74" t="s">
        <v>3447</v>
      </c>
      <c r="F5237" s="74" t="s">
        <v>3447</v>
      </c>
      <c r="G5237" s="74" t="s">
        <v>3447</v>
      </c>
      <c r="H5237" s="74" t="s">
        <v>36</v>
      </c>
      <c r="I5237" s="74" t="s">
        <v>3729</v>
      </c>
      <c r="J5237" s="74" t="s">
        <v>38</v>
      </c>
      <c r="K5237" s="74" t="s">
        <v>32</v>
      </c>
      <c r="L5237" s="74" t="s">
        <v>3449</v>
      </c>
      <c r="M5237" s="74"/>
      <c r="N5237" s="74" t="s">
        <v>57</v>
      </c>
      <c r="O5237" s="74" t="s">
        <v>41</v>
      </c>
      <c r="P5237" s="10">
        <v>0.04</v>
      </c>
      <c r="Q5237" s="12" t="s">
        <v>3986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5"/>
        <v>0</v>
      </c>
      <c r="W5237" s="14">
        <f t="shared" si="657"/>
        <v>128323.39423076922</v>
      </c>
      <c r="X5237" s="14"/>
      <c r="Y5237" s="14">
        <f t="shared" si="652"/>
        <v>0</v>
      </c>
      <c r="Z5237" s="16">
        <f t="shared" si="658"/>
        <v>128323.39423076922</v>
      </c>
      <c r="AA5237" s="14">
        <f t="shared" ref="AA5237:AA5300" si="659">U5237-W5237</f>
        <v>5132.9357692307676</v>
      </c>
      <c r="AB5237" s="14">
        <f t="shared" si="654"/>
        <v>133456.32999999999</v>
      </c>
      <c r="AC5237" s="10">
        <v>7.4999999999999997E-2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3728</v>
      </c>
      <c r="B5238" s="74" t="s">
        <v>32</v>
      </c>
      <c r="C5238" s="74" t="s">
        <v>1330</v>
      </c>
      <c r="D5238" s="74" t="s">
        <v>1441</v>
      </c>
      <c r="E5238" s="74" t="s">
        <v>3447</v>
      </c>
      <c r="F5238" s="74" t="s">
        <v>3447</v>
      </c>
      <c r="G5238" s="74" t="s">
        <v>3447</v>
      </c>
      <c r="H5238" s="74" t="s">
        <v>36</v>
      </c>
      <c r="I5238" s="74" t="s">
        <v>3729</v>
      </c>
      <c r="J5238" s="74" t="s">
        <v>38</v>
      </c>
      <c r="K5238" s="74" t="s">
        <v>32</v>
      </c>
      <c r="L5238" s="74" t="s">
        <v>3450</v>
      </c>
      <c r="M5238" s="74"/>
      <c r="N5238" s="74" t="s">
        <v>57</v>
      </c>
      <c r="O5238" s="74" t="s">
        <v>41</v>
      </c>
      <c r="P5238" s="10">
        <v>0.04</v>
      </c>
      <c r="Q5238" s="12" t="s">
        <v>3987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5"/>
        <v>8100.4900000000016</v>
      </c>
      <c r="W5238" s="14">
        <f t="shared" si="657"/>
        <v>12871.615384615383</v>
      </c>
      <c r="X5238" s="14"/>
      <c r="Y5238" s="14">
        <f t="shared" si="652"/>
        <v>0</v>
      </c>
      <c r="Z5238" s="16">
        <f t="shared" si="658"/>
        <v>12871.615384615383</v>
      </c>
      <c r="AA5238" s="14">
        <f t="shared" si="659"/>
        <v>514.86461538461663</v>
      </c>
      <c r="AB5238" s="14">
        <f t="shared" si="654"/>
        <v>13386.48</v>
      </c>
      <c r="AC5238" s="10">
        <v>7.4999999999999997E-2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3728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3729</v>
      </c>
      <c r="J5239" s="74" t="s">
        <v>38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5"/>
        <v>7164.9599999999919</v>
      </c>
      <c r="W5239" s="14">
        <f t="shared" si="657"/>
        <v>77169.107843137259</v>
      </c>
      <c r="X5239" s="14"/>
      <c r="Y5239" s="14">
        <f t="shared" si="652"/>
        <v>0</v>
      </c>
      <c r="Z5239" s="16">
        <f t="shared" si="658"/>
        <v>77169.107843137259</v>
      </c>
      <c r="AA5239" s="14">
        <f t="shared" si="659"/>
        <v>1543.3821568627463</v>
      </c>
      <c r="AB5239" s="14">
        <f t="shared" si="654"/>
        <v>78712.490000000005</v>
      </c>
      <c r="AC5239" s="10">
        <v>0.06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3728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3729</v>
      </c>
      <c r="J5240" s="74" t="s">
        <v>38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5"/>
        <v>21595.979999999923</v>
      </c>
      <c r="W5240" s="14">
        <f t="shared" si="657"/>
        <v>273409.5566037735</v>
      </c>
      <c r="X5240" s="14"/>
      <c r="Y5240" s="14">
        <f t="shared" si="652"/>
        <v>0</v>
      </c>
      <c r="Z5240" s="16">
        <f t="shared" si="658"/>
        <v>273409.5566037735</v>
      </c>
      <c r="AA5240" s="14">
        <f t="shared" si="659"/>
        <v>16404.573396226449</v>
      </c>
      <c r="AB5240" s="14">
        <f t="shared" si="654"/>
        <v>289814.12999999995</v>
      </c>
      <c r="AC5240" s="10">
        <v>7.4999999999999997E-2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3728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3729</v>
      </c>
      <c r="J5241" s="74" t="s">
        <v>38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3988</v>
      </c>
      <c r="R5241" s="74" t="s">
        <v>3761</v>
      </c>
      <c r="S5241" s="14">
        <v>20000</v>
      </c>
      <c r="T5241" s="14">
        <v>500</v>
      </c>
      <c r="U5241" s="14">
        <v>503.2</v>
      </c>
      <c r="V5241" s="14">
        <f t="shared" si="655"/>
        <v>19996.8</v>
      </c>
      <c r="W5241" s="14">
        <f>(U5241-500)/(1+P5241)</f>
        <v>3.1999999999999886</v>
      </c>
      <c r="X5241" s="14"/>
      <c r="Y5241" s="14">
        <f t="shared" si="652"/>
        <v>0</v>
      </c>
      <c r="Z5241" s="16">
        <f t="shared" si="658"/>
        <v>3.1999999999999886</v>
      </c>
      <c r="AA5241" s="14">
        <f t="shared" si="659"/>
        <v>500</v>
      </c>
      <c r="AB5241" s="14">
        <f t="shared" si="654"/>
        <v>503.2</v>
      </c>
      <c r="AC5241" s="10">
        <v>0.06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3728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3729</v>
      </c>
      <c r="J5242" s="74" t="s">
        <v>38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5"/>
        <v>5412.0000000000036</v>
      </c>
      <c r="W5242" s="14">
        <f t="shared" si="657"/>
        <v>12593.999999999996</v>
      </c>
      <c r="X5242" s="14"/>
      <c r="Y5242" s="14">
        <f t="shared" si="652"/>
        <v>0</v>
      </c>
      <c r="Z5242" s="16">
        <f t="shared" si="658"/>
        <v>12593.999999999996</v>
      </c>
      <c r="AA5242" s="14">
        <f t="shared" si="659"/>
        <v>0</v>
      </c>
      <c r="AB5242" s="14">
        <f t="shared" si="654"/>
        <v>12593.999999999996</v>
      </c>
      <c r="AC5242" s="10">
        <v>0.06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3728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3729</v>
      </c>
      <c r="J5243" s="74" t="s">
        <v>38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3989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5"/>
        <v>13969.800000000014</v>
      </c>
      <c r="W5243" s="14">
        <f t="shared" si="657"/>
        <v>30528.3</v>
      </c>
      <c r="X5243" s="14"/>
      <c r="Y5243" s="14">
        <f t="shared" si="652"/>
        <v>0</v>
      </c>
      <c r="Z5243" s="14"/>
      <c r="AA5243" s="14">
        <f t="shared" si="659"/>
        <v>0</v>
      </c>
      <c r="AB5243" s="14">
        <f t="shared" si="654"/>
        <v>30528.3</v>
      </c>
      <c r="AC5243" s="10">
        <v>0.06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3728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3729</v>
      </c>
      <c r="J5244" s="74" t="s">
        <v>38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5"/>
        <v>3822.3999999999996</v>
      </c>
      <c r="W5244" s="14">
        <f t="shared" si="657"/>
        <v>7955.3000000000011</v>
      </c>
      <c r="X5244" s="14"/>
      <c r="Y5244" s="14">
        <f t="shared" si="652"/>
        <v>0</v>
      </c>
      <c r="Z5244" s="14"/>
      <c r="AA5244" s="14">
        <f t="shared" si="659"/>
        <v>0</v>
      </c>
      <c r="AB5244" s="14">
        <f t="shared" si="654"/>
        <v>7955.3000000000011</v>
      </c>
      <c r="AC5244" s="10">
        <v>0.06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3728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3729</v>
      </c>
      <c r="J5245" s="74" t="s">
        <v>38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5"/>
        <v>7046.6000000000022</v>
      </c>
      <c r="W5245" s="14">
        <f t="shared" si="657"/>
        <v>5915.5999999999985</v>
      </c>
      <c r="X5245" s="14"/>
      <c r="Y5245" s="14">
        <f t="shared" si="652"/>
        <v>0</v>
      </c>
      <c r="Z5245" s="14"/>
      <c r="AA5245" s="14">
        <f t="shared" si="659"/>
        <v>0</v>
      </c>
      <c r="AB5245" s="14">
        <f t="shared" si="654"/>
        <v>5915.5999999999985</v>
      </c>
      <c r="AC5245" s="10">
        <v>0.06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3728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3456</v>
      </c>
      <c r="G5246" s="74" t="s">
        <v>1087</v>
      </c>
      <c r="H5246" s="74" t="s">
        <v>36</v>
      </c>
      <c r="I5246" s="74" t="s">
        <v>3729</v>
      </c>
      <c r="J5246" s="74" t="s">
        <v>38</v>
      </c>
      <c r="K5246" s="74" t="s">
        <v>32</v>
      </c>
      <c r="L5246" s="74" t="s">
        <v>3457</v>
      </c>
      <c r="M5246" s="74"/>
      <c r="N5246" s="74" t="s">
        <v>40</v>
      </c>
      <c r="O5246" s="74" t="s">
        <v>41</v>
      </c>
      <c r="P5246" s="10">
        <v>0.01</v>
      </c>
      <c r="Q5246" s="12" t="s">
        <v>3990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5"/>
        <v>46139.909999999974</v>
      </c>
      <c r="W5246" s="14">
        <f t="shared" si="657"/>
        <v>273237.43564356433</v>
      </c>
      <c r="X5246" s="14"/>
      <c r="Y5246" s="14">
        <f t="shared" si="652"/>
        <v>0</v>
      </c>
      <c r="Z5246" s="16">
        <f t="shared" ref="Z5246:Z5247" si="660">W5246+X5246</f>
        <v>273237.43564356433</v>
      </c>
      <c r="AA5246" s="14">
        <f t="shared" si="659"/>
        <v>2732.3743564356701</v>
      </c>
      <c r="AB5246" s="14">
        <f t="shared" si="654"/>
        <v>275969.81</v>
      </c>
      <c r="AC5246" s="10">
        <v>0.06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3728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3456</v>
      </c>
      <c r="G5247" s="74" t="s">
        <v>1087</v>
      </c>
      <c r="H5247" s="74" t="s">
        <v>36</v>
      </c>
      <c r="I5247" s="74" t="s">
        <v>3729</v>
      </c>
      <c r="J5247" s="74" t="s">
        <v>38</v>
      </c>
      <c r="K5247" s="74" t="s">
        <v>32</v>
      </c>
      <c r="L5247" s="74" t="s">
        <v>3991</v>
      </c>
      <c r="M5247" s="74"/>
      <c r="N5247" s="74" t="s">
        <v>57</v>
      </c>
      <c r="O5247" s="74" t="s">
        <v>41</v>
      </c>
      <c r="P5247" s="10">
        <v>0.02</v>
      </c>
      <c r="Q5247" s="12" t="s">
        <v>3992</v>
      </c>
      <c r="R5247" s="74"/>
      <c r="S5247" s="14">
        <v>0</v>
      </c>
      <c r="T5247" s="14">
        <v>50000</v>
      </c>
      <c r="U5247" s="14">
        <v>815.74</v>
      </c>
      <c r="V5247" s="14">
        <f t="shared" si="655"/>
        <v>49184.26</v>
      </c>
      <c r="W5247" s="14">
        <f t="shared" si="657"/>
        <v>799.74509803921569</v>
      </c>
      <c r="X5247" s="14"/>
      <c r="Y5247" s="14">
        <f t="shared" si="652"/>
        <v>0</v>
      </c>
      <c r="Z5247" s="16">
        <f t="shared" si="660"/>
        <v>799.74509803921569</v>
      </c>
      <c r="AA5247" s="14">
        <f t="shared" si="659"/>
        <v>15.994901960784318</v>
      </c>
      <c r="AB5247" s="14">
        <f t="shared" si="654"/>
        <v>815.74</v>
      </c>
      <c r="AC5247" s="10">
        <v>7.4999999999999997E-2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3728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3729</v>
      </c>
      <c r="J5248" s="74" t="s">
        <v>38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7"/>
        <v>0</v>
      </c>
      <c r="X5248" s="14"/>
      <c r="Y5248" s="14">
        <f t="shared" si="652"/>
        <v>0</v>
      </c>
      <c r="Z5248" s="14"/>
      <c r="AA5248" s="14">
        <f t="shared" si="659"/>
        <v>0</v>
      </c>
      <c r="AB5248" s="14">
        <f t="shared" si="654"/>
        <v>0</v>
      </c>
      <c r="AC5248" s="10">
        <v>7.4999999999999997E-2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3728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3729</v>
      </c>
      <c r="J5249" s="74" t="s">
        <v>38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3742</v>
      </c>
      <c r="S5249" s="14">
        <v>0</v>
      </c>
      <c r="T5249" s="14">
        <v>600000</v>
      </c>
      <c r="U5249" s="14">
        <v>668845.24</v>
      </c>
      <c r="V5249" s="14">
        <f t="shared" si="655"/>
        <v>-68845.239999999991</v>
      </c>
      <c r="W5249" s="14">
        <f t="shared" si="657"/>
        <v>655730.62745098036</v>
      </c>
      <c r="X5249" s="14"/>
      <c r="Y5249" s="14">
        <f t="shared" si="652"/>
        <v>0</v>
      </c>
      <c r="Z5249" s="14">
        <v>30000</v>
      </c>
      <c r="AA5249" s="14">
        <f t="shared" si="659"/>
        <v>13114.612549019628</v>
      </c>
      <c r="AB5249" s="14">
        <f t="shared" si="654"/>
        <v>668845.24</v>
      </c>
      <c r="AC5249" s="10">
        <v>7.4999999999999997E-2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3728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3729</v>
      </c>
      <c r="J5250" s="74" t="s">
        <v>38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3993</v>
      </c>
      <c r="S5250" s="14">
        <v>0</v>
      </c>
      <c r="T5250" s="14">
        <v>100000</v>
      </c>
      <c r="U5250" s="14">
        <v>100000</v>
      </c>
      <c r="V5250" s="14">
        <f t="shared" si="655"/>
        <v>0</v>
      </c>
      <c r="W5250" s="14">
        <f t="shared" si="657"/>
        <v>98039.215686274503</v>
      </c>
      <c r="X5250" s="14"/>
      <c r="Y5250" s="14">
        <f t="shared" si="652"/>
        <v>0</v>
      </c>
      <c r="Z5250" s="14"/>
      <c r="AA5250" s="14">
        <f t="shared" si="659"/>
        <v>1960.7843137254968</v>
      </c>
      <c r="AB5250" s="14">
        <f t="shared" si="654"/>
        <v>100000</v>
      </c>
      <c r="AC5250" s="10">
        <v>7.4999999999999997E-2</v>
      </c>
      <c r="AD5250" s="14"/>
      <c r="AE5250" s="74"/>
      <c r="AF5250" s="74"/>
      <c r="AG5250" s="74" t="s">
        <v>51</v>
      </c>
      <c r="AH5250" s="10" t="s">
        <v>3994</v>
      </c>
      <c r="AI5250" s="151">
        <v>87</v>
      </c>
    </row>
    <row r="5251" spans="1:35" ht="14.25">
      <c r="A5251" s="7" t="s">
        <v>3728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3729</v>
      </c>
      <c r="J5251" s="74" t="s">
        <v>38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3742</v>
      </c>
      <c r="S5251" s="14">
        <v>0</v>
      </c>
      <c r="T5251" s="14">
        <v>100000</v>
      </c>
      <c r="U5251" s="14">
        <v>0</v>
      </c>
      <c r="V5251" s="14">
        <f t="shared" si="655"/>
        <v>100000</v>
      </c>
      <c r="W5251" s="14">
        <f t="shared" si="657"/>
        <v>0</v>
      </c>
      <c r="X5251" s="14"/>
      <c r="Y5251" s="14">
        <f t="shared" ref="Y5251:Y5314" si="661">IF((W5251-AB5251)&gt;0,W5251-AB5251,0)</f>
        <v>0</v>
      </c>
      <c r="Z5251" s="14"/>
      <c r="AA5251" s="14">
        <f t="shared" si="659"/>
        <v>0</v>
      </c>
      <c r="AB5251" s="14">
        <f t="shared" si="654"/>
        <v>0</v>
      </c>
      <c r="AC5251" s="10">
        <v>0.06</v>
      </c>
      <c r="AD5251" s="14"/>
      <c r="AE5251" s="74"/>
      <c r="AF5251" s="74"/>
      <c r="AG5251" s="74" t="s">
        <v>51</v>
      </c>
      <c r="AH5251" s="10" t="s">
        <v>3994</v>
      </c>
      <c r="AI5251" s="151">
        <v>87</v>
      </c>
    </row>
    <row r="5252" spans="1:35" ht="14.25">
      <c r="A5252" s="7" t="s">
        <v>3728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3729</v>
      </c>
      <c r="J5252" s="74" t="s">
        <v>38</v>
      </c>
      <c r="K5252" s="74" t="s">
        <v>32</v>
      </c>
      <c r="L5252" s="74" t="s">
        <v>3995</v>
      </c>
      <c r="M5252" s="74"/>
      <c r="N5252" s="74" t="s">
        <v>40</v>
      </c>
      <c r="O5252" s="74" t="s">
        <v>41</v>
      </c>
      <c r="P5252" s="10">
        <v>0.01</v>
      </c>
      <c r="Q5252" s="12" t="s">
        <v>3996</v>
      </c>
      <c r="R5252" s="74"/>
      <c r="S5252" s="14">
        <v>0</v>
      </c>
      <c r="T5252" s="14">
        <v>50000</v>
      </c>
      <c r="U5252" s="14">
        <v>11987.3</v>
      </c>
      <c r="V5252" s="14">
        <f t="shared" si="655"/>
        <v>38012.699999999997</v>
      </c>
      <c r="W5252" s="14">
        <f t="shared" si="657"/>
        <v>11868.613861386139</v>
      </c>
      <c r="X5252" s="14"/>
      <c r="Y5252" s="14">
        <f t="shared" si="661"/>
        <v>0</v>
      </c>
      <c r="Z5252" s="14"/>
      <c r="AA5252" s="14">
        <f t="shared" si="659"/>
        <v>118.68613861386075</v>
      </c>
      <c r="AB5252" s="14">
        <f t="shared" si="654"/>
        <v>11987.3</v>
      </c>
      <c r="AC5252" s="10">
        <v>0.06</v>
      </c>
      <c r="AD5252" s="14"/>
      <c r="AE5252" s="74"/>
      <c r="AF5252" s="74"/>
      <c r="AG5252" s="74" t="s">
        <v>51</v>
      </c>
      <c r="AH5252" s="10" t="s">
        <v>3994</v>
      </c>
      <c r="AI5252" s="151">
        <v>87</v>
      </c>
    </row>
    <row r="5253" spans="1:35" ht="14.25">
      <c r="A5253" s="7" t="s">
        <v>3728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3729</v>
      </c>
      <c r="J5253" s="74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3997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5"/>
        <v>1145161.3900000001</v>
      </c>
      <c r="W5253" s="14">
        <f t="shared" si="657"/>
        <v>0</v>
      </c>
      <c r="X5253" s="14"/>
      <c r="Y5253" s="14">
        <f t="shared" si="661"/>
        <v>0</v>
      </c>
      <c r="Z5253" s="16">
        <f t="shared" ref="Z5253:Z5270" si="662">W5253+X5253</f>
        <v>0</v>
      </c>
      <c r="AA5253" s="14">
        <f t="shared" si="659"/>
        <v>0</v>
      </c>
      <c r="AB5253" s="14">
        <f t="shared" si="654"/>
        <v>0</v>
      </c>
      <c r="AC5253" s="10">
        <v>7.4999999999999997E-2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3728</v>
      </c>
      <c r="B5254" s="74" t="s">
        <v>32</v>
      </c>
      <c r="C5254" s="74" t="s">
        <v>1517</v>
      </c>
      <c r="D5254" s="74" t="s">
        <v>1518</v>
      </c>
      <c r="E5254" s="74" t="s">
        <v>3998</v>
      </c>
      <c r="F5254" s="74" t="s">
        <v>3998</v>
      </c>
      <c r="G5254" s="74" t="s">
        <v>3998</v>
      </c>
      <c r="H5254" s="74" t="s">
        <v>36</v>
      </c>
      <c r="I5254" s="74" t="s">
        <v>3729</v>
      </c>
      <c r="J5254" s="74" t="s">
        <v>38</v>
      </c>
      <c r="K5254" s="74" t="s">
        <v>32</v>
      </c>
      <c r="L5254" s="74" t="s">
        <v>3999</v>
      </c>
      <c r="M5254" s="74"/>
      <c r="N5254" s="74" t="s">
        <v>57</v>
      </c>
      <c r="O5254" s="74" t="s">
        <v>80</v>
      </c>
      <c r="P5254" s="10">
        <v>0</v>
      </c>
      <c r="Q5254" s="12" t="s">
        <v>4000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7"/>
        <v>0</v>
      </c>
      <c r="X5254" s="14"/>
      <c r="Y5254" s="14">
        <f t="shared" si="661"/>
        <v>0</v>
      </c>
      <c r="Z5254" s="16">
        <f t="shared" si="662"/>
        <v>0</v>
      </c>
      <c r="AA5254" s="14">
        <f t="shared" si="659"/>
        <v>0</v>
      </c>
      <c r="AB5254" s="14">
        <f t="shared" si="654"/>
        <v>0</v>
      </c>
      <c r="AC5254" s="10">
        <v>7.4999999999999997E-2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3728</v>
      </c>
      <c r="B5255" s="74" t="s">
        <v>32</v>
      </c>
      <c r="C5255" s="74" t="s">
        <v>1517</v>
      </c>
      <c r="D5255" s="74" t="s">
        <v>1518</v>
      </c>
      <c r="E5255" s="74" t="s">
        <v>4001</v>
      </c>
      <c r="F5255" s="74" t="s">
        <v>4001</v>
      </c>
      <c r="G5255" s="74" t="s">
        <v>4001</v>
      </c>
      <c r="H5255" s="74" t="s">
        <v>36</v>
      </c>
      <c r="I5255" s="74" t="s">
        <v>3729</v>
      </c>
      <c r="J5255" s="74" t="s">
        <v>38</v>
      </c>
      <c r="K5255" s="74" t="s">
        <v>32</v>
      </c>
      <c r="L5255" s="74" t="s">
        <v>4002</v>
      </c>
      <c r="M5255" s="74"/>
      <c r="N5255" s="74" t="s">
        <v>57</v>
      </c>
      <c r="O5255" s="74" t="s">
        <v>80</v>
      </c>
      <c r="P5255" s="10">
        <v>0</v>
      </c>
      <c r="Q5255" s="12" t="s">
        <v>4003</v>
      </c>
      <c r="R5255" s="74"/>
      <c r="S5255" s="14">
        <v>0</v>
      </c>
      <c r="T5255" s="14">
        <v>10000</v>
      </c>
      <c r="U5255" s="14">
        <v>0</v>
      </c>
      <c r="V5255" s="14">
        <f t="shared" si="655"/>
        <v>10000</v>
      </c>
      <c r="W5255" s="14">
        <f t="shared" si="657"/>
        <v>0</v>
      </c>
      <c r="X5255" s="14"/>
      <c r="Y5255" s="14">
        <f t="shared" si="661"/>
        <v>0</v>
      </c>
      <c r="Z5255" s="16">
        <f t="shared" si="662"/>
        <v>0</v>
      </c>
      <c r="AA5255" s="14">
        <f t="shared" si="659"/>
        <v>0</v>
      </c>
      <c r="AB5255" s="14">
        <f t="shared" si="654"/>
        <v>0</v>
      </c>
      <c r="AC5255" s="10">
        <v>7.4999999999999997E-2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3728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3729</v>
      </c>
      <c r="J5256" s="74" t="s">
        <v>38</v>
      </c>
      <c r="K5256" s="74" t="s">
        <v>32</v>
      </c>
      <c r="L5256" s="74" t="s">
        <v>4004</v>
      </c>
      <c r="M5256" s="74"/>
      <c r="N5256" s="74" t="s">
        <v>40</v>
      </c>
      <c r="O5256" s="74" t="s">
        <v>80</v>
      </c>
      <c r="P5256" s="10">
        <v>0</v>
      </c>
      <c r="Q5256" s="12" t="s">
        <v>4005</v>
      </c>
      <c r="R5256" s="74"/>
      <c r="S5256" s="14">
        <v>0</v>
      </c>
      <c r="T5256" s="14">
        <v>70000</v>
      </c>
      <c r="U5256" s="14">
        <v>0</v>
      </c>
      <c r="V5256" s="14">
        <f t="shared" si="655"/>
        <v>70000</v>
      </c>
      <c r="W5256" s="14">
        <f t="shared" si="657"/>
        <v>0</v>
      </c>
      <c r="X5256" s="14"/>
      <c r="Y5256" s="14">
        <f t="shared" si="661"/>
        <v>0</v>
      </c>
      <c r="Z5256" s="16">
        <f t="shared" si="662"/>
        <v>0</v>
      </c>
      <c r="AA5256" s="14">
        <f t="shared" si="659"/>
        <v>0</v>
      </c>
      <c r="AB5256" s="14">
        <f t="shared" si="654"/>
        <v>0</v>
      </c>
      <c r="AC5256" s="10">
        <v>0.06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3728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3729</v>
      </c>
      <c r="J5257" s="74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4006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5"/>
        <v>139302.46000000002</v>
      </c>
      <c r="W5257" s="14">
        <f t="shared" si="657"/>
        <v>0</v>
      </c>
      <c r="X5257" s="14"/>
      <c r="Y5257" s="14">
        <f t="shared" si="661"/>
        <v>0</v>
      </c>
      <c r="Z5257" s="16">
        <f t="shared" si="662"/>
        <v>0</v>
      </c>
      <c r="AA5257" s="14">
        <f t="shared" si="659"/>
        <v>0</v>
      </c>
      <c r="AB5257" s="14">
        <f t="shared" si="654"/>
        <v>0</v>
      </c>
      <c r="AC5257" s="10">
        <v>7.4999999999999997E-2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3728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3729</v>
      </c>
      <c r="J5258" s="74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4007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5"/>
        <v>16502.619999999995</v>
      </c>
      <c r="W5258" s="14">
        <f t="shared" si="657"/>
        <v>26364.510000000002</v>
      </c>
      <c r="X5258" s="14"/>
      <c r="Y5258" s="14">
        <f t="shared" si="661"/>
        <v>0</v>
      </c>
      <c r="Z5258" s="16">
        <f t="shared" si="662"/>
        <v>26364.510000000002</v>
      </c>
      <c r="AA5258" s="14">
        <f t="shared" si="659"/>
        <v>0</v>
      </c>
      <c r="AB5258" s="14">
        <f t="shared" si="654"/>
        <v>26364.510000000002</v>
      </c>
      <c r="AC5258" s="10">
        <v>7.4999999999999997E-2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3728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3729</v>
      </c>
      <c r="J5259" s="74" t="s">
        <v>38</v>
      </c>
      <c r="K5259" s="74" t="s">
        <v>32</v>
      </c>
      <c r="L5259" s="74" t="s">
        <v>3463</v>
      </c>
      <c r="M5259" s="74"/>
      <c r="N5259" s="74" t="s">
        <v>57</v>
      </c>
      <c r="O5259" s="74" t="s">
        <v>80</v>
      </c>
      <c r="P5259" s="10">
        <v>0</v>
      </c>
      <c r="Q5259" s="12" t="s">
        <v>4008</v>
      </c>
      <c r="R5259" s="74"/>
      <c r="S5259" s="14">
        <v>110000</v>
      </c>
      <c r="T5259" s="14">
        <v>100000</v>
      </c>
      <c r="U5259" s="14">
        <v>0</v>
      </c>
      <c r="V5259" s="14">
        <f t="shared" si="655"/>
        <v>210000</v>
      </c>
      <c r="W5259" s="14">
        <f t="shared" si="657"/>
        <v>0</v>
      </c>
      <c r="X5259" s="14"/>
      <c r="Y5259" s="14">
        <f t="shared" si="661"/>
        <v>0</v>
      </c>
      <c r="Z5259" s="16">
        <f t="shared" si="662"/>
        <v>0</v>
      </c>
      <c r="AA5259" s="14">
        <f t="shared" si="659"/>
        <v>0</v>
      </c>
      <c r="AB5259" s="14">
        <f t="shared" si="654"/>
        <v>0</v>
      </c>
      <c r="AC5259" s="10">
        <v>7.4999999999999997E-2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3728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3729</v>
      </c>
      <c r="J5260" s="74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4009</v>
      </c>
      <c r="R5260" s="74"/>
      <c r="S5260" s="14">
        <v>230000</v>
      </c>
      <c r="T5260" s="14">
        <v>50000</v>
      </c>
      <c r="U5260" s="14">
        <v>0</v>
      </c>
      <c r="V5260" s="14">
        <f t="shared" si="655"/>
        <v>280000</v>
      </c>
      <c r="W5260" s="14">
        <f t="shared" si="657"/>
        <v>0</v>
      </c>
      <c r="X5260" s="14"/>
      <c r="Y5260" s="14">
        <f t="shared" si="661"/>
        <v>0</v>
      </c>
      <c r="Z5260" s="16">
        <f t="shared" si="662"/>
        <v>0</v>
      </c>
      <c r="AA5260" s="14">
        <f t="shared" si="659"/>
        <v>0</v>
      </c>
      <c r="AB5260" s="14">
        <f t="shared" si="654"/>
        <v>0</v>
      </c>
      <c r="AC5260" s="10">
        <v>7.4999999999999997E-2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3728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3729</v>
      </c>
      <c r="J5261" s="74" t="s">
        <v>38</v>
      </c>
      <c r="K5261" s="74" t="s">
        <v>32</v>
      </c>
      <c r="L5261" s="74" t="s">
        <v>3464</v>
      </c>
      <c r="M5261" s="74"/>
      <c r="N5261" s="74" t="s">
        <v>40</v>
      </c>
      <c r="O5261" s="74" t="s">
        <v>80</v>
      </c>
      <c r="P5261" s="10">
        <v>0</v>
      </c>
      <c r="Q5261" s="12" t="s">
        <v>4010</v>
      </c>
      <c r="R5261" s="74"/>
      <c r="S5261" s="14">
        <v>400000</v>
      </c>
      <c r="T5261" s="14">
        <v>430000</v>
      </c>
      <c r="U5261" s="14">
        <v>0</v>
      </c>
      <c r="V5261" s="14">
        <f t="shared" si="655"/>
        <v>830000</v>
      </c>
      <c r="W5261" s="14">
        <f t="shared" si="657"/>
        <v>0</v>
      </c>
      <c r="X5261" s="14"/>
      <c r="Y5261" s="14">
        <f t="shared" si="661"/>
        <v>0</v>
      </c>
      <c r="Z5261" s="16">
        <f t="shared" si="662"/>
        <v>0</v>
      </c>
      <c r="AA5261" s="14">
        <f t="shared" si="659"/>
        <v>0</v>
      </c>
      <c r="AB5261" s="14">
        <f t="shared" si="654"/>
        <v>0</v>
      </c>
      <c r="AC5261" s="10">
        <v>0.06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3728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4011</v>
      </c>
      <c r="G5262" s="74" t="s">
        <v>1543</v>
      </c>
      <c r="H5262" s="74" t="s">
        <v>36</v>
      </c>
      <c r="I5262" s="74" t="s">
        <v>3729</v>
      </c>
      <c r="J5262" s="74" t="s">
        <v>38</v>
      </c>
      <c r="K5262" s="74" t="s">
        <v>32</v>
      </c>
      <c r="L5262" s="74" t="s">
        <v>3461</v>
      </c>
      <c r="M5262" s="74"/>
      <c r="N5262" s="74" t="s">
        <v>40</v>
      </c>
      <c r="O5262" s="74" t="s">
        <v>80</v>
      </c>
      <c r="P5262" s="10">
        <v>0</v>
      </c>
      <c r="Q5262" s="12" t="s">
        <v>4012</v>
      </c>
      <c r="R5262" s="74"/>
      <c r="S5262" s="14">
        <v>0</v>
      </c>
      <c r="T5262" s="14">
        <v>0</v>
      </c>
      <c r="U5262" s="14">
        <v>0</v>
      </c>
      <c r="V5262" s="14">
        <f t="shared" si="655"/>
        <v>0</v>
      </c>
      <c r="W5262" s="14">
        <f t="shared" si="657"/>
        <v>0</v>
      </c>
      <c r="X5262" s="14"/>
      <c r="Y5262" s="14">
        <f t="shared" si="661"/>
        <v>0</v>
      </c>
      <c r="Z5262" s="16">
        <f t="shared" si="662"/>
        <v>0</v>
      </c>
      <c r="AA5262" s="14">
        <f t="shared" si="659"/>
        <v>0</v>
      </c>
      <c r="AB5262" s="14">
        <f t="shared" si="654"/>
        <v>0</v>
      </c>
      <c r="AC5262" s="10">
        <v>0.06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3728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4013</v>
      </c>
      <c r="G5263" s="74" t="s">
        <v>1543</v>
      </c>
      <c r="H5263" s="74" t="s">
        <v>36</v>
      </c>
      <c r="I5263" s="74" t="s">
        <v>3729</v>
      </c>
      <c r="J5263" s="74" t="s">
        <v>38</v>
      </c>
      <c r="K5263" s="74" t="s">
        <v>32</v>
      </c>
      <c r="L5263" s="74" t="s">
        <v>4014</v>
      </c>
      <c r="M5263" s="74"/>
      <c r="N5263" s="74" t="s">
        <v>40</v>
      </c>
      <c r="O5263" s="74" t="s">
        <v>80</v>
      </c>
      <c r="P5263" s="10">
        <v>0</v>
      </c>
      <c r="Q5263" s="12" t="s">
        <v>4015</v>
      </c>
      <c r="R5263" s="74"/>
      <c r="S5263" s="14">
        <v>0</v>
      </c>
      <c r="T5263" s="14">
        <v>40000</v>
      </c>
      <c r="U5263" s="14">
        <v>17461.75</v>
      </c>
      <c r="V5263" s="14">
        <f t="shared" si="655"/>
        <v>22538.25</v>
      </c>
      <c r="W5263" s="14">
        <f t="shared" si="657"/>
        <v>17461.75</v>
      </c>
      <c r="X5263" s="14"/>
      <c r="Y5263" s="14">
        <f t="shared" si="661"/>
        <v>0</v>
      </c>
      <c r="Z5263" s="16">
        <f t="shared" si="662"/>
        <v>17461.75</v>
      </c>
      <c r="AA5263" s="14">
        <f t="shared" si="659"/>
        <v>0</v>
      </c>
      <c r="AB5263" s="14">
        <f t="shared" si="654"/>
        <v>17461.75</v>
      </c>
      <c r="AC5263" s="10">
        <v>0.06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3728</v>
      </c>
      <c r="B5264" s="74" t="s">
        <v>32</v>
      </c>
      <c r="C5264" s="74" t="s">
        <v>1517</v>
      </c>
      <c r="D5264" s="74" t="s">
        <v>1556</v>
      </c>
      <c r="E5264" s="74" t="s">
        <v>4016</v>
      </c>
      <c r="F5264" s="74" t="s">
        <v>4016</v>
      </c>
      <c r="G5264" s="74" t="s">
        <v>4016</v>
      </c>
      <c r="H5264" s="74" t="s">
        <v>36</v>
      </c>
      <c r="I5264" s="74" t="s">
        <v>3729</v>
      </c>
      <c r="J5264" s="74" t="s">
        <v>38</v>
      </c>
      <c r="K5264" s="74" t="s">
        <v>32</v>
      </c>
      <c r="L5264" s="74" t="s">
        <v>4017</v>
      </c>
      <c r="M5264" s="74"/>
      <c r="N5264" s="74" t="s">
        <v>57</v>
      </c>
      <c r="O5264" s="74" t="s">
        <v>80</v>
      </c>
      <c r="P5264" s="10">
        <v>0</v>
      </c>
      <c r="Q5264" s="12" t="s">
        <v>4018</v>
      </c>
      <c r="R5264" s="74"/>
      <c r="S5264" s="14">
        <v>0</v>
      </c>
      <c r="T5264" s="14">
        <v>50000</v>
      </c>
      <c r="U5264" s="14">
        <v>0</v>
      </c>
      <c r="V5264" s="14">
        <f t="shared" si="655"/>
        <v>50000</v>
      </c>
      <c r="W5264" s="14">
        <f t="shared" si="657"/>
        <v>0</v>
      </c>
      <c r="X5264" s="14"/>
      <c r="Y5264" s="14">
        <f t="shared" si="661"/>
        <v>0</v>
      </c>
      <c r="Z5264" s="16">
        <f t="shared" si="662"/>
        <v>0</v>
      </c>
      <c r="AA5264" s="14">
        <f t="shared" si="659"/>
        <v>0</v>
      </c>
      <c r="AB5264" s="14">
        <f t="shared" si="654"/>
        <v>0</v>
      </c>
      <c r="AC5264" s="10">
        <v>7.4999999999999997E-2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3728</v>
      </c>
      <c r="B5265" s="74" t="s">
        <v>32</v>
      </c>
      <c r="C5265" s="74" t="s">
        <v>1517</v>
      </c>
      <c r="D5265" s="74" t="s">
        <v>1556</v>
      </c>
      <c r="E5265" s="74" t="s">
        <v>3465</v>
      </c>
      <c r="F5265" s="74" t="s">
        <v>3465</v>
      </c>
      <c r="G5265" s="74" t="s">
        <v>3465</v>
      </c>
      <c r="H5265" s="74" t="s">
        <v>36</v>
      </c>
      <c r="I5265" s="74" t="s">
        <v>3729</v>
      </c>
      <c r="J5265" s="74" t="s">
        <v>38</v>
      </c>
      <c r="K5265" s="74" t="s">
        <v>32</v>
      </c>
      <c r="L5265" s="74" t="s">
        <v>3466</v>
      </c>
      <c r="M5265" s="74"/>
      <c r="N5265" s="74" t="s">
        <v>57</v>
      </c>
      <c r="O5265" s="74" t="s">
        <v>80</v>
      </c>
      <c r="P5265" s="10">
        <v>0</v>
      </c>
      <c r="Q5265" s="12" t="s">
        <v>4019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5"/>
        <v>0</v>
      </c>
      <c r="W5265" s="14">
        <f t="shared" si="657"/>
        <v>13948.64</v>
      </c>
      <c r="X5265" s="14"/>
      <c r="Y5265" s="14">
        <f t="shared" si="661"/>
        <v>0</v>
      </c>
      <c r="Z5265" s="16">
        <f t="shared" si="662"/>
        <v>13948.64</v>
      </c>
      <c r="AA5265" s="14">
        <f t="shared" si="659"/>
        <v>0</v>
      </c>
      <c r="AB5265" s="14">
        <f t="shared" si="654"/>
        <v>13948.64</v>
      </c>
      <c r="AC5265" s="10">
        <v>7.4999999999999997E-2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3728</v>
      </c>
      <c r="B5266" s="74" t="s">
        <v>32</v>
      </c>
      <c r="C5266" s="74" t="s">
        <v>1517</v>
      </c>
      <c r="D5266" s="74" t="s">
        <v>1556</v>
      </c>
      <c r="E5266" s="74" t="s">
        <v>4020</v>
      </c>
      <c r="F5266" s="74" t="s">
        <v>4020</v>
      </c>
      <c r="G5266" s="74" t="s">
        <v>4020</v>
      </c>
      <c r="H5266" s="74" t="s">
        <v>36</v>
      </c>
      <c r="I5266" s="74" t="s">
        <v>3729</v>
      </c>
      <c r="J5266" s="74" t="s">
        <v>38</v>
      </c>
      <c r="K5266" s="74" t="s">
        <v>32</v>
      </c>
      <c r="L5266" s="74" t="s">
        <v>4021</v>
      </c>
      <c r="M5266" s="74"/>
      <c r="N5266" s="74" t="s">
        <v>57</v>
      </c>
      <c r="O5266" s="74" t="s">
        <v>80</v>
      </c>
      <c r="P5266" s="10">
        <v>0</v>
      </c>
      <c r="Q5266" s="12" t="s">
        <v>4022</v>
      </c>
      <c r="R5266" s="74"/>
      <c r="S5266" s="14">
        <v>0</v>
      </c>
      <c r="T5266" s="14">
        <v>50000</v>
      </c>
      <c r="U5266" s="14">
        <v>0</v>
      </c>
      <c r="V5266" s="14">
        <f t="shared" si="655"/>
        <v>50000</v>
      </c>
      <c r="W5266" s="14">
        <f t="shared" si="657"/>
        <v>0</v>
      </c>
      <c r="X5266" s="14"/>
      <c r="Y5266" s="14">
        <f t="shared" si="661"/>
        <v>0</v>
      </c>
      <c r="Z5266" s="16">
        <f t="shared" si="662"/>
        <v>0</v>
      </c>
      <c r="AA5266" s="14">
        <f t="shared" si="659"/>
        <v>0</v>
      </c>
      <c r="AB5266" s="14">
        <f t="shared" si="654"/>
        <v>0</v>
      </c>
      <c r="AC5266" s="10">
        <v>7.4999999999999997E-2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3728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3729</v>
      </c>
      <c r="J5267" s="74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4023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5"/>
        <v>996436.69</v>
      </c>
      <c r="W5267" s="14">
        <f t="shared" si="657"/>
        <v>0</v>
      </c>
      <c r="X5267" s="14"/>
      <c r="Y5267" s="14">
        <f t="shared" si="661"/>
        <v>0</v>
      </c>
      <c r="Z5267" s="16">
        <f t="shared" si="662"/>
        <v>0</v>
      </c>
      <c r="AA5267" s="14">
        <f t="shared" si="659"/>
        <v>0</v>
      </c>
      <c r="AB5267" s="14">
        <f t="shared" si="654"/>
        <v>0</v>
      </c>
      <c r="AC5267" s="10">
        <v>7.4999999999999997E-2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3728</v>
      </c>
      <c r="B5268" s="74" t="s">
        <v>32</v>
      </c>
      <c r="C5268" s="74" t="s">
        <v>1517</v>
      </c>
      <c r="D5268" s="74" t="s">
        <v>1556</v>
      </c>
      <c r="E5268" s="74" t="s">
        <v>4024</v>
      </c>
      <c r="F5268" s="74" t="s">
        <v>4024</v>
      </c>
      <c r="G5268" s="74" t="s">
        <v>4024</v>
      </c>
      <c r="H5268" s="74" t="s">
        <v>36</v>
      </c>
      <c r="I5268" s="74" t="s">
        <v>3729</v>
      </c>
      <c r="J5268" s="74" t="s">
        <v>38</v>
      </c>
      <c r="K5268" s="74" t="s">
        <v>32</v>
      </c>
      <c r="L5268" s="74" t="s">
        <v>4025</v>
      </c>
      <c r="M5268" s="74"/>
      <c r="N5268" s="74" t="s">
        <v>57</v>
      </c>
      <c r="O5268" s="74" t="s">
        <v>80</v>
      </c>
      <c r="P5268" s="10">
        <v>0</v>
      </c>
      <c r="Q5268" s="12" t="s">
        <v>4026</v>
      </c>
      <c r="R5268" s="74"/>
      <c r="S5268" s="14">
        <v>0</v>
      </c>
      <c r="T5268" s="14">
        <v>10000</v>
      </c>
      <c r="U5268" s="14">
        <v>0</v>
      </c>
      <c r="V5268" s="14">
        <f t="shared" si="655"/>
        <v>10000</v>
      </c>
      <c r="W5268" s="14">
        <f t="shared" si="657"/>
        <v>0</v>
      </c>
      <c r="X5268" s="14"/>
      <c r="Y5268" s="14">
        <f t="shared" si="661"/>
        <v>0</v>
      </c>
      <c r="Z5268" s="16">
        <f t="shared" si="662"/>
        <v>0</v>
      </c>
      <c r="AA5268" s="14">
        <f t="shared" si="659"/>
        <v>0</v>
      </c>
      <c r="AB5268" s="14">
        <f t="shared" si="654"/>
        <v>0</v>
      </c>
      <c r="AC5268" s="10">
        <v>7.4999999999999997E-2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3728</v>
      </c>
      <c r="B5269" s="74" t="s">
        <v>32</v>
      </c>
      <c r="C5269" s="74" t="s">
        <v>1517</v>
      </c>
      <c r="D5269" s="74" t="s">
        <v>1556</v>
      </c>
      <c r="E5269" s="74" t="s">
        <v>4027</v>
      </c>
      <c r="F5269" s="74" t="s">
        <v>4027</v>
      </c>
      <c r="G5269" s="74" t="s">
        <v>4027</v>
      </c>
      <c r="H5269" s="74" t="s">
        <v>36</v>
      </c>
      <c r="I5269" s="74" t="s">
        <v>3729</v>
      </c>
      <c r="J5269" s="74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4028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55"/>
        <v>24077.650000000023</v>
      </c>
      <c r="W5269" s="14">
        <f t="shared" si="657"/>
        <v>45922.349999999977</v>
      </c>
      <c r="X5269" s="14"/>
      <c r="Y5269" s="14">
        <f t="shared" si="661"/>
        <v>0</v>
      </c>
      <c r="Z5269" s="16">
        <f t="shared" si="662"/>
        <v>45922.349999999977</v>
      </c>
      <c r="AA5269" s="14">
        <f t="shared" si="659"/>
        <v>0</v>
      </c>
      <c r="AB5269" s="14">
        <f t="shared" si="654"/>
        <v>45922.349999999977</v>
      </c>
      <c r="AC5269" s="10">
        <v>0.06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3728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3729</v>
      </c>
      <c r="J5270" s="74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4028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57"/>
        <v>0</v>
      </c>
      <c r="X5270" s="14"/>
      <c r="Y5270" s="14">
        <f t="shared" si="661"/>
        <v>0</v>
      </c>
      <c r="Z5270" s="16">
        <f t="shared" si="662"/>
        <v>0</v>
      </c>
      <c r="AA5270" s="14">
        <f t="shared" si="659"/>
        <v>0</v>
      </c>
      <c r="AB5270" s="14">
        <f t="shared" si="654"/>
        <v>0</v>
      </c>
      <c r="AC5270" s="10">
        <v>7.4999999999999997E-2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3728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3729</v>
      </c>
      <c r="J5271" s="74" t="s">
        <v>38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5"/>
        <v>20546.13</v>
      </c>
      <c r="W5271" s="14">
        <f t="shared" si="657"/>
        <v>0</v>
      </c>
      <c r="X5271" s="14"/>
      <c r="Y5271" s="14">
        <f t="shared" si="661"/>
        <v>0</v>
      </c>
      <c r="Z5271" s="14"/>
      <c r="AA5271" s="14">
        <f t="shared" si="659"/>
        <v>0</v>
      </c>
      <c r="AB5271" s="14">
        <f t="shared" si="654"/>
        <v>0</v>
      </c>
      <c r="AC5271" s="10">
        <v>7.4999999999999997E-2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3728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3729</v>
      </c>
      <c r="J5272" s="74" t="s">
        <v>38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3993</v>
      </c>
      <c r="S5272" s="139">
        <v>22159.3500000001</v>
      </c>
      <c r="T5272" s="14"/>
      <c r="U5272" s="139">
        <v>22159.3500000001</v>
      </c>
      <c r="V5272" s="14">
        <f t="shared" si="655"/>
        <v>0</v>
      </c>
      <c r="W5272" s="14">
        <f t="shared" si="657"/>
        <v>21724.85294117657</v>
      </c>
      <c r="X5272" s="14"/>
      <c r="Y5272" s="14">
        <f t="shared" si="661"/>
        <v>0</v>
      </c>
      <c r="Z5272" s="16">
        <f t="shared" ref="Z5272:Z5286" si="663">W5272+X5272</f>
        <v>21724.85294117657</v>
      </c>
      <c r="AA5272" s="14">
        <f t="shared" si="659"/>
        <v>434.4970588235301</v>
      </c>
      <c r="AB5272" s="14">
        <f t="shared" si="654"/>
        <v>22159.3500000001</v>
      </c>
      <c r="AC5272" s="10">
        <v>0.06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3728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3729</v>
      </c>
      <c r="J5273" s="74" t="s">
        <v>38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3993</v>
      </c>
      <c r="S5273" s="139">
        <v>34631.869999999901</v>
      </c>
      <c r="T5273" s="14"/>
      <c r="U5273" s="139">
        <v>34631.869999999901</v>
      </c>
      <c r="V5273" s="14">
        <f t="shared" si="655"/>
        <v>0</v>
      </c>
      <c r="W5273" s="14">
        <f t="shared" si="657"/>
        <v>34631.869999999901</v>
      </c>
      <c r="X5273" s="14"/>
      <c r="Y5273" s="14">
        <f t="shared" si="661"/>
        <v>0</v>
      </c>
      <c r="Z5273" s="16">
        <f t="shared" si="663"/>
        <v>34631.869999999901</v>
      </c>
      <c r="AA5273" s="14">
        <f t="shared" si="659"/>
        <v>0</v>
      </c>
      <c r="AB5273" s="14">
        <f t="shared" si="654"/>
        <v>34631.869999999901</v>
      </c>
      <c r="AC5273" s="10">
        <v>0.06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3728</v>
      </c>
      <c r="B5274" s="74" t="s">
        <v>32</v>
      </c>
      <c r="C5274" s="74" t="s">
        <v>188</v>
      </c>
      <c r="D5274" s="74" t="s">
        <v>189</v>
      </c>
      <c r="E5274" s="74" t="s">
        <v>3390</v>
      </c>
      <c r="F5274" s="74" t="s">
        <v>3390</v>
      </c>
      <c r="G5274" s="74" t="s">
        <v>3390</v>
      </c>
      <c r="H5274" s="74" t="s">
        <v>36</v>
      </c>
      <c r="I5274" s="74" t="s">
        <v>3729</v>
      </c>
      <c r="J5274" s="74" t="s">
        <v>38</v>
      </c>
      <c r="K5274" s="74" t="s">
        <v>32</v>
      </c>
      <c r="L5274" s="74" t="s">
        <v>3391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5"/>
        <v>18523.93</v>
      </c>
      <c r="W5274" s="14">
        <f t="shared" si="657"/>
        <v>17220.669999999998</v>
      </c>
      <c r="X5274" s="14"/>
      <c r="Y5274" s="14">
        <f t="shared" si="661"/>
        <v>0</v>
      </c>
      <c r="Z5274" s="16">
        <f t="shared" si="663"/>
        <v>17220.669999999998</v>
      </c>
      <c r="AA5274" s="14">
        <f t="shared" si="659"/>
        <v>0</v>
      </c>
      <c r="AB5274" s="14">
        <f t="shared" si="654"/>
        <v>17220.669999999998</v>
      </c>
      <c r="AC5274" s="10">
        <v>0.06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3728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3729</v>
      </c>
      <c r="J5275" s="74" t="s">
        <v>38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5"/>
        <v>55829.95</v>
      </c>
      <c r="W5275" s="14">
        <f t="shared" si="657"/>
        <v>15517.810000000001</v>
      </c>
      <c r="X5275" s="14"/>
      <c r="Y5275" s="14">
        <f t="shared" si="661"/>
        <v>0</v>
      </c>
      <c r="Z5275" s="16">
        <f t="shared" si="663"/>
        <v>15517.810000000001</v>
      </c>
      <c r="AA5275" s="14">
        <f t="shared" si="659"/>
        <v>0</v>
      </c>
      <c r="AB5275" s="14">
        <f t="shared" si="654"/>
        <v>15517.810000000001</v>
      </c>
      <c r="AC5275" s="10">
        <v>0.06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3728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3729</v>
      </c>
      <c r="J5276" s="74" t="s">
        <v>38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5"/>
        <v>0</v>
      </c>
      <c r="W5276" s="14">
        <f t="shared" si="657"/>
        <v>153202.86407766992</v>
      </c>
      <c r="X5276" s="14"/>
      <c r="Y5276" s="14">
        <f t="shared" si="661"/>
        <v>0</v>
      </c>
      <c r="Z5276" s="16">
        <f t="shared" si="663"/>
        <v>153202.86407766992</v>
      </c>
      <c r="AA5276" s="14">
        <f t="shared" si="659"/>
        <v>4596.085922330094</v>
      </c>
      <c r="AB5276" s="14">
        <f t="shared" si="654"/>
        <v>157798.95000000001</v>
      </c>
      <c r="AC5276" s="10">
        <v>0.06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3728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3729</v>
      </c>
      <c r="J5277" s="74" t="s">
        <v>38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3993</v>
      </c>
      <c r="S5277" s="139">
        <v>19470.79</v>
      </c>
      <c r="T5277" s="14"/>
      <c r="U5277" s="139">
        <v>19470.79</v>
      </c>
      <c r="V5277" s="14">
        <f t="shared" si="655"/>
        <v>0</v>
      </c>
      <c r="W5277" s="14">
        <f t="shared" si="657"/>
        <v>18903.679611650485</v>
      </c>
      <c r="X5277" s="14"/>
      <c r="Y5277" s="14">
        <f t="shared" si="661"/>
        <v>0</v>
      </c>
      <c r="Z5277" s="16">
        <f t="shared" si="663"/>
        <v>18903.679611650485</v>
      </c>
      <c r="AA5277" s="14">
        <f t="shared" si="659"/>
        <v>567.11038834951614</v>
      </c>
      <c r="AB5277" s="14">
        <f t="shared" si="654"/>
        <v>19470.79</v>
      </c>
      <c r="AC5277" s="10">
        <v>0.06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3728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3729</v>
      </c>
      <c r="J5278" s="74" t="s">
        <v>38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5"/>
        <v>14471.48</v>
      </c>
      <c r="W5278" s="14">
        <f t="shared" si="657"/>
        <v>0</v>
      </c>
      <c r="X5278" s="14"/>
      <c r="Y5278" s="14">
        <f t="shared" si="661"/>
        <v>0</v>
      </c>
      <c r="Z5278" s="16">
        <f t="shared" si="663"/>
        <v>0</v>
      </c>
      <c r="AA5278" s="14">
        <f t="shared" si="659"/>
        <v>0</v>
      </c>
      <c r="AB5278" s="14">
        <f t="shared" si="654"/>
        <v>0</v>
      </c>
      <c r="AC5278" s="10">
        <v>7.4999999999999997E-2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3728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3729</v>
      </c>
      <c r="J5279" s="74" t="s">
        <v>38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5"/>
        <v>0</v>
      </c>
      <c r="W5279" s="14">
        <f t="shared" si="657"/>
        <v>11781.401960784315</v>
      </c>
      <c r="X5279" s="14"/>
      <c r="Y5279" s="14">
        <f t="shared" si="661"/>
        <v>0</v>
      </c>
      <c r="Z5279" s="16">
        <f t="shared" si="663"/>
        <v>11781.401960784315</v>
      </c>
      <c r="AA5279" s="14">
        <f t="shared" si="659"/>
        <v>235.62803921568593</v>
      </c>
      <c r="AB5279" s="14">
        <f t="shared" si="654"/>
        <v>12017.03</v>
      </c>
      <c r="AC5279" s="10">
        <v>0.06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3728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3729</v>
      </c>
      <c r="J5280" s="74" t="s">
        <v>38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5"/>
        <v>22254.45</v>
      </c>
      <c r="W5280" s="14">
        <f t="shared" si="657"/>
        <v>17559.252336448593</v>
      </c>
      <c r="X5280" s="14"/>
      <c r="Y5280" s="14">
        <f t="shared" si="661"/>
        <v>0</v>
      </c>
      <c r="Z5280" s="16">
        <f t="shared" si="663"/>
        <v>17559.252336448593</v>
      </c>
      <c r="AA5280" s="14">
        <f t="shared" si="659"/>
        <v>1229.1476635514045</v>
      </c>
      <c r="AB5280" s="14">
        <f t="shared" si="654"/>
        <v>18788.399999999998</v>
      </c>
      <c r="AC5280" s="10">
        <v>0.06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3728</v>
      </c>
      <c r="B5281" s="74" t="s">
        <v>32</v>
      </c>
      <c r="C5281" s="74" t="s">
        <v>648</v>
      </c>
      <c r="D5281" s="74" t="s">
        <v>857</v>
      </c>
      <c r="E5281" s="74" t="s">
        <v>3417</v>
      </c>
      <c r="F5281" s="74" t="s">
        <v>3417</v>
      </c>
      <c r="G5281" s="74" t="s">
        <v>3417</v>
      </c>
      <c r="H5281" s="74" t="s">
        <v>36</v>
      </c>
      <c r="I5281" s="74" t="s">
        <v>3729</v>
      </c>
      <c r="J5281" s="74" t="s">
        <v>38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5"/>
        <v>0</v>
      </c>
      <c r="W5281" s="14">
        <f t="shared" si="657"/>
        <v>29875.83</v>
      </c>
      <c r="X5281" s="14"/>
      <c r="Y5281" s="14">
        <f t="shared" si="661"/>
        <v>0</v>
      </c>
      <c r="Z5281" s="16">
        <f t="shared" si="663"/>
        <v>29875.83</v>
      </c>
      <c r="AA5281" s="14">
        <f t="shared" si="659"/>
        <v>0</v>
      </c>
      <c r="AB5281" s="14">
        <f t="shared" si="654"/>
        <v>29875.83</v>
      </c>
      <c r="AC5281" s="10">
        <v>0.06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3728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3729</v>
      </c>
      <c r="J5282" s="74" t="s">
        <v>38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5"/>
        <v>148509.66</v>
      </c>
      <c r="W5282" s="14">
        <f t="shared" si="657"/>
        <v>167340.29411764705</v>
      </c>
      <c r="X5282" s="14"/>
      <c r="Y5282" s="14">
        <f t="shared" si="661"/>
        <v>0</v>
      </c>
      <c r="Z5282" s="16">
        <f t="shared" si="663"/>
        <v>167340.29411764705</v>
      </c>
      <c r="AA5282" s="14">
        <f t="shared" si="659"/>
        <v>3346.8058823529573</v>
      </c>
      <c r="AB5282" s="14">
        <f t="shared" si="654"/>
        <v>170687.1</v>
      </c>
      <c r="AC5282" s="10">
        <v>0.06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3728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3729</v>
      </c>
      <c r="J5283" s="74" t="s">
        <v>38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5"/>
        <v>3094.85</v>
      </c>
      <c r="W5283" s="14">
        <f t="shared" si="657"/>
        <v>0</v>
      </c>
      <c r="X5283" s="14"/>
      <c r="Y5283" s="14">
        <f t="shared" si="661"/>
        <v>0</v>
      </c>
      <c r="Z5283" s="16">
        <f t="shared" si="663"/>
        <v>0</v>
      </c>
      <c r="AA5283" s="14">
        <f t="shared" si="659"/>
        <v>0</v>
      </c>
      <c r="AB5283" s="14">
        <f t="shared" si="654"/>
        <v>0</v>
      </c>
      <c r="AC5283" s="10">
        <v>0.06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3728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3729</v>
      </c>
      <c r="J5284" s="74" t="s">
        <v>38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5"/>
        <v>127965.70999999999</v>
      </c>
      <c r="W5284" s="14">
        <f t="shared" si="657"/>
        <v>153633.13725490199</v>
      </c>
      <c r="X5284" s="14"/>
      <c r="Y5284" s="14">
        <f t="shared" si="661"/>
        <v>0</v>
      </c>
      <c r="Z5284" s="16">
        <f t="shared" si="663"/>
        <v>153633.13725490199</v>
      </c>
      <c r="AA5284" s="14">
        <f t="shared" si="659"/>
        <v>3072.6627450980304</v>
      </c>
      <c r="AB5284" s="14">
        <f t="shared" si="654"/>
        <v>156705.80000000002</v>
      </c>
      <c r="AC5284" s="10">
        <v>0.06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3728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3729</v>
      </c>
      <c r="J5285" s="74" t="s">
        <v>38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5"/>
        <v>11894.609999999999</v>
      </c>
      <c r="W5285" s="14">
        <f t="shared" si="657"/>
        <v>13779.766990291264</v>
      </c>
      <c r="X5285" s="14"/>
      <c r="Y5285" s="14">
        <f t="shared" si="661"/>
        <v>0</v>
      </c>
      <c r="Z5285" s="16">
        <f t="shared" si="663"/>
        <v>13779.766990291264</v>
      </c>
      <c r="AA5285" s="14">
        <f t="shared" si="659"/>
        <v>413.39300970873774</v>
      </c>
      <c r="AB5285" s="14">
        <f t="shared" si="654"/>
        <v>14193.160000000002</v>
      </c>
      <c r="AC5285" s="10">
        <v>0.06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3728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3729</v>
      </c>
      <c r="J5286" s="74" t="s">
        <v>38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5"/>
        <v>12536.139999999992</v>
      </c>
      <c r="W5286" s="14">
        <f t="shared" si="657"/>
        <v>35652.07843137256</v>
      </c>
      <c r="X5286" s="14"/>
      <c r="Y5286" s="14">
        <f t="shared" si="661"/>
        <v>0</v>
      </c>
      <c r="Z5286" s="16">
        <f t="shared" si="663"/>
        <v>35652.07843137256</v>
      </c>
      <c r="AA5286" s="14">
        <f t="shared" si="659"/>
        <v>713.04156862745003</v>
      </c>
      <c r="AB5286" s="14">
        <f t="shared" si="654"/>
        <v>36365.12000000001</v>
      </c>
      <c r="AC5286" s="10">
        <v>0.06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3728</v>
      </c>
      <c r="B5287" s="74" t="s">
        <v>32</v>
      </c>
      <c r="C5287" s="74" t="s">
        <v>908</v>
      </c>
      <c r="D5287" s="74" t="s">
        <v>1017</v>
      </c>
      <c r="E5287" s="74" t="s">
        <v>4029</v>
      </c>
      <c r="F5287" s="74" t="s">
        <v>4029</v>
      </c>
      <c r="G5287" s="8" t="s">
        <v>955</v>
      </c>
      <c r="H5287" s="74" t="s">
        <v>36</v>
      </c>
      <c r="I5287" s="74" t="s">
        <v>3729</v>
      </c>
      <c r="J5287" s="74" t="s">
        <v>38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3993</v>
      </c>
      <c r="S5287" s="139">
        <v>122156.16</v>
      </c>
      <c r="T5287" s="14"/>
      <c r="U5287" s="14">
        <v>98364.23000000001</v>
      </c>
      <c r="V5287" s="14">
        <f t="shared" si="655"/>
        <v>23791.929999999993</v>
      </c>
      <c r="W5287" s="14">
        <f t="shared" si="657"/>
        <v>98364.23000000001</v>
      </c>
      <c r="X5287" s="14"/>
      <c r="Y5287" s="14">
        <f t="shared" si="661"/>
        <v>0</v>
      </c>
      <c r="Z5287" s="16"/>
      <c r="AA5287" s="14">
        <f t="shared" si="659"/>
        <v>0</v>
      </c>
      <c r="AB5287" s="14">
        <f t="shared" si="654"/>
        <v>98364.23000000001</v>
      </c>
      <c r="AC5287" s="10">
        <v>0.06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3728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3729</v>
      </c>
      <c r="J5288" s="74" t="s">
        <v>38</v>
      </c>
      <c r="K5288" s="74" t="s">
        <v>32</v>
      </c>
      <c r="L5288" s="74" t="s">
        <v>3427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3993</v>
      </c>
      <c r="S5288" s="139">
        <v>36942.959999999999</v>
      </c>
      <c r="T5288" s="14"/>
      <c r="U5288" s="139">
        <v>36942.959999999999</v>
      </c>
      <c r="V5288" s="14">
        <f t="shared" si="655"/>
        <v>0</v>
      </c>
      <c r="W5288" s="14">
        <f t="shared" si="657"/>
        <v>36942.959999999999</v>
      </c>
      <c r="X5288" s="14"/>
      <c r="Y5288" s="14">
        <f t="shared" si="661"/>
        <v>0</v>
      </c>
      <c r="Z5288" s="16">
        <f>W5288+X5288</f>
        <v>36942.959999999999</v>
      </c>
      <c r="AA5288" s="14">
        <f t="shared" si="659"/>
        <v>0</v>
      </c>
      <c r="AB5288" s="14">
        <f t="shared" si="654"/>
        <v>36942.959999999999</v>
      </c>
      <c r="AC5288" s="10">
        <v>0.06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3728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3729</v>
      </c>
      <c r="J5289" s="74" t="s">
        <v>38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5"/>
        <v>3242.9800000000005</v>
      </c>
      <c r="W5289" s="14">
        <f t="shared" si="657"/>
        <v>7284.8529411764703</v>
      </c>
      <c r="X5289" s="14"/>
      <c r="Y5289" s="14">
        <f t="shared" si="661"/>
        <v>0</v>
      </c>
      <c r="Z5289" s="14"/>
      <c r="AA5289" s="14">
        <f t="shared" si="659"/>
        <v>145.69705882352991</v>
      </c>
      <c r="AB5289" s="14">
        <f t="shared" si="654"/>
        <v>7430.55</v>
      </c>
      <c r="AC5289" s="10">
        <v>7.4999999999999997E-2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3728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3729</v>
      </c>
      <c r="J5290" s="74" t="s">
        <v>38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5"/>
        <v>5501.5</v>
      </c>
      <c r="W5290" s="14">
        <f t="shared" si="657"/>
        <v>3696.7000000000007</v>
      </c>
      <c r="X5290" s="14"/>
      <c r="Y5290" s="14">
        <f t="shared" si="661"/>
        <v>0</v>
      </c>
      <c r="Z5290" s="14"/>
      <c r="AA5290" s="14">
        <f t="shared" si="659"/>
        <v>0</v>
      </c>
      <c r="AB5290" s="14">
        <f t="shared" si="654"/>
        <v>3696.7000000000007</v>
      </c>
      <c r="AC5290" s="10">
        <v>0.06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3728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3729</v>
      </c>
      <c r="J5291" s="74" t="s">
        <v>38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5"/>
        <v>-10000</v>
      </c>
      <c r="W5291" s="14">
        <f t="shared" si="657"/>
        <v>0</v>
      </c>
      <c r="X5291" s="14"/>
      <c r="Y5291" s="14">
        <f t="shared" si="661"/>
        <v>0</v>
      </c>
      <c r="Z5291" s="16">
        <f t="shared" ref="Z5291:Z5293" si="664">W5291+X5291</f>
        <v>0</v>
      </c>
      <c r="AA5291" s="14">
        <f t="shared" si="659"/>
        <v>0</v>
      </c>
      <c r="AB5291" s="14">
        <f t="shared" si="654"/>
        <v>0</v>
      </c>
      <c r="AC5291" s="10">
        <v>0.06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3728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3729</v>
      </c>
      <c r="J5292" s="74" t="s">
        <v>38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5"/>
        <v>10000</v>
      </c>
      <c r="W5292" s="14">
        <f t="shared" si="657"/>
        <v>0</v>
      </c>
      <c r="X5292" s="14"/>
      <c r="Y5292" s="14">
        <f t="shared" si="661"/>
        <v>0</v>
      </c>
      <c r="Z5292" s="16">
        <f t="shared" si="664"/>
        <v>0</v>
      </c>
      <c r="AA5292" s="14">
        <f t="shared" si="659"/>
        <v>0</v>
      </c>
      <c r="AB5292" s="14">
        <f t="shared" si="654"/>
        <v>0</v>
      </c>
      <c r="AC5292" s="10">
        <v>0.06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3728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3729</v>
      </c>
      <c r="J5293" s="74" t="s">
        <v>38</v>
      </c>
      <c r="K5293" s="74" t="s">
        <v>32</v>
      </c>
      <c r="L5293" s="74" t="s">
        <v>3441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5"/>
        <v>18000</v>
      </c>
      <c r="W5293" s="14">
        <f t="shared" si="657"/>
        <v>0</v>
      </c>
      <c r="X5293" s="14"/>
      <c r="Y5293" s="14">
        <f t="shared" si="661"/>
        <v>0</v>
      </c>
      <c r="Z5293" s="16">
        <f t="shared" si="664"/>
        <v>0</v>
      </c>
      <c r="AA5293" s="14">
        <f t="shared" si="659"/>
        <v>0</v>
      </c>
      <c r="AB5293" s="14">
        <f t="shared" si="654"/>
        <v>0</v>
      </c>
      <c r="AC5293" s="10">
        <v>7.4999999999999997E-2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3728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3729</v>
      </c>
      <c r="J5294" s="74" t="s">
        <v>38</v>
      </c>
      <c r="K5294" s="74" t="s">
        <v>32</v>
      </c>
      <c r="L5294" s="74" t="s">
        <v>3453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5"/>
        <v>4984.1999999999989</v>
      </c>
      <c r="W5294" s="14">
        <f t="shared" si="657"/>
        <v>3010.5000000000005</v>
      </c>
      <c r="X5294" s="14"/>
      <c r="Y5294" s="14">
        <f t="shared" si="661"/>
        <v>0</v>
      </c>
      <c r="Z5294" s="14"/>
      <c r="AA5294" s="14">
        <f t="shared" si="659"/>
        <v>0</v>
      </c>
      <c r="AB5294" s="14">
        <f t="shared" ref="AB5294:AB5357" si="665">U5294</f>
        <v>3010.5000000000005</v>
      </c>
      <c r="AC5294" s="10">
        <v>0.06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3728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3729</v>
      </c>
      <c r="J5295" s="74" t="s">
        <v>38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3993</v>
      </c>
      <c r="S5295" s="139">
        <v>108745.27</v>
      </c>
      <c r="T5295" s="14"/>
      <c r="U5295" s="139">
        <v>108745.27</v>
      </c>
      <c r="V5295" s="14">
        <f t="shared" ref="V5295:V5358" si="666">S5295+T5295-U5295</f>
        <v>0</v>
      </c>
      <c r="W5295" s="14">
        <f t="shared" si="657"/>
        <v>106613.00980392157</v>
      </c>
      <c r="X5295" s="14"/>
      <c r="Y5295" s="14">
        <f t="shared" si="661"/>
        <v>0</v>
      </c>
      <c r="Z5295" s="16">
        <f t="shared" ref="Z5295:Z5322" si="667">W5295+X5295</f>
        <v>106613.00980392157</v>
      </c>
      <c r="AA5295" s="14">
        <f t="shared" si="659"/>
        <v>2132.2601960784377</v>
      </c>
      <c r="AB5295" s="14">
        <f t="shared" si="665"/>
        <v>108745.27</v>
      </c>
      <c r="AC5295" s="10">
        <v>7.4999999999999997E-2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3728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3729</v>
      </c>
      <c r="J5296" s="74" t="s">
        <v>38</v>
      </c>
      <c r="K5296" s="74" t="s">
        <v>32</v>
      </c>
      <c r="L5296" s="74" t="s">
        <v>3458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6"/>
        <v>0</v>
      </c>
      <c r="W5296" s="14">
        <f t="shared" si="657"/>
        <v>4454.08</v>
      </c>
      <c r="X5296" s="14"/>
      <c r="Y5296" s="14">
        <f t="shared" si="661"/>
        <v>0</v>
      </c>
      <c r="Z5296" s="16">
        <f t="shared" si="667"/>
        <v>4454.08</v>
      </c>
      <c r="AA5296" s="14">
        <f t="shared" si="659"/>
        <v>0</v>
      </c>
      <c r="AB5296" s="14">
        <f t="shared" si="665"/>
        <v>4454.08</v>
      </c>
      <c r="AC5296" s="10">
        <v>7.4999999999999997E-2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3728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3729</v>
      </c>
      <c r="J5297" s="74" t="s">
        <v>38</v>
      </c>
      <c r="K5297" s="74" t="s">
        <v>32</v>
      </c>
      <c r="L5297" s="74" t="s">
        <v>3460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6"/>
        <v>0</v>
      </c>
      <c r="W5297" s="14">
        <f t="shared" si="657"/>
        <v>0</v>
      </c>
      <c r="X5297" s="14"/>
      <c r="Y5297" s="14">
        <f t="shared" si="661"/>
        <v>0</v>
      </c>
      <c r="Z5297" s="16">
        <f t="shared" si="667"/>
        <v>0</v>
      </c>
      <c r="AA5297" s="14">
        <f t="shared" si="659"/>
        <v>0</v>
      </c>
      <c r="AB5297" s="14">
        <f t="shared" si="665"/>
        <v>0</v>
      </c>
      <c r="AC5297" s="10">
        <v>7.4999999999999997E-2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3728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3729</v>
      </c>
      <c r="J5298" s="74" t="s">
        <v>38</v>
      </c>
      <c r="K5298" s="74" t="s">
        <v>32</v>
      </c>
      <c r="L5298" s="74" t="s">
        <v>3462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6"/>
        <v>0</v>
      </c>
      <c r="W5298" s="14">
        <f t="shared" si="657"/>
        <v>38137.038461538461</v>
      </c>
      <c r="X5298" s="14"/>
      <c r="Y5298" s="14">
        <f t="shared" si="661"/>
        <v>0</v>
      </c>
      <c r="Z5298" s="16">
        <f t="shared" si="667"/>
        <v>38137.038461538461</v>
      </c>
      <c r="AA5298" s="14">
        <f t="shared" si="659"/>
        <v>1525.4815384615431</v>
      </c>
      <c r="AB5298" s="14">
        <f t="shared" si="665"/>
        <v>39662.520000000004</v>
      </c>
      <c r="AC5298" s="10">
        <v>7.4999999999999997E-2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3728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3729</v>
      </c>
      <c r="J5299" s="74" t="s">
        <v>38</v>
      </c>
      <c r="K5299" s="74" t="s">
        <v>32</v>
      </c>
      <c r="L5299" s="74" t="s">
        <v>3461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6"/>
        <v>-2858.5</v>
      </c>
      <c r="W5299" s="14">
        <f t="shared" ref="W5299:W5362" si="668">IF(O5299="返货",U5299/(1+P5299),IF(O5299="返现",U5299,IF(O5299="折扣",U5299*P5299,IF(O5299="无",U5299))))</f>
        <v>0</v>
      </c>
      <c r="X5299" s="14"/>
      <c r="Y5299" s="14">
        <f t="shared" si="661"/>
        <v>0</v>
      </c>
      <c r="Z5299" s="16">
        <f t="shared" si="667"/>
        <v>0</v>
      </c>
      <c r="AA5299" s="14">
        <f t="shared" si="659"/>
        <v>0</v>
      </c>
      <c r="AB5299" s="14">
        <f t="shared" si="665"/>
        <v>0</v>
      </c>
      <c r="AC5299" s="10">
        <v>0.06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3728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3729</v>
      </c>
      <c r="J5300" s="74" t="s">
        <v>38</v>
      </c>
      <c r="K5300" s="74" t="s">
        <v>32</v>
      </c>
      <c r="L5300" s="74" t="s">
        <v>3468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6"/>
        <v>1307.1800000000003</v>
      </c>
      <c r="W5300" s="14">
        <f t="shared" si="668"/>
        <v>5318.1399999999994</v>
      </c>
      <c r="X5300" s="14"/>
      <c r="Y5300" s="14">
        <f t="shared" si="661"/>
        <v>0</v>
      </c>
      <c r="Z5300" s="16">
        <f t="shared" si="667"/>
        <v>5318.1399999999994</v>
      </c>
      <c r="AA5300" s="14">
        <f t="shared" si="659"/>
        <v>0</v>
      </c>
      <c r="AB5300" s="14">
        <f t="shared" si="665"/>
        <v>5318.1399999999994</v>
      </c>
      <c r="AC5300" s="10">
        <v>0.06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3728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3729</v>
      </c>
      <c r="J5301" s="74" t="s">
        <v>38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6"/>
        <v>14240.56</v>
      </c>
      <c r="W5301" s="14">
        <f t="shared" si="668"/>
        <v>0</v>
      </c>
      <c r="X5301" s="14"/>
      <c r="Y5301" s="14">
        <f t="shared" si="661"/>
        <v>0</v>
      </c>
      <c r="Z5301" s="16">
        <f t="shared" si="667"/>
        <v>0</v>
      </c>
      <c r="AA5301" s="14">
        <f t="shared" ref="AA5301:AA5364" si="669">U5301-W5301</f>
        <v>0</v>
      </c>
      <c r="AB5301" s="14">
        <f t="shared" si="665"/>
        <v>0</v>
      </c>
      <c r="AC5301" s="10">
        <v>0.06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3728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3729</v>
      </c>
      <c r="J5302" s="74" t="s">
        <v>38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6"/>
        <v>11576.1</v>
      </c>
      <c r="W5302" s="14">
        <f t="shared" si="668"/>
        <v>0</v>
      </c>
      <c r="X5302" s="14"/>
      <c r="Y5302" s="14">
        <f t="shared" si="661"/>
        <v>0</v>
      </c>
      <c r="Z5302" s="16">
        <f t="shared" si="667"/>
        <v>0</v>
      </c>
      <c r="AA5302" s="14">
        <f t="shared" si="669"/>
        <v>0</v>
      </c>
      <c r="AB5302" s="14">
        <f t="shared" si="665"/>
        <v>0</v>
      </c>
      <c r="AC5302" s="10">
        <v>0.06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3728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3729</v>
      </c>
      <c r="J5303" s="74" t="s">
        <v>38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6"/>
        <v>3153.85</v>
      </c>
      <c r="W5303" s="14">
        <f t="shared" si="668"/>
        <v>0</v>
      </c>
      <c r="X5303" s="14"/>
      <c r="Y5303" s="14">
        <f t="shared" si="661"/>
        <v>0</v>
      </c>
      <c r="Z5303" s="16">
        <f t="shared" si="667"/>
        <v>0</v>
      </c>
      <c r="AA5303" s="14">
        <f t="shared" si="669"/>
        <v>0</v>
      </c>
      <c r="AB5303" s="14">
        <f t="shared" si="665"/>
        <v>0</v>
      </c>
      <c r="AC5303" s="10">
        <v>7.4999999999999997E-2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3728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3729</v>
      </c>
      <c r="J5304" s="74" t="s">
        <v>38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68"/>
        <v>0</v>
      </c>
      <c r="X5304" s="14"/>
      <c r="Y5304" s="14">
        <f t="shared" si="661"/>
        <v>0</v>
      </c>
      <c r="Z5304" s="16">
        <f t="shared" si="667"/>
        <v>0</v>
      </c>
      <c r="AA5304" s="14">
        <f t="shared" si="669"/>
        <v>0</v>
      </c>
      <c r="AB5304" s="14">
        <f t="shared" si="665"/>
        <v>0</v>
      </c>
      <c r="AC5304" s="10">
        <v>7.4999999999999997E-2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3728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3729</v>
      </c>
      <c r="J5305" s="74" t="s">
        <v>38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68"/>
        <v>0</v>
      </c>
      <c r="X5305" s="14"/>
      <c r="Y5305" s="14">
        <f t="shared" si="661"/>
        <v>0</v>
      </c>
      <c r="Z5305" s="16">
        <f t="shared" si="667"/>
        <v>0</v>
      </c>
      <c r="AA5305" s="14">
        <f t="shared" si="669"/>
        <v>0</v>
      </c>
      <c r="AB5305" s="14">
        <f t="shared" si="665"/>
        <v>0</v>
      </c>
      <c r="AC5305" s="10">
        <v>7.4999999999999997E-2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3728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3729</v>
      </c>
      <c r="J5306" s="74" t="s">
        <v>38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6"/>
        <v>4770.3999999999996</v>
      </c>
      <c r="W5306" s="14">
        <f t="shared" si="668"/>
        <v>0</v>
      </c>
      <c r="X5306" s="14"/>
      <c r="Y5306" s="14">
        <f t="shared" si="661"/>
        <v>0</v>
      </c>
      <c r="Z5306" s="16">
        <f t="shared" si="667"/>
        <v>0</v>
      </c>
      <c r="AA5306" s="14">
        <f t="shared" si="669"/>
        <v>0</v>
      </c>
      <c r="AB5306" s="14">
        <f t="shared" si="665"/>
        <v>0</v>
      </c>
      <c r="AC5306" s="10">
        <v>7.4999999999999997E-2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3728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3729</v>
      </c>
      <c r="J5307" s="74" t="s">
        <v>38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6"/>
        <v>4706.8999999999996</v>
      </c>
      <c r="W5307" s="14">
        <f t="shared" si="668"/>
        <v>0</v>
      </c>
      <c r="X5307" s="14"/>
      <c r="Y5307" s="14">
        <f t="shared" si="661"/>
        <v>0</v>
      </c>
      <c r="Z5307" s="16">
        <f t="shared" si="667"/>
        <v>0</v>
      </c>
      <c r="AA5307" s="14">
        <f t="shared" si="669"/>
        <v>0</v>
      </c>
      <c r="AB5307" s="14">
        <f t="shared" si="665"/>
        <v>0</v>
      </c>
      <c r="AC5307" s="10">
        <v>7.4999999999999997E-2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3728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3729</v>
      </c>
      <c r="J5308" s="74" t="s">
        <v>38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6"/>
        <v>0.17</v>
      </c>
      <c r="W5308" s="14">
        <f t="shared" si="668"/>
        <v>0</v>
      </c>
      <c r="X5308" s="14"/>
      <c r="Y5308" s="14">
        <f t="shared" si="661"/>
        <v>0</v>
      </c>
      <c r="Z5308" s="16">
        <f t="shared" si="667"/>
        <v>0</v>
      </c>
      <c r="AA5308" s="14">
        <f t="shared" si="669"/>
        <v>0</v>
      </c>
      <c r="AB5308" s="14">
        <f t="shared" si="665"/>
        <v>0</v>
      </c>
      <c r="AC5308" s="10">
        <v>7.4999999999999997E-2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3728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3729</v>
      </c>
      <c r="J5309" s="74" t="s">
        <v>38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68"/>
        <v>0</v>
      </c>
      <c r="X5309" s="14"/>
      <c r="Y5309" s="14">
        <f t="shared" si="661"/>
        <v>0</v>
      </c>
      <c r="Z5309" s="16">
        <f t="shared" si="667"/>
        <v>0</v>
      </c>
      <c r="AA5309" s="14">
        <f t="shared" si="669"/>
        <v>0</v>
      </c>
      <c r="AB5309" s="14">
        <f t="shared" si="665"/>
        <v>0</v>
      </c>
      <c r="AC5309" s="10">
        <v>7.4999999999999997E-2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3728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3729</v>
      </c>
      <c r="J5310" s="74" t="s">
        <v>38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6"/>
        <v>3500</v>
      </c>
      <c r="W5310" s="14">
        <f t="shared" si="668"/>
        <v>0</v>
      </c>
      <c r="X5310" s="14"/>
      <c r="Y5310" s="14">
        <f t="shared" si="661"/>
        <v>0</v>
      </c>
      <c r="Z5310" s="16">
        <f t="shared" si="667"/>
        <v>0</v>
      </c>
      <c r="AA5310" s="14">
        <f t="shared" si="669"/>
        <v>0</v>
      </c>
      <c r="AB5310" s="14">
        <f t="shared" si="665"/>
        <v>0</v>
      </c>
      <c r="AC5310" s="10">
        <v>7.4999999999999997E-2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3728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3729</v>
      </c>
      <c r="J5311" s="74" t="s">
        <v>38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6"/>
        <v>0.97</v>
      </c>
      <c r="W5311" s="14">
        <f t="shared" si="668"/>
        <v>0</v>
      </c>
      <c r="X5311" s="14"/>
      <c r="Y5311" s="14">
        <f t="shared" si="661"/>
        <v>0</v>
      </c>
      <c r="Z5311" s="16">
        <f t="shared" si="667"/>
        <v>0</v>
      </c>
      <c r="AA5311" s="14">
        <f t="shared" si="669"/>
        <v>0</v>
      </c>
      <c r="AB5311" s="14">
        <f t="shared" si="665"/>
        <v>0</v>
      </c>
      <c r="AC5311" s="10">
        <v>7.4999999999999997E-2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3728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3729</v>
      </c>
      <c r="J5312" s="74" t="s">
        <v>38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6"/>
        <v>18046</v>
      </c>
      <c r="W5312" s="14">
        <f t="shared" si="668"/>
        <v>0</v>
      </c>
      <c r="X5312" s="14"/>
      <c r="Y5312" s="14">
        <f t="shared" si="661"/>
        <v>0</v>
      </c>
      <c r="Z5312" s="16">
        <f t="shared" si="667"/>
        <v>0</v>
      </c>
      <c r="AA5312" s="14">
        <f t="shared" si="669"/>
        <v>0</v>
      </c>
      <c r="AB5312" s="14">
        <f t="shared" si="665"/>
        <v>0</v>
      </c>
      <c r="AC5312" s="10">
        <v>0.06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3728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3729</v>
      </c>
      <c r="J5313" s="74" t="s">
        <v>38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6"/>
        <v>19672.349999999999</v>
      </c>
      <c r="W5313" s="14">
        <f t="shared" si="668"/>
        <v>0</v>
      </c>
      <c r="X5313" s="14"/>
      <c r="Y5313" s="14">
        <f t="shared" si="661"/>
        <v>0</v>
      </c>
      <c r="Z5313" s="16">
        <f t="shared" si="667"/>
        <v>0</v>
      </c>
      <c r="AA5313" s="14">
        <f t="shared" si="669"/>
        <v>0</v>
      </c>
      <c r="AB5313" s="14">
        <f t="shared" si="665"/>
        <v>0</v>
      </c>
      <c r="AC5313" s="10">
        <v>7.4999999999999997E-2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3728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3729</v>
      </c>
      <c r="J5314" s="74" t="s">
        <v>38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6"/>
        <v>6422</v>
      </c>
      <c r="W5314" s="14">
        <f t="shared" si="668"/>
        <v>0</v>
      </c>
      <c r="X5314" s="14"/>
      <c r="Y5314" s="14">
        <f t="shared" si="661"/>
        <v>0</v>
      </c>
      <c r="Z5314" s="16">
        <f t="shared" si="667"/>
        <v>0</v>
      </c>
      <c r="AA5314" s="14">
        <f t="shared" si="669"/>
        <v>0</v>
      </c>
      <c r="AB5314" s="14">
        <f t="shared" si="665"/>
        <v>0</v>
      </c>
      <c r="AC5314" s="10">
        <v>0.06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3728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3729</v>
      </c>
      <c r="J5315" s="74" t="s">
        <v>38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6"/>
        <v>971.2</v>
      </c>
      <c r="W5315" s="14">
        <f t="shared" si="668"/>
        <v>0</v>
      </c>
      <c r="X5315" s="14"/>
      <c r="Y5315" s="14">
        <f t="shared" ref="Y5315:Y5378" si="670">IF((W5315-AB5315)&gt;0,W5315-AB5315,0)</f>
        <v>0</v>
      </c>
      <c r="Z5315" s="16">
        <f t="shared" si="667"/>
        <v>0</v>
      </c>
      <c r="AA5315" s="14">
        <f t="shared" si="669"/>
        <v>0</v>
      </c>
      <c r="AB5315" s="14">
        <f t="shared" si="665"/>
        <v>0</v>
      </c>
      <c r="AC5315" s="10">
        <v>0.06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3728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3729</v>
      </c>
      <c r="J5316" s="74" t="s">
        <v>38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6"/>
        <v>15309.18</v>
      </c>
      <c r="W5316" s="14">
        <f t="shared" si="668"/>
        <v>0</v>
      </c>
      <c r="X5316" s="14"/>
      <c r="Y5316" s="14">
        <f t="shared" si="670"/>
        <v>0</v>
      </c>
      <c r="Z5316" s="16">
        <f t="shared" si="667"/>
        <v>0</v>
      </c>
      <c r="AA5316" s="14">
        <f t="shared" si="669"/>
        <v>0</v>
      </c>
      <c r="AB5316" s="14">
        <f t="shared" si="665"/>
        <v>0</v>
      </c>
      <c r="AC5316" s="10">
        <v>0.06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3728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3729</v>
      </c>
      <c r="J5317" s="74" t="s">
        <v>38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6"/>
        <v>9705.75</v>
      </c>
      <c r="W5317" s="14">
        <f t="shared" si="668"/>
        <v>0</v>
      </c>
      <c r="X5317" s="14"/>
      <c r="Y5317" s="14">
        <f t="shared" si="670"/>
        <v>0</v>
      </c>
      <c r="Z5317" s="16">
        <f t="shared" si="667"/>
        <v>0</v>
      </c>
      <c r="AA5317" s="14">
        <f t="shared" si="669"/>
        <v>0</v>
      </c>
      <c r="AB5317" s="14">
        <f t="shared" si="665"/>
        <v>0</v>
      </c>
      <c r="AC5317" s="10">
        <v>0.06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3728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3729</v>
      </c>
      <c r="J5318" s="74" t="s">
        <v>38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6"/>
        <v>36787.019999999997</v>
      </c>
      <c r="W5318" s="14">
        <f t="shared" si="668"/>
        <v>0</v>
      </c>
      <c r="X5318" s="14"/>
      <c r="Y5318" s="14">
        <f t="shared" si="670"/>
        <v>0</v>
      </c>
      <c r="Z5318" s="16">
        <f t="shared" si="667"/>
        <v>0</v>
      </c>
      <c r="AA5318" s="14">
        <f t="shared" si="669"/>
        <v>0</v>
      </c>
      <c r="AB5318" s="14">
        <f t="shared" si="665"/>
        <v>0</v>
      </c>
      <c r="AC5318" s="10">
        <v>0.06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3728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3729</v>
      </c>
      <c r="J5319" s="74" t="s">
        <v>38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6"/>
        <v>2099.6</v>
      </c>
      <c r="W5319" s="14">
        <f t="shared" si="668"/>
        <v>0</v>
      </c>
      <c r="X5319" s="14"/>
      <c r="Y5319" s="14">
        <f t="shared" si="670"/>
        <v>0</v>
      </c>
      <c r="Z5319" s="16">
        <f t="shared" si="667"/>
        <v>0</v>
      </c>
      <c r="AA5319" s="14">
        <f t="shared" si="669"/>
        <v>0</v>
      </c>
      <c r="AB5319" s="14">
        <f t="shared" si="665"/>
        <v>0</v>
      </c>
      <c r="AC5319" s="10">
        <v>0.06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3728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3729</v>
      </c>
      <c r="J5320" s="74" t="s">
        <v>38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6"/>
        <v>193.16</v>
      </c>
      <c r="W5320" s="14">
        <f t="shared" si="668"/>
        <v>0</v>
      </c>
      <c r="X5320" s="14"/>
      <c r="Y5320" s="14">
        <f t="shared" si="670"/>
        <v>0</v>
      </c>
      <c r="Z5320" s="16">
        <f t="shared" si="667"/>
        <v>0</v>
      </c>
      <c r="AA5320" s="14">
        <f t="shared" si="669"/>
        <v>0</v>
      </c>
      <c r="AB5320" s="14">
        <f t="shared" si="665"/>
        <v>0</v>
      </c>
      <c r="AC5320" s="10">
        <v>0.06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3728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3729</v>
      </c>
      <c r="J5321" s="74" t="s">
        <v>38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6"/>
        <v>4000.15</v>
      </c>
      <c r="W5321" s="14">
        <f t="shared" si="668"/>
        <v>0</v>
      </c>
      <c r="X5321" s="14"/>
      <c r="Y5321" s="14">
        <f t="shared" si="670"/>
        <v>0</v>
      </c>
      <c r="Z5321" s="16">
        <f t="shared" si="667"/>
        <v>0</v>
      </c>
      <c r="AA5321" s="14">
        <f t="shared" si="669"/>
        <v>0</v>
      </c>
      <c r="AB5321" s="14">
        <f t="shared" si="665"/>
        <v>0</v>
      </c>
      <c r="AC5321" s="10">
        <v>0.06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3728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3729</v>
      </c>
      <c r="J5322" s="74" t="s">
        <v>38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6"/>
        <v>15691</v>
      </c>
      <c r="W5322" s="14">
        <f t="shared" si="668"/>
        <v>0</v>
      </c>
      <c r="X5322" s="14"/>
      <c r="Y5322" s="14">
        <f t="shared" si="670"/>
        <v>0</v>
      </c>
      <c r="Z5322" s="16">
        <f t="shared" si="667"/>
        <v>0</v>
      </c>
      <c r="AA5322" s="14">
        <f t="shared" si="669"/>
        <v>0</v>
      </c>
      <c r="AB5322" s="14">
        <f t="shared" si="665"/>
        <v>0</v>
      </c>
      <c r="AC5322" s="10">
        <v>0.06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3728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3729</v>
      </c>
      <c r="J5323" s="74" t="s">
        <v>38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6"/>
        <v>11980.1</v>
      </c>
      <c r="W5323" s="14">
        <f t="shared" si="668"/>
        <v>0</v>
      </c>
      <c r="X5323" s="14"/>
      <c r="Y5323" s="14">
        <f t="shared" si="670"/>
        <v>0</v>
      </c>
      <c r="Z5323" s="14"/>
      <c r="AA5323" s="14">
        <f t="shared" si="669"/>
        <v>0</v>
      </c>
      <c r="AB5323" s="14">
        <f t="shared" si="665"/>
        <v>0</v>
      </c>
      <c r="AC5323" s="10">
        <v>7.4999999999999997E-2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3728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3729</v>
      </c>
      <c r="J5324" s="74" t="s">
        <v>38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6"/>
        <v>1347.8</v>
      </c>
      <c r="W5324" s="14">
        <f t="shared" si="668"/>
        <v>0</v>
      </c>
      <c r="X5324" s="14"/>
      <c r="Y5324" s="14">
        <f t="shared" si="670"/>
        <v>0</v>
      </c>
      <c r="Z5324" s="14"/>
      <c r="AA5324" s="14">
        <f t="shared" si="669"/>
        <v>0</v>
      </c>
      <c r="AB5324" s="14">
        <f t="shared" si="665"/>
        <v>0</v>
      </c>
      <c r="AC5324" s="10">
        <v>7.4999999999999997E-2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3728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3729</v>
      </c>
      <c r="J5325" s="74" t="s">
        <v>38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6"/>
        <v>1000</v>
      </c>
      <c r="W5325" s="14">
        <f t="shared" si="668"/>
        <v>0</v>
      </c>
      <c r="X5325" s="14"/>
      <c r="Y5325" s="14">
        <f t="shared" si="670"/>
        <v>0</v>
      </c>
      <c r="Z5325" s="14"/>
      <c r="AA5325" s="14">
        <f t="shared" si="669"/>
        <v>0</v>
      </c>
      <c r="AB5325" s="14">
        <f t="shared" si="665"/>
        <v>0</v>
      </c>
      <c r="AC5325" s="10">
        <v>7.4999999999999997E-2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3728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3729</v>
      </c>
      <c r="J5326" s="74" t="s">
        <v>38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6"/>
        <v>3467.55</v>
      </c>
      <c r="W5326" s="14">
        <f t="shared" si="668"/>
        <v>0</v>
      </c>
      <c r="X5326" s="14"/>
      <c r="Y5326" s="14">
        <f t="shared" si="670"/>
        <v>0</v>
      </c>
      <c r="Z5326" s="14"/>
      <c r="AA5326" s="14">
        <f t="shared" si="669"/>
        <v>0</v>
      </c>
      <c r="AB5326" s="14">
        <f t="shared" si="665"/>
        <v>0</v>
      </c>
      <c r="AC5326" s="10">
        <v>7.4999999999999997E-2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3728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3729</v>
      </c>
      <c r="J5327" s="74" t="s">
        <v>38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6"/>
        <v>2759.9</v>
      </c>
      <c r="W5327" s="14">
        <f t="shared" si="668"/>
        <v>0</v>
      </c>
      <c r="X5327" s="14"/>
      <c r="Y5327" s="14">
        <f t="shared" si="670"/>
        <v>0</v>
      </c>
      <c r="Z5327" s="14"/>
      <c r="AA5327" s="14">
        <f t="shared" si="669"/>
        <v>0</v>
      </c>
      <c r="AB5327" s="14">
        <f t="shared" si="665"/>
        <v>0</v>
      </c>
      <c r="AC5327" s="10">
        <v>7.4999999999999997E-2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3728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3729</v>
      </c>
      <c r="J5328" s="74" t="s">
        <v>38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68"/>
        <v>0</v>
      </c>
      <c r="X5328" s="14"/>
      <c r="Y5328" s="14">
        <f t="shared" si="670"/>
        <v>0</v>
      </c>
      <c r="Z5328" s="16">
        <f t="shared" ref="Z5328:Z5369" si="671">W5328+X5328</f>
        <v>0</v>
      </c>
      <c r="AA5328" s="14">
        <f t="shared" si="669"/>
        <v>0</v>
      </c>
      <c r="AB5328" s="14">
        <f t="shared" si="665"/>
        <v>0</v>
      </c>
      <c r="AC5328" s="10">
        <v>0.06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3728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3729</v>
      </c>
      <c r="J5329" s="74" t="s">
        <v>38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6"/>
        <v>4469.6000000000004</v>
      </c>
      <c r="W5329" s="14">
        <f t="shared" si="668"/>
        <v>0</v>
      </c>
      <c r="X5329" s="14"/>
      <c r="Y5329" s="14">
        <f t="shared" si="670"/>
        <v>0</v>
      </c>
      <c r="Z5329" s="16">
        <f t="shared" si="671"/>
        <v>0</v>
      </c>
      <c r="AA5329" s="14">
        <f t="shared" si="669"/>
        <v>0</v>
      </c>
      <c r="AB5329" s="14">
        <f t="shared" si="665"/>
        <v>0</v>
      </c>
      <c r="AC5329" s="10">
        <v>0.06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3728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3729</v>
      </c>
      <c r="J5330" s="74" t="s">
        <v>38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6"/>
        <v>18308.57</v>
      </c>
      <c r="W5330" s="14">
        <f t="shared" si="668"/>
        <v>0</v>
      </c>
      <c r="X5330" s="14"/>
      <c r="Y5330" s="14">
        <f t="shared" si="670"/>
        <v>0</v>
      </c>
      <c r="Z5330" s="16">
        <f t="shared" si="671"/>
        <v>0</v>
      </c>
      <c r="AA5330" s="14">
        <f t="shared" si="669"/>
        <v>0</v>
      </c>
      <c r="AB5330" s="14">
        <f t="shared" si="665"/>
        <v>0</v>
      </c>
      <c r="AC5330" s="10">
        <v>7.4999999999999997E-2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3728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3729</v>
      </c>
      <c r="J5331" s="74" t="s">
        <v>38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6"/>
        <v>1342.2</v>
      </c>
      <c r="W5331" s="14">
        <f t="shared" si="668"/>
        <v>0</v>
      </c>
      <c r="X5331" s="14"/>
      <c r="Y5331" s="14">
        <f t="shared" si="670"/>
        <v>0</v>
      </c>
      <c r="Z5331" s="16">
        <f t="shared" si="671"/>
        <v>0</v>
      </c>
      <c r="AA5331" s="14">
        <f t="shared" si="669"/>
        <v>0</v>
      </c>
      <c r="AB5331" s="14">
        <f t="shared" si="665"/>
        <v>0</v>
      </c>
      <c r="AC5331" s="10">
        <v>0.06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3728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3729</v>
      </c>
      <c r="J5332" s="74" t="s">
        <v>38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6"/>
        <v>6886.9</v>
      </c>
      <c r="W5332" s="14">
        <f t="shared" si="668"/>
        <v>0</v>
      </c>
      <c r="X5332" s="14"/>
      <c r="Y5332" s="14">
        <f t="shared" si="670"/>
        <v>0</v>
      </c>
      <c r="Z5332" s="16">
        <f t="shared" si="671"/>
        <v>0</v>
      </c>
      <c r="AA5332" s="14">
        <f t="shared" si="669"/>
        <v>0</v>
      </c>
      <c r="AB5332" s="14">
        <f t="shared" si="665"/>
        <v>0</v>
      </c>
      <c r="AC5332" s="10">
        <v>0.06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3728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3729</v>
      </c>
      <c r="J5333" s="74" t="s">
        <v>38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6"/>
        <v>2384.46</v>
      </c>
      <c r="W5333" s="14">
        <f t="shared" si="668"/>
        <v>0</v>
      </c>
      <c r="X5333" s="14"/>
      <c r="Y5333" s="14">
        <f t="shared" si="670"/>
        <v>0</v>
      </c>
      <c r="Z5333" s="16">
        <f t="shared" si="671"/>
        <v>0</v>
      </c>
      <c r="AA5333" s="14">
        <f t="shared" si="669"/>
        <v>0</v>
      </c>
      <c r="AB5333" s="14">
        <f t="shared" si="665"/>
        <v>0</v>
      </c>
      <c r="AC5333" s="10">
        <v>0.06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3728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3729</v>
      </c>
      <c r="J5334" s="74" t="s">
        <v>38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6"/>
        <v>27993.81</v>
      </c>
      <c r="W5334" s="14">
        <f t="shared" si="668"/>
        <v>0</v>
      </c>
      <c r="X5334" s="14"/>
      <c r="Y5334" s="14">
        <f t="shared" si="670"/>
        <v>0</v>
      </c>
      <c r="Z5334" s="16">
        <f t="shared" si="671"/>
        <v>0</v>
      </c>
      <c r="AA5334" s="14">
        <f t="shared" si="669"/>
        <v>0</v>
      </c>
      <c r="AB5334" s="14">
        <f t="shared" si="665"/>
        <v>0</v>
      </c>
      <c r="AC5334" s="10">
        <v>0.06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3728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3729</v>
      </c>
      <c r="J5335" s="74" t="s">
        <v>38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6"/>
        <v>768.6</v>
      </c>
      <c r="W5335" s="14">
        <f t="shared" si="668"/>
        <v>0</v>
      </c>
      <c r="X5335" s="14"/>
      <c r="Y5335" s="14">
        <f t="shared" si="670"/>
        <v>0</v>
      </c>
      <c r="Z5335" s="16">
        <f t="shared" si="671"/>
        <v>0</v>
      </c>
      <c r="AA5335" s="14">
        <f t="shared" si="669"/>
        <v>0</v>
      </c>
      <c r="AB5335" s="14">
        <f t="shared" si="665"/>
        <v>0</v>
      </c>
      <c r="AC5335" s="10">
        <v>0.06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3728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3729</v>
      </c>
      <c r="J5336" s="74" t="s">
        <v>38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6"/>
        <v>6557.88</v>
      </c>
      <c r="W5336" s="14">
        <f t="shared" si="668"/>
        <v>0</v>
      </c>
      <c r="X5336" s="14"/>
      <c r="Y5336" s="14">
        <f t="shared" si="670"/>
        <v>0</v>
      </c>
      <c r="Z5336" s="16">
        <f t="shared" si="671"/>
        <v>0</v>
      </c>
      <c r="AA5336" s="14">
        <f t="shared" si="669"/>
        <v>0</v>
      </c>
      <c r="AB5336" s="14">
        <f t="shared" si="665"/>
        <v>0</v>
      </c>
      <c r="AC5336" s="10">
        <v>0.06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3728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3729</v>
      </c>
      <c r="J5337" s="74" t="s">
        <v>38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6"/>
        <v>150.1</v>
      </c>
      <c r="W5337" s="14">
        <f t="shared" si="668"/>
        <v>0</v>
      </c>
      <c r="X5337" s="14"/>
      <c r="Y5337" s="14">
        <f t="shared" si="670"/>
        <v>0</v>
      </c>
      <c r="Z5337" s="16">
        <f t="shared" si="671"/>
        <v>0</v>
      </c>
      <c r="AA5337" s="14">
        <f t="shared" si="669"/>
        <v>0</v>
      </c>
      <c r="AB5337" s="14">
        <f t="shared" si="665"/>
        <v>0</v>
      </c>
      <c r="AC5337" s="10">
        <v>0.06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3728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3729</v>
      </c>
      <c r="J5338" s="74" t="s">
        <v>38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6"/>
        <v>1336.7</v>
      </c>
      <c r="W5338" s="14">
        <f t="shared" si="668"/>
        <v>0</v>
      </c>
      <c r="X5338" s="14"/>
      <c r="Y5338" s="14">
        <f t="shared" si="670"/>
        <v>0</v>
      </c>
      <c r="Z5338" s="16">
        <f t="shared" si="671"/>
        <v>0</v>
      </c>
      <c r="AA5338" s="14">
        <f t="shared" si="669"/>
        <v>0</v>
      </c>
      <c r="AB5338" s="14">
        <f t="shared" si="665"/>
        <v>0</v>
      </c>
      <c r="AC5338" s="10">
        <v>0.06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3728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3729</v>
      </c>
      <c r="J5339" s="74" t="s">
        <v>38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6"/>
        <v>356.31</v>
      </c>
      <c r="W5339" s="14">
        <f t="shared" si="668"/>
        <v>0</v>
      </c>
      <c r="X5339" s="14"/>
      <c r="Y5339" s="14">
        <f t="shared" si="670"/>
        <v>0</v>
      </c>
      <c r="Z5339" s="16">
        <f t="shared" si="671"/>
        <v>0</v>
      </c>
      <c r="AA5339" s="14">
        <f t="shared" si="669"/>
        <v>0</v>
      </c>
      <c r="AB5339" s="14">
        <f t="shared" si="665"/>
        <v>0</v>
      </c>
      <c r="AC5339" s="10">
        <v>0.06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3728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3729</v>
      </c>
      <c r="J5340" s="74" t="s">
        <v>38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6"/>
        <v>10166.4</v>
      </c>
      <c r="W5340" s="14">
        <f t="shared" si="668"/>
        <v>0</v>
      </c>
      <c r="X5340" s="14"/>
      <c r="Y5340" s="14">
        <f t="shared" si="670"/>
        <v>0</v>
      </c>
      <c r="Z5340" s="16">
        <f t="shared" si="671"/>
        <v>0</v>
      </c>
      <c r="AA5340" s="14">
        <f t="shared" si="669"/>
        <v>0</v>
      </c>
      <c r="AB5340" s="14">
        <f t="shared" si="665"/>
        <v>0</v>
      </c>
      <c r="AC5340" s="10">
        <v>0.06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3728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3729</v>
      </c>
      <c r="J5341" s="74" t="s">
        <v>38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6"/>
        <v>145.04</v>
      </c>
      <c r="W5341" s="14">
        <f t="shared" si="668"/>
        <v>0</v>
      </c>
      <c r="X5341" s="14"/>
      <c r="Y5341" s="14">
        <f t="shared" si="670"/>
        <v>0</v>
      </c>
      <c r="Z5341" s="16">
        <f t="shared" si="671"/>
        <v>0</v>
      </c>
      <c r="AA5341" s="14">
        <f t="shared" si="669"/>
        <v>0</v>
      </c>
      <c r="AB5341" s="14">
        <f t="shared" si="665"/>
        <v>0</v>
      </c>
      <c r="AC5341" s="10">
        <v>0.06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3728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3729</v>
      </c>
      <c r="J5342" s="74" t="s">
        <v>38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68"/>
        <v>0</v>
      </c>
      <c r="X5342" s="14"/>
      <c r="Y5342" s="14">
        <f t="shared" si="670"/>
        <v>0</v>
      </c>
      <c r="Z5342" s="16">
        <f t="shared" si="671"/>
        <v>0</v>
      </c>
      <c r="AA5342" s="14">
        <f t="shared" si="669"/>
        <v>0</v>
      </c>
      <c r="AB5342" s="14">
        <f t="shared" si="665"/>
        <v>0</v>
      </c>
      <c r="AC5342" s="10">
        <v>0.06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3728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3729</v>
      </c>
      <c r="J5343" s="74" t="s">
        <v>38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3993</v>
      </c>
      <c r="S5343" s="139">
        <v>5779.7</v>
      </c>
      <c r="T5343" s="14"/>
      <c r="U5343" s="139">
        <v>5779.7</v>
      </c>
      <c r="V5343" s="14">
        <f t="shared" si="666"/>
        <v>0</v>
      </c>
      <c r="W5343" s="14">
        <f t="shared" si="668"/>
        <v>5666.3725490196075</v>
      </c>
      <c r="X5343" s="14"/>
      <c r="Y5343" s="14">
        <f t="shared" si="670"/>
        <v>0</v>
      </c>
      <c r="Z5343" s="16">
        <f t="shared" si="671"/>
        <v>5666.3725490196075</v>
      </c>
      <c r="AA5343" s="14">
        <f t="shared" si="669"/>
        <v>113.32745098039231</v>
      </c>
      <c r="AB5343" s="14">
        <f t="shared" si="665"/>
        <v>5779.7</v>
      </c>
      <c r="AC5343" s="10">
        <v>0.06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3728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3729</v>
      </c>
      <c r="J5344" s="74" t="s">
        <v>38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6"/>
        <v>4027.61</v>
      </c>
      <c r="W5344" s="14">
        <f t="shared" si="668"/>
        <v>0</v>
      </c>
      <c r="X5344" s="14"/>
      <c r="Y5344" s="14">
        <f t="shared" si="670"/>
        <v>0</v>
      </c>
      <c r="Z5344" s="16">
        <f t="shared" si="671"/>
        <v>0</v>
      </c>
      <c r="AA5344" s="14">
        <f t="shared" si="669"/>
        <v>0</v>
      </c>
      <c r="AB5344" s="14">
        <f t="shared" si="665"/>
        <v>0</v>
      </c>
      <c r="AC5344" s="10">
        <v>0.06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3728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3729</v>
      </c>
      <c r="J5345" s="74" t="s">
        <v>38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6"/>
        <v>-4466.1899999999996</v>
      </c>
      <c r="W5345" s="14">
        <f t="shared" si="668"/>
        <v>0</v>
      </c>
      <c r="X5345" s="14"/>
      <c r="Y5345" s="14">
        <f t="shared" si="670"/>
        <v>0</v>
      </c>
      <c r="Z5345" s="16">
        <f t="shared" si="671"/>
        <v>0</v>
      </c>
      <c r="AA5345" s="14">
        <f t="shared" si="669"/>
        <v>0</v>
      </c>
      <c r="AB5345" s="14">
        <f t="shared" si="665"/>
        <v>0</v>
      </c>
      <c r="AC5345" s="10">
        <v>7.4999999999999997E-2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3728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3729</v>
      </c>
      <c r="J5346" s="74" t="s">
        <v>38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6"/>
        <v>10083.370000000001</v>
      </c>
      <c r="W5346" s="14">
        <f t="shared" si="668"/>
        <v>0</v>
      </c>
      <c r="X5346" s="14"/>
      <c r="Y5346" s="14">
        <f t="shared" si="670"/>
        <v>0</v>
      </c>
      <c r="Z5346" s="16">
        <f t="shared" si="671"/>
        <v>0</v>
      </c>
      <c r="AA5346" s="14">
        <f t="shared" si="669"/>
        <v>0</v>
      </c>
      <c r="AB5346" s="14">
        <f t="shared" si="665"/>
        <v>0</v>
      </c>
      <c r="AC5346" s="10">
        <v>0.06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3728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3729</v>
      </c>
      <c r="J5347" s="74" t="s">
        <v>38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6"/>
        <v>8.6</v>
      </c>
      <c r="W5347" s="14">
        <f t="shared" si="668"/>
        <v>0</v>
      </c>
      <c r="X5347" s="14"/>
      <c r="Y5347" s="14">
        <f t="shared" si="670"/>
        <v>0</v>
      </c>
      <c r="Z5347" s="16">
        <f t="shared" si="671"/>
        <v>0</v>
      </c>
      <c r="AA5347" s="14">
        <f t="shared" si="669"/>
        <v>0</v>
      </c>
      <c r="AB5347" s="14">
        <f t="shared" si="665"/>
        <v>0</v>
      </c>
      <c r="AC5347" s="10">
        <v>0.06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3728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3729</v>
      </c>
      <c r="J5348" s="74" t="s">
        <v>38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6"/>
        <v>117244.06</v>
      </c>
      <c r="W5348" s="14">
        <f t="shared" si="668"/>
        <v>0</v>
      </c>
      <c r="X5348" s="14"/>
      <c r="Y5348" s="14">
        <f t="shared" si="670"/>
        <v>0</v>
      </c>
      <c r="Z5348" s="16">
        <f t="shared" si="671"/>
        <v>0</v>
      </c>
      <c r="AA5348" s="14">
        <f t="shared" si="669"/>
        <v>0</v>
      </c>
      <c r="AB5348" s="14">
        <f t="shared" si="665"/>
        <v>0</v>
      </c>
      <c r="AC5348" s="10">
        <v>0.06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3728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3729</v>
      </c>
      <c r="J5349" s="74" t="s">
        <v>38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6"/>
        <v>778.26</v>
      </c>
      <c r="W5349" s="14">
        <f t="shared" si="668"/>
        <v>0</v>
      </c>
      <c r="X5349" s="14"/>
      <c r="Y5349" s="14">
        <f t="shared" si="670"/>
        <v>0</v>
      </c>
      <c r="Z5349" s="16">
        <f t="shared" si="671"/>
        <v>0</v>
      </c>
      <c r="AA5349" s="14">
        <f t="shared" si="669"/>
        <v>0</v>
      </c>
      <c r="AB5349" s="14">
        <f t="shared" si="665"/>
        <v>0</v>
      </c>
      <c r="AC5349" s="10">
        <v>0.06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3728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3729</v>
      </c>
      <c r="J5350" s="74" t="s">
        <v>38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6"/>
        <v>10200</v>
      </c>
      <c r="W5350" s="14">
        <f t="shared" si="668"/>
        <v>0</v>
      </c>
      <c r="X5350" s="14"/>
      <c r="Y5350" s="14">
        <f t="shared" si="670"/>
        <v>0</v>
      </c>
      <c r="Z5350" s="16">
        <f t="shared" si="671"/>
        <v>0</v>
      </c>
      <c r="AA5350" s="14">
        <f t="shared" si="669"/>
        <v>0</v>
      </c>
      <c r="AB5350" s="14">
        <f t="shared" si="665"/>
        <v>0</v>
      </c>
      <c r="AC5350" s="10">
        <v>7.4999999999999997E-2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3728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3729</v>
      </c>
      <c r="J5351" s="74" t="s">
        <v>38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6"/>
        <v>484</v>
      </c>
      <c r="W5351" s="14">
        <f t="shared" si="668"/>
        <v>0</v>
      </c>
      <c r="X5351" s="14"/>
      <c r="Y5351" s="14">
        <f t="shared" si="670"/>
        <v>0</v>
      </c>
      <c r="Z5351" s="16">
        <f t="shared" si="671"/>
        <v>0</v>
      </c>
      <c r="AA5351" s="14">
        <f t="shared" si="669"/>
        <v>0</v>
      </c>
      <c r="AB5351" s="14">
        <f t="shared" si="665"/>
        <v>0</v>
      </c>
      <c r="AC5351" s="10">
        <v>0.06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3728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3729</v>
      </c>
      <c r="J5352" s="74" t="s">
        <v>38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6"/>
        <v>49.5</v>
      </c>
      <c r="W5352" s="14">
        <f t="shared" si="668"/>
        <v>0</v>
      </c>
      <c r="X5352" s="14"/>
      <c r="Y5352" s="14">
        <f t="shared" si="670"/>
        <v>0</v>
      </c>
      <c r="Z5352" s="16">
        <f t="shared" si="671"/>
        <v>0</v>
      </c>
      <c r="AA5352" s="14">
        <f t="shared" si="669"/>
        <v>0</v>
      </c>
      <c r="AB5352" s="14">
        <f t="shared" si="665"/>
        <v>0</v>
      </c>
      <c r="AC5352" s="10">
        <v>0.06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3728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3729</v>
      </c>
      <c r="J5353" s="74" t="s">
        <v>38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6"/>
        <v>3542.3</v>
      </c>
      <c r="W5353" s="14">
        <f t="shared" si="668"/>
        <v>0</v>
      </c>
      <c r="X5353" s="14"/>
      <c r="Y5353" s="14">
        <f t="shared" si="670"/>
        <v>0</v>
      </c>
      <c r="Z5353" s="16">
        <f t="shared" si="671"/>
        <v>0</v>
      </c>
      <c r="AA5353" s="14">
        <f t="shared" si="669"/>
        <v>0</v>
      </c>
      <c r="AB5353" s="14">
        <f t="shared" si="665"/>
        <v>0</v>
      </c>
      <c r="AC5353" s="10">
        <v>0.06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3728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3729</v>
      </c>
      <c r="J5354" s="74" t="s">
        <v>38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6"/>
        <v>4203.45</v>
      </c>
      <c r="W5354" s="14">
        <f t="shared" si="668"/>
        <v>0</v>
      </c>
      <c r="X5354" s="14"/>
      <c r="Y5354" s="14">
        <f t="shared" si="670"/>
        <v>0</v>
      </c>
      <c r="Z5354" s="16">
        <f t="shared" si="671"/>
        <v>0</v>
      </c>
      <c r="AA5354" s="14">
        <f t="shared" si="669"/>
        <v>0</v>
      </c>
      <c r="AB5354" s="14">
        <f t="shared" si="665"/>
        <v>0</v>
      </c>
      <c r="AC5354" s="10">
        <v>0.06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3728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3729</v>
      </c>
      <c r="J5355" s="74" t="s">
        <v>38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3755</v>
      </c>
      <c r="S5355" s="139">
        <v>-14.4000000000005</v>
      </c>
      <c r="T5355" s="14"/>
      <c r="U5355" s="139">
        <v>-14.4000000000005</v>
      </c>
      <c r="V5355" s="14">
        <f t="shared" si="666"/>
        <v>0</v>
      </c>
      <c r="W5355" s="14">
        <f t="shared" si="668"/>
        <v>-14.117647058824019</v>
      </c>
      <c r="X5355" s="14"/>
      <c r="Y5355" s="14">
        <f t="shared" si="670"/>
        <v>0.28235294117648024</v>
      </c>
      <c r="Z5355" s="16">
        <f t="shared" si="671"/>
        <v>-14.117647058824019</v>
      </c>
      <c r="AA5355" s="14">
        <f t="shared" si="669"/>
        <v>-0.28235294117648024</v>
      </c>
      <c r="AB5355" s="14">
        <f t="shared" si="665"/>
        <v>-14.4000000000005</v>
      </c>
      <c r="AC5355" s="10">
        <v>0.06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3728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3729</v>
      </c>
      <c r="J5356" s="74" t="s">
        <v>38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6"/>
        <v>3980.6999999999898</v>
      </c>
      <c r="W5356" s="14">
        <f t="shared" si="668"/>
        <v>0</v>
      </c>
      <c r="X5356" s="14"/>
      <c r="Y5356" s="14">
        <f t="shared" si="670"/>
        <v>0</v>
      </c>
      <c r="Z5356" s="16">
        <f t="shared" si="671"/>
        <v>0</v>
      </c>
      <c r="AA5356" s="14">
        <f t="shared" si="669"/>
        <v>0</v>
      </c>
      <c r="AB5356" s="14">
        <f t="shared" si="665"/>
        <v>0</v>
      </c>
      <c r="AC5356" s="10">
        <v>0.06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3728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3729</v>
      </c>
      <c r="J5357" s="74" t="s">
        <v>38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6"/>
        <v>2615.67</v>
      </c>
      <c r="W5357" s="14">
        <f t="shared" si="668"/>
        <v>0</v>
      </c>
      <c r="X5357" s="14"/>
      <c r="Y5357" s="14">
        <f t="shared" si="670"/>
        <v>0</v>
      </c>
      <c r="Z5357" s="16">
        <f t="shared" si="671"/>
        <v>0</v>
      </c>
      <c r="AA5357" s="14">
        <f t="shared" si="669"/>
        <v>0</v>
      </c>
      <c r="AB5357" s="14">
        <f t="shared" si="665"/>
        <v>0</v>
      </c>
      <c r="AC5357" s="10">
        <v>0.06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3728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3729</v>
      </c>
      <c r="J5358" s="74" t="s">
        <v>38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6"/>
        <v>33599.269999999997</v>
      </c>
      <c r="W5358" s="14">
        <f t="shared" si="668"/>
        <v>0</v>
      </c>
      <c r="X5358" s="14"/>
      <c r="Y5358" s="14">
        <f t="shared" si="670"/>
        <v>0</v>
      </c>
      <c r="Z5358" s="16">
        <f t="shared" si="671"/>
        <v>0</v>
      </c>
      <c r="AA5358" s="14">
        <f t="shared" si="669"/>
        <v>0</v>
      </c>
      <c r="AB5358" s="14">
        <f t="shared" ref="AB5358:AB5421" si="672">U5358</f>
        <v>0</v>
      </c>
      <c r="AC5358" s="10">
        <v>0.06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3728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3729</v>
      </c>
      <c r="J5359" s="74" t="s">
        <v>38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3">S5359+T5359-U5359</f>
        <v>5730.1</v>
      </c>
      <c r="W5359" s="14">
        <f t="shared" si="668"/>
        <v>0</v>
      </c>
      <c r="X5359" s="14"/>
      <c r="Y5359" s="14">
        <f t="shared" si="670"/>
        <v>0</v>
      </c>
      <c r="Z5359" s="16">
        <f t="shared" si="671"/>
        <v>0</v>
      </c>
      <c r="AA5359" s="14">
        <f t="shared" si="669"/>
        <v>0</v>
      </c>
      <c r="AB5359" s="14">
        <f t="shared" si="672"/>
        <v>0</v>
      </c>
      <c r="AC5359" s="10">
        <v>0.06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3728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3729</v>
      </c>
      <c r="J5360" s="74" t="s">
        <v>38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3"/>
        <v>-11311.2</v>
      </c>
      <c r="W5360" s="14">
        <f t="shared" si="668"/>
        <v>0</v>
      </c>
      <c r="X5360" s="14"/>
      <c r="Y5360" s="14">
        <f t="shared" si="670"/>
        <v>0</v>
      </c>
      <c r="Z5360" s="16">
        <f t="shared" si="671"/>
        <v>0</v>
      </c>
      <c r="AA5360" s="14">
        <f t="shared" si="669"/>
        <v>0</v>
      </c>
      <c r="AB5360" s="14">
        <f t="shared" si="672"/>
        <v>0</v>
      </c>
      <c r="AC5360" s="10">
        <v>0.06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3728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3729</v>
      </c>
      <c r="J5361" s="74" t="s">
        <v>38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3"/>
        <v>839.21</v>
      </c>
      <c r="W5361" s="14">
        <f t="shared" si="668"/>
        <v>0</v>
      </c>
      <c r="X5361" s="14"/>
      <c r="Y5361" s="14">
        <f t="shared" si="670"/>
        <v>0</v>
      </c>
      <c r="Z5361" s="16">
        <f t="shared" si="671"/>
        <v>0</v>
      </c>
      <c r="AA5361" s="14">
        <f t="shared" si="669"/>
        <v>0</v>
      </c>
      <c r="AB5361" s="14">
        <f t="shared" si="672"/>
        <v>0</v>
      </c>
      <c r="AC5361" s="10">
        <v>7.4999999999999997E-2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3728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3729</v>
      </c>
      <c r="J5362" s="74" t="s">
        <v>38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3"/>
        <v>-111849.1</v>
      </c>
      <c r="W5362" s="14">
        <f t="shared" si="668"/>
        <v>0</v>
      </c>
      <c r="X5362" s="14"/>
      <c r="Y5362" s="14">
        <f t="shared" si="670"/>
        <v>0</v>
      </c>
      <c r="Z5362" s="16">
        <f t="shared" si="671"/>
        <v>0</v>
      </c>
      <c r="AA5362" s="14">
        <f t="shared" si="669"/>
        <v>0</v>
      </c>
      <c r="AB5362" s="14">
        <f t="shared" si="672"/>
        <v>0</v>
      </c>
      <c r="AC5362" s="10">
        <v>7.4999999999999997E-2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3728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3729</v>
      </c>
      <c r="J5363" s="74" t="s">
        <v>38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3"/>
        <v>4648.87</v>
      </c>
      <c r="W5363" s="14">
        <f t="shared" ref="W5363:W5426" si="674">IF(O5363="返货",U5363/(1+P5363),IF(O5363="返现",U5363,IF(O5363="折扣",U5363*P5363,IF(O5363="无",U5363))))</f>
        <v>0</v>
      </c>
      <c r="X5363" s="14"/>
      <c r="Y5363" s="14">
        <f t="shared" si="670"/>
        <v>0</v>
      </c>
      <c r="Z5363" s="16">
        <f t="shared" si="671"/>
        <v>0</v>
      </c>
      <c r="AA5363" s="14">
        <f t="shared" si="669"/>
        <v>0</v>
      </c>
      <c r="AB5363" s="14">
        <f t="shared" si="672"/>
        <v>0</v>
      </c>
      <c r="AC5363" s="10">
        <v>7.4999999999999997E-2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3728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3729</v>
      </c>
      <c r="J5364" s="74" t="s">
        <v>38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3"/>
        <v>110</v>
      </c>
      <c r="W5364" s="14">
        <f t="shared" si="674"/>
        <v>0</v>
      </c>
      <c r="X5364" s="14"/>
      <c r="Y5364" s="14">
        <f t="shared" si="670"/>
        <v>0</v>
      </c>
      <c r="Z5364" s="16">
        <f t="shared" si="671"/>
        <v>0</v>
      </c>
      <c r="AA5364" s="14">
        <f t="shared" si="669"/>
        <v>0</v>
      </c>
      <c r="AB5364" s="14">
        <f t="shared" si="672"/>
        <v>0</v>
      </c>
      <c r="AC5364" s="10">
        <v>0.06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3728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3729</v>
      </c>
      <c r="J5365" s="74" t="s">
        <v>38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3"/>
        <v>9231.0499999999993</v>
      </c>
      <c r="W5365" s="14">
        <f t="shared" si="674"/>
        <v>0</v>
      </c>
      <c r="X5365" s="14"/>
      <c r="Y5365" s="14">
        <f t="shared" si="670"/>
        <v>0</v>
      </c>
      <c r="Z5365" s="16">
        <f t="shared" si="671"/>
        <v>0</v>
      </c>
      <c r="AA5365" s="14">
        <f t="shared" ref="AA5365:AA5428" si="675">U5365-W5365</f>
        <v>0</v>
      </c>
      <c r="AB5365" s="14">
        <f t="shared" si="672"/>
        <v>0</v>
      </c>
      <c r="AC5365" s="10">
        <v>0.06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3728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3729</v>
      </c>
      <c r="J5366" s="74" t="s">
        <v>38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3"/>
        <v>11400</v>
      </c>
      <c r="W5366" s="14">
        <f t="shared" si="674"/>
        <v>0</v>
      </c>
      <c r="X5366" s="14"/>
      <c r="Y5366" s="14">
        <f t="shared" si="670"/>
        <v>0</v>
      </c>
      <c r="Z5366" s="16">
        <f t="shared" si="671"/>
        <v>0</v>
      </c>
      <c r="AA5366" s="14">
        <f t="shared" si="675"/>
        <v>0</v>
      </c>
      <c r="AB5366" s="14">
        <f t="shared" si="672"/>
        <v>0</v>
      </c>
      <c r="AC5366" s="10">
        <v>0.06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3728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3729</v>
      </c>
      <c r="J5367" s="74" t="s">
        <v>38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3"/>
        <v>4500.8599999999997</v>
      </c>
      <c r="W5367" s="14">
        <f t="shared" si="674"/>
        <v>0</v>
      </c>
      <c r="X5367" s="14"/>
      <c r="Y5367" s="14">
        <f t="shared" si="670"/>
        <v>0</v>
      </c>
      <c r="Z5367" s="16">
        <f t="shared" si="671"/>
        <v>0</v>
      </c>
      <c r="AA5367" s="14">
        <f t="shared" si="675"/>
        <v>0</v>
      </c>
      <c r="AB5367" s="14">
        <f t="shared" si="672"/>
        <v>0</v>
      </c>
      <c r="AC5367" s="10">
        <v>0.06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3728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3729</v>
      </c>
      <c r="J5368" s="74" t="s">
        <v>38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4"/>
        <v>0</v>
      </c>
      <c r="X5368" s="14"/>
      <c r="Y5368" s="14">
        <f t="shared" si="670"/>
        <v>0</v>
      </c>
      <c r="Z5368" s="16">
        <f t="shared" si="671"/>
        <v>0</v>
      </c>
      <c r="AA5368" s="14">
        <f t="shared" si="675"/>
        <v>0</v>
      </c>
      <c r="AB5368" s="14">
        <f t="shared" si="672"/>
        <v>0</v>
      </c>
      <c r="AC5368" s="10">
        <v>0.06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3728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3729</v>
      </c>
      <c r="J5369" s="74" t="s">
        <v>38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3"/>
        <v>4932.3</v>
      </c>
      <c r="W5369" s="14">
        <f t="shared" si="674"/>
        <v>0</v>
      </c>
      <c r="X5369" s="14"/>
      <c r="Y5369" s="14">
        <f t="shared" si="670"/>
        <v>0</v>
      </c>
      <c r="Z5369" s="16">
        <f t="shared" si="671"/>
        <v>0</v>
      </c>
      <c r="AA5369" s="14">
        <f t="shared" si="675"/>
        <v>0</v>
      </c>
      <c r="AB5369" s="14">
        <f t="shared" si="672"/>
        <v>0</v>
      </c>
      <c r="AC5369" s="10">
        <v>0.06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3728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3729</v>
      </c>
      <c r="J5370" s="74" t="s">
        <v>38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3"/>
        <v>5000</v>
      </c>
      <c r="W5370" s="14">
        <f t="shared" si="674"/>
        <v>0</v>
      </c>
      <c r="X5370" s="14"/>
      <c r="Y5370" s="14">
        <f t="shared" si="670"/>
        <v>0</v>
      </c>
      <c r="Z5370" s="14"/>
      <c r="AA5370" s="14">
        <f t="shared" si="675"/>
        <v>0</v>
      </c>
      <c r="AB5370" s="14">
        <f t="shared" si="672"/>
        <v>0</v>
      </c>
      <c r="AC5370" s="10">
        <v>7.4999999999999997E-2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3728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3729</v>
      </c>
      <c r="J5371" s="74" t="s">
        <v>38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3"/>
        <v>4566.68</v>
      </c>
      <c r="W5371" s="14">
        <f t="shared" si="674"/>
        <v>0</v>
      </c>
      <c r="X5371" s="14"/>
      <c r="Y5371" s="14">
        <f t="shared" si="670"/>
        <v>0</v>
      </c>
      <c r="Z5371" s="14"/>
      <c r="AA5371" s="14">
        <f t="shared" si="675"/>
        <v>0</v>
      </c>
      <c r="AB5371" s="14">
        <f t="shared" si="672"/>
        <v>0</v>
      </c>
      <c r="AC5371" s="10">
        <v>7.4999999999999997E-2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3728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3729</v>
      </c>
      <c r="J5372" s="74" t="s">
        <v>38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3"/>
        <v>4893.2</v>
      </c>
      <c r="W5372" s="14">
        <f t="shared" si="674"/>
        <v>0</v>
      </c>
      <c r="X5372" s="14"/>
      <c r="Y5372" s="14">
        <f t="shared" si="670"/>
        <v>0</v>
      </c>
      <c r="Z5372" s="16">
        <f>W5372+X5372</f>
        <v>0</v>
      </c>
      <c r="AA5372" s="14">
        <f t="shared" si="675"/>
        <v>0</v>
      </c>
      <c r="AB5372" s="14">
        <f t="shared" si="672"/>
        <v>0</v>
      </c>
      <c r="AC5372" s="10">
        <v>0.06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3728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3729</v>
      </c>
      <c r="J5373" s="74" t="s">
        <v>38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3"/>
        <v>188113.3</v>
      </c>
      <c r="W5373" s="14">
        <f t="shared" si="674"/>
        <v>0</v>
      </c>
      <c r="X5373" s="14"/>
      <c r="Y5373" s="14">
        <f t="shared" si="670"/>
        <v>0</v>
      </c>
      <c r="Z5373" s="14"/>
      <c r="AA5373" s="14">
        <f t="shared" si="675"/>
        <v>0</v>
      </c>
      <c r="AB5373" s="14">
        <f t="shared" si="672"/>
        <v>0</v>
      </c>
      <c r="AC5373" s="10">
        <v>7.4999999999999997E-2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3728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3729</v>
      </c>
      <c r="J5374" s="74" t="s">
        <v>38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3"/>
        <v>9056.2000000000007</v>
      </c>
      <c r="W5374" s="14">
        <f t="shared" si="674"/>
        <v>0</v>
      </c>
      <c r="X5374" s="14"/>
      <c r="Y5374" s="14">
        <f t="shared" si="670"/>
        <v>0</v>
      </c>
      <c r="Z5374" s="16">
        <f>W5374+X5374</f>
        <v>0</v>
      </c>
      <c r="AA5374" s="14">
        <f t="shared" si="675"/>
        <v>0</v>
      </c>
      <c r="AB5374" s="14">
        <f t="shared" si="672"/>
        <v>0</v>
      </c>
      <c r="AC5374" s="10">
        <v>0.06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3728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3729</v>
      </c>
      <c r="J5375" s="74" t="s">
        <v>38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3"/>
        <v>3920.2</v>
      </c>
      <c r="W5375" s="14">
        <f t="shared" si="674"/>
        <v>0</v>
      </c>
      <c r="X5375" s="14"/>
      <c r="Y5375" s="14">
        <f t="shared" si="670"/>
        <v>0</v>
      </c>
      <c r="Z5375" s="14"/>
      <c r="AA5375" s="14">
        <f t="shared" si="675"/>
        <v>0</v>
      </c>
      <c r="AB5375" s="14">
        <f t="shared" si="672"/>
        <v>0</v>
      </c>
      <c r="AC5375" s="10">
        <v>0.06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3728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3729</v>
      </c>
      <c r="J5376" s="74" t="s">
        <v>38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3"/>
        <v>3210.89</v>
      </c>
      <c r="W5376" s="14">
        <f t="shared" si="674"/>
        <v>0</v>
      </c>
      <c r="X5376" s="14"/>
      <c r="Y5376" s="14">
        <f t="shared" si="670"/>
        <v>0</v>
      </c>
      <c r="Z5376" s="16">
        <f t="shared" ref="Z5376:Z5379" si="676">W5376+X5376</f>
        <v>0</v>
      </c>
      <c r="AA5376" s="14">
        <f t="shared" si="675"/>
        <v>0</v>
      </c>
      <c r="AB5376" s="14">
        <f t="shared" si="672"/>
        <v>0</v>
      </c>
      <c r="AC5376" s="10">
        <v>0.06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3728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3729</v>
      </c>
      <c r="J5377" s="74" t="s">
        <v>38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3"/>
        <v>32786.82</v>
      </c>
      <c r="W5377" s="14">
        <f t="shared" si="674"/>
        <v>0</v>
      </c>
      <c r="X5377" s="14"/>
      <c r="Y5377" s="14">
        <f t="shared" si="670"/>
        <v>0</v>
      </c>
      <c r="Z5377" s="16">
        <f t="shared" si="676"/>
        <v>0</v>
      </c>
      <c r="AA5377" s="14">
        <f t="shared" si="675"/>
        <v>0</v>
      </c>
      <c r="AB5377" s="14">
        <f t="shared" si="672"/>
        <v>0</v>
      </c>
      <c r="AC5377" s="10">
        <v>0.06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3728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3729</v>
      </c>
      <c r="J5378" s="74" t="s">
        <v>38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3"/>
        <v>494</v>
      </c>
      <c r="W5378" s="14">
        <f t="shared" si="674"/>
        <v>0</v>
      </c>
      <c r="X5378" s="14"/>
      <c r="Y5378" s="14">
        <f t="shared" si="670"/>
        <v>0</v>
      </c>
      <c r="Z5378" s="16">
        <f t="shared" si="676"/>
        <v>0</v>
      </c>
      <c r="AA5378" s="14">
        <f t="shared" si="675"/>
        <v>0</v>
      </c>
      <c r="AB5378" s="14">
        <f t="shared" si="672"/>
        <v>0</v>
      </c>
      <c r="AC5378" s="10">
        <v>0.06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3728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3729</v>
      </c>
      <c r="J5379" s="74" t="s">
        <v>38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3"/>
        <v>27822.3</v>
      </c>
      <c r="W5379" s="14">
        <f t="shared" si="674"/>
        <v>0</v>
      </c>
      <c r="X5379" s="14"/>
      <c r="Y5379" s="14">
        <f t="shared" ref="Y5379:Y5442" si="677">IF((W5379-AB5379)&gt;0,W5379-AB5379,0)</f>
        <v>0</v>
      </c>
      <c r="Z5379" s="16">
        <f t="shared" si="676"/>
        <v>0</v>
      </c>
      <c r="AA5379" s="14">
        <f t="shared" si="675"/>
        <v>0</v>
      </c>
      <c r="AB5379" s="14">
        <f t="shared" si="672"/>
        <v>0</v>
      </c>
      <c r="AC5379" s="10">
        <v>0.06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3728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3729</v>
      </c>
      <c r="J5380" s="74" t="s">
        <v>38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3"/>
        <v>0.33</v>
      </c>
      <c r="W5380" s="14">
        <f t="shared" si="674"/>
        <v>0</v>
      </c>
      <c r="X5380" s="14"/>
      <c r="Y5380" s="14">
        <f t="shared" si="677"/>
        <v>0</v>
      </c>
      <c r="Z5380" s="14"/>
      <c r="AA5380" s="14">
        <f t="shared" si="675"/>
        <v>0</v>
      </c>
      <c r="AB5380" s="14">
        <f t="shared" si="672"/>
        <v>0</v>
      </c>
      <c r="AC5380" s="10">
        <v>7.4999999999999997E-2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3728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3729</v>
      </c>
      <c r="J5381" s="74" t="s">
        <v>38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3"/>
        <v>0.08</v>
      </c>
      <c r="W5381" s="14">
        <f t="shared" si="674"/>
        <v>0</v>
      </c>
      <c r="X5381" s="14"/>
      <c r="Y5381" s="14">
        <f t="shared" si="677"/>
        <v>0</v>
      </c>
      <c r="Z5381" s="14"/>
      <c r="AA5381" s="14">
        <f t="shared" si="675"/>
        <v>0</v>
      </c>
      <c r="AB5381" s="14">
        <f t="shared" si="672"/>
        <v>0</v>
      </c>
      <c r="AC5381" s="10">
        <v>7.4999999999999997E-2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3728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3729</v>
      </c>
      <c r="J5382" s="74" t="s">
        <v>38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3"/>
        <v>0.19</v>
      </c>
      <c r="W5382" s="14">
        <f t="shared" si="674"/>
        <v>0</v>
      </c>
      <c r="X5382" s="14"/>
      <c r="Y5382" s="14">
        <f t="shared" si="677"/>
        <v>0</v>
      </c>
      <c r="Z5382" s="14"/>
      <c r="AA5382" s="14">
        <f t="shared" si="675"/>
        <v>0</v>
      </c>
      <c r="AB5382" s="14">
        <f t="shared" si="672"/>
        <v>0</v>
      </c>
      <c r="AC5382" s="10">
        <v>7.4999999999999997E-2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3728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3729</v>
      </c>
      <c r="J5383" s="74" t="s">
        <v>38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3"/>
        <v>0.55000000000000004</v>
      </c>
      <c r="W5383" s="14">
        <f t="shared" si="674"/>
        <v>0</v>
      </c>
      <c r="X5383" s="14"/>
      <c r="Y5383" s="14">
        <f t="shared" si="677"/>
        <v>0</v>
      </c>
      <c r="Z5383" s="14"/>
      <c r="AA5383" s="14">
        <f t="shared" si="675"/>
        <v>0</v>
      </c>
      <c r="AB5383" s="14">
        <f t="shared" si="672"/>
        <v>0</v>
      </c>
      <c r="AC5383" s="10">
        <v>7.4999999999999997E-2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3728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3729</v>
      </c>
      <c r="J5384" s="74" t="s">
        <v>38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3"/>
        <v>0.53</v>
      </c>
      <c r="W5384" s="14">
        <f t="shared" si="674"/>
        <v>0</v>
      </c>
      <c r="X5384" s="14"/>
      <c r="Y5384" s="14">
        <f t="shared" si="677"/>
        <v>0</v>
      </c>
      <c r="Z5384" s="14"/>
      <c r="AA5384" s="14">
        <f t="shared" si="675"/>
        <v>0</v>
      </c>
      <c r="AB5384" s="14">
        <f t="shared" si="672"/>
        <v>0</v>
      </c>
      <c r="AC5384" s="10">
        <v>7.4999999999999997E-2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3728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3729</v>
      </c>
      <c r="J5385" s="74" t="s">
        <v>38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3"/>
        <v>7.0000000000000007E-2</v>
      </c>
      <c r="W5385" s="14">
        <f t="shared" si="674"/>
        <v>0</v>
      </c>
      <c r="X5385" s="14"/>
      <c r="Y5385" s="14">
        <f t="shared" si="677"/>
        <v>0</v>
      </c>
      <c r="Z5385" s="14"/>
      <c r="AA5385" s="14">
        <f t="shared" si="675"/>
        <v>0</v>
      </c>
      <c r="AB5385" s="14">
        <f t="shared" si="672"/>
        <v>0</v>
      </c>
      <c r="AC5385" s="10">
        <v>7.4999999999999997E-2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3728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3729</v>
      </c>
      <c r="J5386" s="74" t="s">
        <v>38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3"/>
        <v>0.57999999999999996</v>
      </c>
      <c r="W5386" s="14">
        <f t="shared" si="674"/>
        <v>0</v>
      </c>
      <c r="X5386" s="14"/>
      <c r="Y5386" s="14">
        <f t="shared" si="677"/>
        <v>0</v>
      </c>
      <c r="Z5386" s="14"/>
      <c r="AA5386" s="14">
        <f t="shared" si="675"/>
        <v>0</v>
      </c>
      <c r="AB5386" s="14">
        <f t="shared" si="672"/>
        <v>0</v>
      </c>
      <c r="AC5386" s="10">
        <v>7.4999999999999997E-2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3728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3729</v>
      </c>
      <c r="J5387" s="74" t="s">
        <v>38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3"/>
        <v>0.82</v>
      </c>
      <c r="W5387" s="14">
        <f t="shared" si="674"/>
        <v>0</v>
      </c>
      <c r="X5387" s="14"/>
      <c r="Y5387" s="14">
        <f t="shared" si="677"/>
        <v>0</v>
      </c>
      <c r="Z5387" s="14"/>
      <c r="AA5387" s="14">
        <f t="shared" si="675"/>
        <v>0</v>
      </c>
      <c r="AB5387" s="14">
        <f t="shared" si="672"/>
        <v>0</v>
      </c>
      <c r="AC5387" s="10">
        <v>7.4999999999999997E-2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3728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3729</v>
      </c>
      <c r="J5388" s="74" t="s">
        <v>38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3"/>
        <v>0.05</v>
      </c>
      <c r="W5388" s="14">
        <f t="shared" si="674"/>
        <v>0</v>
      </c>
      <c r="X5388" s="14"/>
      <c r="Y5388" s="14">
        <f t="shared" si="677"/>
        <v>0</v>
      </c>
      <c r="Z5388" s="14"/>
      <c r="AA5388" s="14">
        <f t="shared" si="675"/>
        <v>0</v>
      </c>
      <c r="AB5388" s="14">
        <f t="shared" si="672"/>
        <v>0</v>
      </c>
      <c r="AC5388" s="10">
        <v>7.4999999999999997E-2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3728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3729</v>
      </c>
      <c r="J5389" s="74" t="s">
        <v>38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3"/>
        <v>6673.14</v>
      </c>
      <c r="W5389" s="14">
        <f t="shared" si="674"/>
        <v>0</v>
      </c>
      <c r="X5389" s="14"/>
      <c r="Y5389" s="14">
        <f t="shared" si="677"/>
        <v>0</v>
      </c>
      <c r="Z5389" s="14"/>
      <c r="AA5389" s="14">
        <f t="shared" si="675"/>
        <v>0</v>
      </c>
      <c r="AB5389" s="14">
        <f t="shared" si="672"/>
        <v>0</v>
      </c>
      <c r="AC5389" s="10">
        <v>7.4999999999999997E-2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3728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3729</v>
      </c>
      <c r="J5390" s="74" t="s">
        <v>38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3"/>
        <v>5730.63</v>
      </c>
      <c r="W5390" s="14">
        <f t="shared" si="674"/>
        <v>0</v>
      </c>
      <c r="X5390" s="14"/>
      <c r="Y5390" s="14">
        <f t="shared" si="677"/>
        <v>0</v>
      </c>
      <c r="Z5390" s="14"/>
      <c r="AA5390" s="14">
        <f t="shared" si="675"/>
        <v>0</v>
      </c>
      <c r="AB5390" s="14">
        <f t="shared" si="672"/>
        <v>0</v>
      </c>
      <c r="AC5390" s="10">
        <v>0.06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3728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3729</v>
      </c>
      <c r="J5391" s="74" t="s">
        <v>38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3"/>
        <v>7525.93</v>
      </c>
      <c r="W5391" s="14">
        <f t="shared" si="674"/>
        <v>0</v>
      </c>
      <c r="X5391" s="14"/>
      <c r="Y5391" s="14">
        <f t="shared" si="677"/>
        <v>0</v>
      </c>
      <c r="Z5391" s="16">
        <f t="shared" ref="Z5391:Z5405" si="678">W5391+X5391</f>
        <v>0</v>
      </c>
      <c r="AA5391" s="14">
        <f t="shared" si="675"/>
        <v>0</v>
      </c>
      <c r="AB5391" s="14">
        <f t="shared" si="672"/>
        <v>0</v>
      </c>
      <c r="AC5391" s="10">
        <v>7.4999999999999997E-2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3728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3729</v>
      </c>
      <c r="J5392" s="74" t="s">
        <v>38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3"/>
        <v>7172</v>
      </c>
      <c r="W5392" s="14">
        <f t="shared" si="674"/>
        <v>0</v>
      </c>
      <c r="X5392" s="14"/>
      <c r="Y5392" s="14">
        <f t="shared" si="677"/>
        <v>0</v>
      </c>
      <c r="Z5392" s="16">
        <f t="shared" si="678"/>
        <v>0</v>
      </c>
      <c r="AA5392" s="14">
        <f t="shared" si="675"/>
        <v>0</v>
      </c>
      <c r="AB5392" s="14">
        <f t="shared" si="672"/>
        <v>0</v>
      </c>
      <c r="AC5392" s="10">
        <v>0.06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3728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3729</v>
      </c>
      <c r="J5393" s="74" t="s">
        <v>38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3"/>
        <v>-4033.57</v>
      </c>
      <c r="W5393" s="14">
        <f t="shared" si="674"/>
        <v>0</v>
      </c>
      <c r="X5393" s="14"/>
      <c r="Y5393" s="14">
        <f t="shared" si="677"/>
        <v>0</v>
      </c>
      <c r="Z5393" s="16">
        <f t="shared" si="678"/>
        <v>0</v>
      </c>
      <c r="AA5393" s="14">
        <f t="shared" si="675"/>
        <v>0</v>
      </c>
      <c r="AB5393" s="14">
        <f t="shared" si="672"/>
        <v>0</v>
      </c>
      <c r="AC5393" s="10">
        <v>7.4999999999999997E-2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3728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3729</v>
      </c>
      <c r="J5394" s="74" t="s">
        <v>38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3"/>
        <v>28027.7</v>
      </c>
      <c r="W5394" s="14">
        <f t="shared" si="674"/>
        <v>0</v>
      </c>
      <c r="X5394" s="14"/>
      <c r="Y5394" s="14">
        <f t="shared" si="677"/>
        <v>0</v>
      </c>
      <c r="Z5394" s="16">
        <f t="shared" si="678"/>
        <v>0</v>
      </c>
      <c r="AA5394" s="14">
        <f t="shared" si="675"/>
        <v>0</v>
      </c>
      <c r="AB5394" s="14">
        <f t="shared" si="672"/>
        <v>0</v>
      </c>
      <c r="AC5394" s="10">
        <v>0.06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3728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3729</v>
      </c>
      <c r="J5395" s="74" t="s">
        <v>38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3"/>
        <v>35733.800000000003</v>
      </c>
      <c r="W5395" s="14">
        <f t="shared" si="674"/>
        <v>0</v>
      </c>
      <c r="X5395" s="14"/>
      <c r="Y5395" s="14">
        <f t="shared" si="677"/>
        <v>0</v>
      </c>
      <c r="Z5395" s="16">
        <f t="shared" si="678"/>
        <v>0</v>
      </c>
      <c r="AA5395" s="14">
        <f t="shared" si="675"/>
        <v>0</v>
      </c>
      <c r="AB5395" s="14">
        <f t="shared" si="672"/>
        <v>0</v>
      </c>
      <c r="AC5395" s="10">
        <v>0.06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3728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3729</v>
      </c>
      <c r="J5396" s="74" t="s">
        <v>38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3"/>
        <v>351</v>
      </c>
      <c r="W5396" s="14">
        <f t="shared" si="674"/>
        <v>0</v>
      </c>
      <c r="X5396" s="14"/>
      <c r="Y5396" s="14">
        <f t="shared" si="677"/>
        <v>0</v>
      </c>
      <c r="Z5396" s="16">
        <f t="shared" si="678"/>
        <v>0</v>
      </c>
      <c r="AA5396" s="14">
        <f t="shared" si="675"/>
        <v>0</v>
      </c>
      <c r="AB5396" s="14">
        <f t="shared" si="672"/>
        <v>0</v>
      </c>
      <c r="AC5396" s="10">
        <v>0.06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3728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3729</v>
      </c>
      <c r="J5397" s="74" t="s">
        <v>38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3"/>
        <v>32887.910000000003</v>
      </c>
      <c r="W5397" s="14">
        <f t="shared" si="674"/>
        <v>0</v>
      </c>
      <c r="X5397" s="14"/>
      <c r="Y5397" s="14">
        <f t="shared" si="677"/>
        <v>0</v>
      </c>
      <c r="Z5397" s="16">
        <f t="shared" si="678"/>
        <v>0</v>
      </c>
      <c r="AA5397" s="14">
        <f t="shared" si="675"/>
        <v>0</v>
      </c>
      <c r="AB5397" s="14">
        <f t="shared" si="672"/>
        <v>0</v>
      </c>
      <c r="AC5397" s="10">
        <v>0.06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3728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3729</v>
      </c>
      <c r="J5398" s="74" t="s">
        <v>38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3"/>
        <v>16499.900000000001</v>
      </c>
      <c r="W5398" s="14">
        <f t="shared" si="674"/>
        <v>0</v>
      </c>
      <c r="X5398" s="14"/>
      <c r="Y5398" s="14">
        <f t="shared" si="677"/>
        <v>0</v>
      </c>
      <c r="Z5398" s="16">
        <f t="shared" si="678"/>
        <v>0</v>
      </c>
      <c r="AA5398" s="14">
        <f t="shared" si="675"/>
        <v>0</v>
      </c>
      <c r="AB5398" s="14">
        <f t="shared" si="672"/>
        <v>0</v>
      </c>
      <c r="AC5398" s="10">
        <v>0.06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3728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3729</v>
      </c>
      <c r="J5399" s="74" t="s">
        <v>38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3"/>
        <v>-1061.08</v>
      </c>
      <c r="W5399" s="14">
        <f t="shared" si="674"/>
        <v>0</v>
      </c>
      <c r="X5399" s="14"/>
      <c r="Y5399" s="14">
        <f t="shared" si="677"/>
        <v>0</v>
      </c>
      <c r="Z5399" s="16">
        <f t="shared" si="678"/>
        <v>0</v>
      </c>
      <c r="AA5399" s="14">
        <f t="shared" si="675"/>
        <v>0</v>
      </c>
      <c r="AB5399" s="14">
        <f t="shared" si="672"/>
        <v>0</v>
      </c>
      <c r="AC5399" s="10">
        <v>7.4999999999999997E-2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3728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3729</v>
      </c>
      <c r="J5400" s="74" t="s">
        <v>38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3"/>
        <v>1124.5999999999999</v>
      </c>
      <c r="W5400" s="14">
        <f t="shared" si="674"/>
        <v>0</v>
      </c>
      <c r="X5400" s="14"/>
      <c r="Y5400" s="14">
        <f t="shared" si="677"/>
        <v>0</v>
      </c>
      <c r="Z5400" s="16">
        <f t="shared" si="678"/>
        <v>0</v>
      </c>
      <c r="AA5400" s="14">
        <f t="shared" si="675"/>
        <v>0</v>
      </c>
      <c r="AB5400" s="14">
        <f t="shared" si="672"/>
        <v>0</v>
      </c>
      <c r="AC5400" s="10">
        <v>0.06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3728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3729</v>
      </c>
      <c r="J5401" s="74" t="s">
        <v>38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3"/>
        <v>15897.1</v>
      </c>
      <c r="W5401" s="14">
        <f t="shared" si="674"/>
        <v>0</v>
      </c>
      <c r="X5401" s="14"/>
      <c r="Y5401" s="14">
        <f t="shared" si="677"/>
        <v>0</v>
      </c>
      <c r="Z5401" s="16">
        <f t="shared" si="678"/>
        <v>0</v>
      </c>
      <c r="AA5401" s="14">
        <f t="shared" si="675"/>
        <v>0</v>
      </c>
      <c r="AB5401" s="14">
        <f t="shared" si="672"/>
        <v>0</v>
      </c>
      <c r="AC5401" s="10">
        <v>0.06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3728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3729</v>
      </c>
      <c r="J5402" s="74" t="s">
        <v>38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3"/>
        <v>2400</v>
      </c>
      <c r="W5402" s="14">
        <f t="shared" si="674"/>
        <v>0</v>
      </c>
      <c r="X5402" s="14"/>
      <c r="Y5402" s="14">
        <f t="shared" si="677"/>
        <v>0</v>
      </c>
      <c r="Z5402" s="16">
        <f t="shared" si="678"/>
        <v>0</v>
      </c>
      <c r="AA5402" s="14">
        <f t="shared" si="675"/>
        <v>0</v>
      </c>
      <c r="AB5402" s="14">
        <f t="shared" si="672"/>
        <v>0</v>
      </c>
      <c r="AC5402" s="10">
        <v>7.4999999999999997E-2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3728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3729</v>
      </c>
      <c r="J5403" s="74" t="s">
        <v>38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3"/>
        <v>144.779999999995</v>
      </c>
      <c r="W5403" s="14">
        <f t="shared" si="674"/>
        <v>0</v>
      </c>
      <c r="X5403" s="14"/>
      <c r="Y5403" s="14">
        <f t="shared" si="677"/>
        <v>0</v>
      </c>
      <c r="Z5403" s="16">
        <f t="shared" si="678"/>
        <v>0</v>
      </c>
      <c r="AA5403" s="14">
        <f t="shared" si="675"/>
        <v>0</v>
      </c>
      <c r="AB5403" s="14">
        <f t="shared" si="672"/>
        <v>0</v>
      </c>
      <c r="AC5403" s="10">
        <v>0.06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3728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3729</v>
      </c>
      <c r="J5404" s="74" t="s">
        <v>38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4"/>
        <v>0</v>
      </c>
      <c r="X5404" s="14"/>
      <c r="Y5404" s="14">
        <f t="shared" si="677"/>
        <v>0</v>
      </c>
      <c r="Z5404" s="16">
        <f t="shared" si="678"/>
        <v>0</v>
      </c>
      <c r="AA5404" s="14">
        <f t="shared" si="675"/>
        <v>0</v>
      </c>
      <c r="AB5404" s="14">
        <f t="shared" si="672"/>
        <v>0</v>
      </c>
      <c r="AC5404" s="10">
        <v>0.06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3728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3729</v>
      </c>
      <c r="J5405" s="74" t="s">
        <v>38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3"/>
        <v>499146.39</v>
      </c>
      <c r="W5405" s="14">
        <f t="shared" si="674"/>
        <v>0</v>
      </c>
      <c r="X5405" s="14"/>
      <c r="Y5405" s="14">
        <f t="shared" si="677"/>
        <v>0</v>
      </c>
      <c r="Z5405" s="16">
        <f t="shared" si="678"/>
        <v>0</v>
      </c>
      <c r="AA5405" s="14">
        <f t="shared" si="675"/>
        <v>0</v>
      </c>
      <c r="AB5405" s="14">
        <f t="shared" si="672"/>
        <v>0</v>
      </c>
      <c r="AC5405" s="10">
        <v>0.06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3728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3729</v>
      </c>
      <c r="J5406" s="74" t="s">
        <v>38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3"/>
        <v>3106.0800000000099</v>
      </c>
      <c r="W5406" s="14">
        <f t="shared" si="674"/>
        <v>0</v>
      </c>
      <c r="X5406" s="14"/>
      <c r="Y5406" s="14">
        <f t="shared" si="677"/>
        <v>0</v>
      </c>
      <c r="Z5406" s="14"/>
      <c r="AA5406" s="14">
        <f t="shared" si="675"/>
        <v>0</v>
      </c>
      <c r="AB5406" s="14">
        <f t="shared" si="672"/>
        <v>0</v>
      </c>
      <c r="AC5406" s="10">
        <v>0.06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3728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3729</v>
      </c>
      <c r="J5407" s="74" t="s">
        <v>38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3"/>
        <v>9695.4500000000007</v>
      </c>
      <c r="W5407" s="14">
        <f t="shared" si="674"/>
        <v>1600.3899999999999</v>
      </c>
      <c r="X5407" s="14"/>
      <c r="Y5407" s="14">
        <f t="shared" si="677"/>
        <v>0</v>
      </c>
      <c r="Z5407" s="16">
        <f t="shared" ref="Z5407:Z5416" si="679">W5407+X5407</f>
        <v>1600.3899999999999</v>
      </c>
      <c r="AA5407" s="14">
        <f t="shared" si="675"/>
        <v>0</v>
      </c>
      <c r="AB5407" s="14">
        <f t="shared" si="672"/>
        <v>1600.3899999999999</v>
      </c>
      <c r="AC5407" s="10">
        <v>7.4999999999999997E-2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3728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3729</v>
      </c>
      <c r="J5408" s="74" t="s">
        <v>38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3"/>
        <v>8098.96</v>
      </c>
      <c r="W5408" s="14">
        <f t="shared" si="674"/>
        <v>0</v>
      </c>
      <c r="X5408" s="14"/>
      <c r="Y5408" s="14">
        <f t="shared" si="677"/>
        <v>0</v>
      </c>
      <c r="Z5408" s="16">
        <f t="shared" si="679"/>
        <v>0</v>
      </c>
      <c r="AA5408" s="14">
        <f t="shared" si="675"/>
        <v>0</v>
      </c>
      <c r="AB5408" s="14">
        <f t="shared" si="672"/>
        <v>0</v>
      </c>
      <c r="AC5408" s="10">
        <v>7.4999999999999997E-2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3728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3729</v>
      </c>
      <c r="J5409" s="74" t="s">
        <v>38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3"/>
        <v>-5126.5</v>
      </c>
      <c r="W5409" s="14">
        <f t="shared" si="674"/>
        <v>0</v>
      </c>
      <c r="X5409" s="14"/>
      <c r="Y5409" s="14">
        <f t="shared" si="677"/>
        <v>0</v>
      </c>
      <c r="Z5409" s="16">
        <f t="shared" si="679"/>
        <v>0</v>
      </c>
      <c r="AA5409" s="14">
        <f t="shared" si="675"/>
        <v>0</v>
      </c>
      <c r="AB5409" s="14">
        <f t="shared" si="672"/>
        <v>0</v>
      </c>
      <c r="AC5409" s="10">
        <v>0.06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3728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3729</v>
      </c>
      <c r="J5410" s="74" t="s">
        <v>38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3"/>
        <v>-1125.31</v>
      </c>
      <c r="W5410" s="14">
        <f t="shared" si="674"/>
        <v>0</v>
      </c>
      <c r="X5410" s="14"/>
      <c r="Y5410" s="14">
        <f t="shared" si="677"/>
        <v>0</v>
      </c>
      <c r="Z5410" s="16">
        <f t="shared" si="679"/>
        <v>0</v>
      </c>
      <c r="AA5410" s="14">
        <f t="shared" si="675"/>
        <v>0</v>
      </c>
      <c r="AB5410" s="14">
        <f t="shared" si="672"/>
        <v>0</v>
      </c>
      <c r="AC5410" s="10">
        <v>7.4999999999999997E-2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3728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3729</v>
      </c>
      <c r="J5411" s="74" t="s">
        <v>38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3828</v>
      </c>
      <c r="S5411" s="139">
        <v>32483.360000000001</v>
      </c>
      <c r="T5411" s="14"/>
      <c r="U5411" s="14">
        <f>4664.9-U5103</f>
        <v>2005.5399999999995</v>
      </c>
      <c r="V5411" s="14">
        <f t="shared" si="673"/>
        <v>30477.82</v>
      </c>
      <c r="W5411" s="14">
        <f t="shared" si="674"/>
        <v>1966.2156862745094</v>
      </c>
      <c r="X5411" s="14"/>
      <c r="Y5411" s="14">
        <f t="shared" si="677"/>
        <v>0</v>
      </c>
      <c r="Z5411" s="16">
        <f t="shared" si="679"/>
        <v>1966.2156862745094</v>
      </c>
      <c r="AA5411" s="14">
        <f t="shared" si="675"/>
        <v>39.324313725490128</v>
      </c>
      <c r="AB5411" s="14">
        <f t="shared" si="672"/>
        <v>2005.5399999999995</v>
      </c>
      <c r="AC5411" s="10">
        <v>0.06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3728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3729</v>
      </c>
      <c r="J5412" s="74" t="s">
        <v>38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3"/>
        <v>1442.58</v>
      </c>
      <c r="W5412" s="14">
        <f t="shared" si="674"/>
        <v>0</v>
      </c>
      <c r="X5412" s="14"/>
      <c r="Y5412" s="14">
        <f t="shared" si="677"/>
        <v>0</v>
      </c>
      <c r="Z5412" s="16">
        <f t="shared" si="679"/>
        <v>0</v>
      </c>
      <c r="AA5412" s="14">
        <f t="shared" si="675"/>
        <v>0</v>
      </c>
      <c r="AB5412" s="14">
        <f t="shared" si="672"/>
        <v>0</v>
      </c>
      <c r="AC5412" s="10">
        <v>7.4999999999999997E-2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3728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3729</v>
      </c>
      <c r="J5413" s="74" t="s">
        <v>38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3"/>
        <v>38184.800000000003</v>
      </c>
      <c r="W5413" s="14">
        <f t="shared" si="674"/>
        <v>0</v>
      </c>
      <c r="X5413" s="14"/>
      <c r="Y5413" s="14">
        <f t="shared" si="677"/>
        <v>0</v>
      </c>
      <c r="Z5413" s="16">
        <f t="shared" si="679"/>
        <v>0</v>
      </c>
      <c r="AA5413" s="14">
        <f t="shared" si="675"/>
        <v>0</v>
      </c>
      <c r="AB5413" s="14">
        <f t="shared" si="672"/>
        <v>0</v>
      </c>
      <c r="AC5413" s="10">
        <v>0.06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3728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3729</v>
      </c>
      <c r="J5414" s="74" t="s">
        <v>38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3"/>
        <v>995.4</v>
      </c>
      <c r="W5414" s="14">
        <f t="shared" si="674"/>
        <v>0</v>
      </c>
      <c r="X5414" s="14"/>
      <c r="Y5414" s="14">
        <f t="shared" si="677"/>
        <v>0</v>
      </c>
      <c r="Z5414" s="16">
        <f t="shared" si="679"/>
        <v>0</v>
      </c>
      <c r="AA5414" s="14">
        <f t="shared" si="675"/>
        <v>0</v>
      </c>
      <c r="AB5414" s="14">
        <f t="shared" si="672"/>
        <v>0</v>
      </c>
      <c r="AC5414" s="10">
        <v>0.06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3728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3729</v>
      </c>
      <c r="J5415" s="74" t="s">
        <v>38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3"/>
        <v>9727.1</v>
      </c>
      <c r="W5415" s="14">
        <f t="shared" si="674"/>
        <v>0</v>
      </c>
      <c r="X5415" s="14"/>
      <c r="Y5415" s="14">
        <f t="shared" si="677"/>
        <v>0</v>
      </c>
      <c r="Z5415" s="16">
        <f t="shared" si="679"/>
        <v>0</v>
      </c>
      <c r="AA5415" s="14">
        <f t="shared" si="675"/>
        <v>0</v>
      </c>
      <c r="AB5415" s="14">
        <f t="shared" si="672"/>
        <v>0</v>
      </c>
      <c r="AC5415" s="10">
        <v>0.06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3728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3729</v>
      </c>
      <c r="J5416" s="74" t="s">
        <v>38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3"/>
        <v>-1682.29</v>
      </c>
      <c r="W5416" s="14">
        <f t="shared" si="674"/>
        <v>0</v>
      </c>
      <c r="X5416" s="14"/>
      <c r="Y5416" s="14">
        <f t="shared" si="677"/>
        <v>0</v>
      </c>
      <c r="Z5416" s="16">
        <f t="shared" si="679"/>
        <v>0</v>
      </c>
      <c r="AA5416" s="14">
        <f t="shared" si="675"/>
        <v>0</v>
      </c>
      <c r="AB5416" s="14">
        <f t="shared" si="672"/>
        <v>0</v>
      </c>
      <c r="AC5416" s="10">
        <v>7.4999999999999997E-2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3728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3729</v>
      </c>
      <c r="J5417" s="74" t="s">
        <v>38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3"/>
        <v>0.01</v>
      </c>
      <c r="W5417" s="14">
        <f t="shared" si="674"/>
        <v>0</v>
      </c>
      <c r="X5417" s="14"/>
      <c r="Y5417" s="14">
        <f t="shared" si="677"/>
        <v>0</v>
      </c>
      <c r="Z5417" s="14"/>
      <c r="AA5417" s="14">
        <f t="shared" si="675"/>
        <v>0</v>
      </c>
      <c r="AB5417" s="14">
        <f t="shared" si="672"/>
        <v>0</v>
      </c>
      <c r="AC5417" s="10">
        <v>7.4999999999999997E-2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3728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3729</v>
      </c>
      <c r="J5418" s="74" t="s">
        <v>38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3"/>
        <v>927.57</v>
      </c>
      <c r="W5418" s="14">
        <f t="shared" si="674"/>
        <v>0</v>
      </c>
      <c r="X5418" s="14"/>
      <c r="Y5418" s="14">
        <f t="shared" si="677"/>
        <v>0</v>
      </c>
      <c r="Z5418" s="16">
        <f t="shared" ref="Z5418:Z5481" si="680">W5418+X5418</f>
        <v>0</v>
      </c>
      <c r="AA5418" s="14">
        <f t="shared" si="675"/>
        <v>0</v>
      </c>
      <c r="AB5418" s="14">
        <f t="shared" si="672"/>
        <v>0</v>
      </c>
      <c r="AC5418" s="10">
        <v>7.4999999999999997E-2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3728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3729</v>
      </c>
      <c r="J5419" s="74" t="s">
        <v>38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3"/>
        <v>1134.2</v>
      </c>
      <c r="W5419" s="14">
        <f t="shared" si="674"/>
        <v>0</v>
      </c>
      <c r="X5419" s="14"/>
      <c r="Y5419" s="14">
        <f t="shared" si="677"/>
        <v>0</v>
      </c>
      <c r="Z5419" s="16">
        <f t="shared" si="680"/>
        <v>0</v>
      </c>
      <c r="AA5419" s="14">
        <f t="shared" si="675"/>
        <v>0</v>
      </c>
      <c r="AB5419" s="14">
        <f t="shared" si="672"/>
        <v>0</v>
      </c>
      <c r="AC5419" s="10">
        <v>0.06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3728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3729</v>
      </c>
      <c r="J5420" s="74" t="s">
        <v>38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3"/>
        <v>85408.59</v>
      </c>
      <c r="W5420" s="14">
        <f t="shared" si="674"/>
        <v>0</v>
      </c>
      <c r="X5420" s="14"/>
      <c r="Y5420" s="14">
        <f t="shared" si="677"/>
        <v>0</v>
      </c>
      <c r="Z5420" s="16">
        <f t="shared" si="680"/>
        <v>0</v>
      </c>
      <c r="AA5420" s="14">
        <f t="shared" si="675"/>
        <v>0</v>
      </c>
      <c r="AB5420" s="14">
        <f t="shared" si="672"/>
        <v>0</v>
      </c>
      <c r="AC5420" s="10">
        <v>0.06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3728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3729</v>
      </c>
      <c r="J5421" s="74" t="s">
        <v>38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3"/>
        <v>655.38</v>
      </c>
      <c r="W5421" s="14">
        <f t="shared" si="674"/>
        <v>0</v>
      </c>
      <c r="X5421" s="14"/>
      <c r="Y5421" s="14">
        <f t="shared" si="677"/>
        <v>0</v>
      </c>
      <c r="Z5421" s="16">
        <f t="shared" si="680"/>
        <v>0</v>
      </c>
      <c r="AA5421" s="14">
        <f t="shared" si="675"/>
        <v>0</v>
      </c>
      <c r="AB5421" s="14">
        <f t="shared" si="672"/>
        <v>0</v>
      </c>
      <c r="AC5421" s="10">
        <v>0.06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3728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3729</v>
      </c>
      <c r="J5422" s="74" t="s">
        <v>38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3"/>
        <v>22900.07</v>
      </c>
      <c r="W5422" s="14">
        <f t="shared" si="674"/>
        <v>0</v>
      </c>
      <c r="X5422" s="14"/>
      <c r="Y5422" s="14">
        <f t="shared" si="677"/>
        <v>0</v>
      </c>
      <c r="Z5422" s="16">
        <f t="shared" si="680"/>
        <v>0</v>
      </c>
      <c r="AA5422" s="14">
        <f t="shared" si="675"/>
        <v>0</v>
      </c>
      <c r="AB5422" s="14">
        <f t="shared" ref="AB5422:AB5485" si="681">U5422</f>
        <v>0</v>
      </c>
      <c r="AC5422" s="10">
        <v>7.4999999999999997E-2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3728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3729</v>
      </c>
      <c r="J5423" s="74" t="s">
        <v>38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2">S5423+T5423-U5423</f>
        <v>1</v>
      </c>
      <c r="W5423" s="14">
        <f t="shared" si="674"/>
        <v>0</v>
      </c>
      <c r="X5423" s="14"/>
      <c r="Y5423" s="14">
        <f t="shared" si="677"/>
        <v>0</v>
      </c>
      <c r="Z5423" s="16">
        <f t="shared" si="680"/>
        <v>0</v>
      </c>
      <c r="AA5423" s="14">
        <f t="shared" si="675"/>
        <v>0</v>
      </c>
      <c r="AB5423" s="14">
        <f t="shared" si="681"/>
        <v>0</v>
      </c>
      <c r="AC5423" s="10">
        <v>0.06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3728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3729</v>
      </c>
      <c r="J5424" s="74" t="s">
        <v>38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2"/>
        <v>971.7</v>
      </c>
      <c r="W5424" s="14">
        <f t="shared" si="674"/>
        <v>0</v>
      </c>
      <c r="X5424" s="14"/>
      <c r="Y5424" s="14">
        <f t="shared" si="677"/>
        <v>0</v>
      </c>
      <c r="Z5424" s="16">
        <f t="shared" si="680"/>
        <v>0</v>
      </c>
      <c r="AA5424" s="14">
        <f t="shared" si="675"/>
        <v>0</v>
      </c>
      <c r="AB5424" s="14">
        <f t="shared" si="681"/>
        <v>0</v>
      </c>
      <c r="AC5424" s="10">
        <v>0.06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3728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3729</v>
      </c>
      <c r="J5425" s="74" t="s">
        <v>38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2"/>
        <v>15112.89</v>
      </c>
      <c r="W5425" s="14">
        <f t="shared" si="674"/>
        <v>0</v>
      </c>
      <c r="X5425" s="14"/>
      <c r="Y5425" s="14">
        <f t="shared" si="677"/>
        <v>0</v>
      </c>
      <c r="Z5425" s="16">
        <f t="shared" si="680"/>
        <v>0</v>
      </c>
      <c r="AA5425" s="14">
        <f t="shared" si="675"/>
        <v>0</v>
      </c>
      <c r="AB5425" s="14">
        <f t="shared" si="681"/>
        <v>0</v>
      </c>
      <c r="AC5425" s="10">
        <v>0.06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3728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3729</v>
      </c>
      <c r="J5426" s="74" t="s">
        <v>38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3742</v>
      </c>
      <c r="S5426" s="139">
        <v>3564.8</v>
      </c>
      <c r="T5426" s="14"/>
      <c r="U5426" s="139">
        <v>3564.8</v>
      </c>
      <c r="V5426" s="14">
        <f t="shared" si="682"/>
        <v>0</v>
      </c>
      <c r="W5426" s="14">
        <f t="shared" si="674"/>
        <v>3422.2080000000001</v>
      </c>
      <c r="X5426" s="14"/>
      <c r="Y5426" s="14">
        <f t="shared" si="677"/>
        <v>0</v>
      </c>
      <c r="Z5426" s="16">
        <f t="shared" si="680"/>
        <v>3422.2080000000001</v>
      </c>
      <c r="AA5426" s="14">
        <f t="shared" si="675"/>
        <v>142.5920000000001</v>
      </c>
      <c r="AB5426" s="14">
        <f t="shared" si="681"/>
        <v>3564.8</v>
      </c>
      <c r="AC5426" s="10">
        <v>0.06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3728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3729</v>
      </c>
      <c r="J5427" s="74" t="s">
        <v>38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2"/>
        <v>11.4</v>
      </c>
      <c r="W5427" s="14">
        <f t="shared" ref="W5427:W5490" si="683">IF(O5427="返货",U5427/(1+P5427),IF(O5427="返现",U5427,IF(O5427="折扣",U5427*P5427,IF(O5427="无",U5427))))</f>
        <v>0</v>
      </c>
      <c r="X5427" s="14"/>
      <c r="Y5427" s="14">
        <f t="shared" si="677"/>
        <v>0</v>
      </c>
      <c r="Z5427" s="16">
        <f t="shared" si="680"/>
        <v>0</v>
      </c>
      <c r="AA5427" s="14">
        <f t="shared" si="675"/>
        <v>0</v>
      </c>
      <c r="AB5427" s="14">
        <f t="shared" si="681"/>
        <v>0</v>
      </c>
      <c r="AC5427" s="10">
        <v>0.06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3728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3729</v>
      </c>
      <c r="J5428" s="74" t="s">
        <v>38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3"/>
        <v>0</v>
      </c>
      <c r="X5428" s="14"/>
      <c r="Y5428" s="14">
        <f t="shared" si="677"/>
        <v>0</v>
      </c>
      <c r="Z5428" s="16">
        <f t="shared" si="680"/>
        <v>0</v>
      </c>
      <c r="AA5428" s="14">
        <f t="shared" si="675"/>
        <v>0</v>
      </c>
      <c r="AB5428" s="14">
        <f t="shared" si="681"/>
        <v>0</v>
      </c>
      <c r="AC5428" s="10">
        <v>7.4999999999999997E-2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3728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3729</v>
      </c>
      <c r="J5429" s="74" t="s">
        <v>38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3"/>
        <v>0</v>
      </c>
      <c r="X5429" s="14"/>
      <c r="Y5429" s="14">
        <f t="shared" si="677"/>
        <v>0</v>
      </c>
      <c r="Z5429" s="16">
        <f t="shared" si="680"/>
        <v>0</v>
      </c>
      <c r="AA5429" s="14">
        <f t="shared" ref="AA5429:AA5492" si="684">U5429-W5429</f>
        <v>0</v>
      </c>
      <c r="AB5429" s="14">
        <f t="shared" si="681"/>
        <v>0</v>
      </c>
      <c r="AC5429" s="10">
        <v>0.06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3728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3729</v>
      </c>
      <c r="J5430" s="74" t="s">
        <v>38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3"/>
        <v>0</v>
      </c>
      <c r="X5430" s="14"/>
      <c r="Y5430" s="14">
        <f t="shared" si="677"/>
        <v>0</v>
      </c>
      <c r="Z5430" s="16">
        <f t="shared" si="680"/>
        <v>0</v>
      </c>
      <c r="AA5430" s="14">
        <f t="shared" si="684"/>
        <v>0</v>
      </c>
      <c r="AB5430" s="14">
        <f t="shared" si="681"/>
        <v>0</v>
      </c>
      <c r="AC5430" s="10">
        <v>0.06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3728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3729</v>
      </c>
      <c r="J5431" s="74" t="s">
        <v>38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3"/>
        <v>0</v>
      </c>
      <c r="X5431" s="14"/>
      <c r="Y5431" s="14">
        <f t="shared" si="677"/>
        <v>0</v>
      </c>
      <c r="Z5431" s="16">
        <f t="shared" si="680"/>
        <v>0</v>
      </c>
      <c r="AA5431" s="14">
        <f t="shared" si="684"/>
        <v>0</v>
      </c>
      <c r="AB5431" s="14">
        <f t="shared" si="681"/>
        <v>0</v>
      </c>
      <c r="AC5431" s="10">
        <v>0.06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3728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3729</v>
      </c>
      <c r="J5432" s="74" t="s">
        <v>38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2"/>
        <v>-1.2000000000043656</v>
      </c>
      <c r="W5432" s="14">
        <f t="shared" si="683"/>
        <v>60815.750400000004</v>
      </c>
      <c r="X5432" s="14"/>
      <c r="Y5432" s="14">
        <f t="shared" si="677"/>
        <v>0</v>
      </c>
      <c r="Z5432" s="16">
        <f t="shared" si="680"/>
        <v>60815.750400000004</v>
      </c>
      <c r="AA5432" s="14">
        <f t="shared" si="684"/>
        <v>2533.9896000000008</v>
      </c>
      <c r="AB5432" s="14">
        <f t="shared" si="681"/>
        <v>63349.740000000005</v>
      </c>
      <c r="AC5432" s="10">
        <v>0.06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3728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3729</v>
      </c>
      <c r="J5433" s="74" t="s">
        <v>38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2"/>
        <v>3027.4999999999982</v>
      </c>
      <c r="W5433" s="14">
        <f t="shared" si="683"/>
        <v>5978.4960000000019</v>
      </c>
      <c r="X5433" s="14"/>
      <c r="Y5433" s="14">
        <f t="shared" si="677"/>
        <v>0</v>
      </c>
      <c r="Z5433" s="16">
        <f t="shared" si="680"/>
        <v>5978.4960000000019</v>
      </c>
      <c r="AA5433" s="14">
        <f t="shared" si="684"/>
        <v>249.10400000000027</v>
      </c>
      <c r="AB5433" s="14">
        <f t="shared" si="681"/>
        <v>6227.6000000000022</v>
      </c>
      <c r="AC5433" s="10">
        <v>0.06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3728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3729</v>
      </c>
      <c r="J5434" s="74" t="s">
        <v>38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3"/>
        <v>0</v>
      </c>
      <c r="X5434" s="14"/>
      <c r="Y5434" s="14">
        <f t="shared" si="677"/>
        <v>0</v>
      </c>
      <c r="Z5434" s="16">
        <f t="shared" si="680"/>
        <v>0</v>
      </c>
      <c r="AA5434" s="14">
        <f t="shared" si="684"/>
        <v>0</v>
      </c>
      <c r="AB5434" s="14">
        <f t="shared" si="681"/>
        <v>0</v>
      </c>
      <c r="AC5434" s="10">
        <v>7.4999999999999997E-2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3728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3729</v>
      </c>
      <c r="J5435" s="74" t="s">
        <v>38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3"/>
        <v>0</v>
      </c>
      <c r="X5435" s="14"/>
      <c r="Y5435" s="14">
        <f t="shared" si="677"/>
        <v>0</v>
      </c>
      <c r="Z5435" s="16">
        <f t="shared" si="680"/>
        <v>0</v>
      </c>
      <c r="AA5435" s="14">
        <f t="shared" si="684"/>
        <v>0</v>
      </c>
      <c r="AB5435" s="14">
        <f t="shared" si="681"/>
        <v>0</v>
      </c>
      <c r="AC5435" s="10">
        <v>7.4999999999999997E-2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3728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3729</v>
      </c>
      <c r="J5436" s="74" t="s">
        <v>38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3"/>
        <v>0</v>
      </c>
      <c r="X5436" s="14"/>
      <c r="Y5436" s="14">
        <f t="shared" si="677"/>
        <v>0</v>
      </c>
      <c r="Z5436" s="16">
        <f t="shared" si="680"/>
        <v>0</v>
      </c>
      <c r="AA5436" s="14">
        <f t="shared" si="684"/>
        <v>0</v>
      </c>
      <c r="AB5436" s="14">
        <f t="shared" si="681"/>
        <v>0</v>
      </c>
      <c r="AC5436" s="10">
        <v>7.4999999999999997E-2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3728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3729</v>
      </c>
      <c r="J5437" s="74" t="s">
        <v>38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3"/>
        <v>0</v>
      </c>
      <c r="X5437" s="14"/>
      <c r="Y5437" s="14">
        <f t="shared" si="677"/>
        <v>0</v>
      </c>
      <c r="Z5437" s="16">
        <f t="shared" si="680"/>
        <v>0</v>
      </c>
      <c r="AA5437" s="14">
        <f t="shared" si="684"/>
        <v>0</v>
      </c>
      <c r="AB5437" s="14">
        <f t="shared" si="681"/>
        <v>0</v>
      </c>
      <c r="AC5437" s="10">
        <v>7.4999999999999997E-2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3728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3729</v>
      </c>
      <c r="J5438" s="74" t="s">
        <v>38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3"/>
        <v>0</v>
      </c>
      <c r="X5438" s="14"/>
      <c r="Y5438" s="14">
        <f t="shared" si="677"/>
        <v>0</v>
      </c>
      <c r="Z5438" s="16">
        <f t="shared" si="680"/>
        <v>0</v>
      </c>
      <c r="AA5438" s="14">
        <f t="shared" si="684"/>
        <v>0</v>
      </c>
      <c r="AB5438" s="14">
        <f t="shared" si="681"/>
        <v>0</v>
      </c>
      <c r="AC5438" s="10">
        <v>7.4999999999999997E-2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3728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3729</v>
      </c>
      <c r="J5439" s="74" t="s">
        <v>38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3"/>
        <v>0</v>
      </c>
      <c r="X5439" s="14"/>
      <c r="Y5439" s="14">
        <f t="shared" si="677"/>
        <v>0</v>
      </c>
      <c r="Z5439" s="16">
        <f t="shared" si="680"/>
        <v>0</v>
      </c>
      <c r="AA5439" s="14">
        <f t="shared" si="684"/>
        <v>0</v>
      </c>
      <c r="AB5439" s="14">
        <f t="shared" si="681"/>
        <v>0</v>
      </c>
      <c r="AC5439" s="10">
        <v>7.4999999999999997E-2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3728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3729</v>
      </c>
      <c r="J5440" s="74" t="s">
        <v>38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3"/>
        <v>0</v>
      </c>
      <c r="X5440" s="14"/>
      <c r="Y5440" s="14">
        <f t="shared" si="677"/>
        <v>0</v>
      </c>
      <c r="Z5440" s="16">
        <f t="shared" si="680"/>
        <v>0</v>
      </c>
      <c r="AA5440" s="14">
        <f t="shared" si="684"/>
        <v>0</v>
      </c>
      <c r="AB5440" s="14">
        <f t="shared" si="681"/>
        <v>0</v>
      </c>
      <c r="AC5440" s="10">
        <v>7.4999999999999997E-2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3728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3729</v>
      </c>
      <c r="J5441" s="74" t="s">
        <v>38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2"/>
        <v>2298.75</v>
      </c>
      <c r="W5441" s="14">
        <f t="shared" si="683"/>
        <v>0</v>
      </c>
      <c r="X5441" s="14"/>
      <c r="Y5441" s="14">
        <f t="shared" si="677"/>
        <v>0</v>
      </c>
      <c r="Z5441" s="16">
        <f t="shared" si="680"/>
        <v>0</v>
      </c>
      <c r="AA5441" s="14">
        <f t="shared" si="684"/>
        <v>0</v>
      </c>
      <c r="AB5441" s="14">
        <f t="shared" si="681"/>
        <v>0</v>
      </c>
      <c r="AC5441" s="10">
        <v>0.06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3728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3729</v>
      </c>
      <c r="J5442" s="74" t="s">
        <v>38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3"/>
        <v>0</v>
      </c>
      <c r="X5442" s="14"/>
      <c r="Y5442" s="14">
        <f t="shared" si="677"/>
        <v>0</v>
      </c>
      <c r="Z5442" s="16">
        <f t="shared" si="680"/>
        <v>0</v>
      </c>
      <c r="AA5442" s="14">
        <f t="shared" si="684"/>
        <v>0</v>
      </c>
      <c r="AB5442" s="14">
        <f t="shared" si="681"/>
        <v>0</v>
      </c>
      <c r="AC5442" s="10">
        <v>7.4999999999999997E-2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3728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3729</v>
      </c>
      <c r="J5443" s="74" t="s">
        <v>38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3"/>
        <v>0</v>
      </c>
      <c r="X5443" s="14"/>
      <c r="Y5443" s="14">
        <f t="shared" ref="Y5443:Y5506" si="685">IF((W5443-AB5443)&gt;0,W5443-AB5443,0)</f>
        <v>0</v>
      </c>
      <c r="Z5443" s="16">
        <f t="shared" si="680"/>
        <v>0</v>
      </c>
      <c r="AA5443" s="14">
        <f t="shared" si="684"/>
        <v>0</v>
      </c>
      <c r="AB5443" s="14">
        <f t="shared" si="681"/>
        <v>0</v>
      </c>
      <c r="AC5443" s="10">
        <v>7.4999999999999997E-2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3728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3729</v>
      </c>
      <c r="J5444" s="74" t="s">
        <v>38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3"/>
        <v>0</v>
      </c>
      <c r="X5444" s="14"/>
      <c r="Y5444" s="14">
        <f t="shared" si="685"/>
        <v>0</v>
      </c>
      <c r="Z5444" s="16">
        <f t="shared" si="680"/>
        <v>0</v>
      </c>
      <c r="AA5444" s="14">
        <f t="shared" si="684"/>
        <v>0</v>
      </c>
      <c r="AB5444" s="14">
        <f t="shared" si="681"/>
        <v>0</v>
      </c>
      <c r="AC5444" s="10">
        <v>7.4999999999999997E-2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3728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3729</v>
      </c>
      <c r="J5445" s="74" t="s">
        <v>38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3"/>
        <v>0</v>
      </c>
      <c r="X5445" s="14"/>
      <c r="Y5445" s="14">
        <f t="shared" si="685"/>
        <v>0</v>
      </c>
      <c r="Z5445" s="16">
        <f t="shared" si="680"/>
        <v>0</v>
      </c>
      <c r="AA5445" s="14">
        <f t="shared" si="684"/>
        <v>0</v>
      </c>
      <c r="AB5445" s="14">
        <f t="shared" si="681"/>
        <v>0</v>
      </c>
      <c r="AC5445" s="10">
        <v>0.06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3728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3729</v>
      </c>
      <c r="J5446" s="74" t="s">
        <v>38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3"/>
        <v>0</v>
      </c>
      <c r="X5446" s="14"/>
      <c r="Y5446" s="14">
        <f t="shared" si="685"/>
        <v>0</v>
      </c>
      <c r="Z5446" s="16">
        <f t="shared" si="680"/>
        <v>0</v>
      </c>
      <c r="AA5446" s="14">
        <f t="shared" si="684"/>
        <v>0</v>
      </c>
      <c r="AB5446" s="14">
        <f t="shared" si="681"/>
        <v>0</v>
      </c>
      <c r="AC5446" s="10">
        <v>7.4999999999999997E-2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3728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3729</v>
      </c>
      <c r="J5447" s="74" t="s">
        <v>38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3"/>
        <v>0</v>
      </c>
      <c r="X5447" s="14"/>
      <c r="Y5447" s="14">
        <f t="shared" si="685"/>
        <v>0</v>
      </c>
      <c r="Z5447" s="16">
        <f t="shared" si="680"/>
        <v>0</v>
      </c>
      <c r="AA5447" s="14">
        <f t="shared" si="684"/>
        <v>0</v>
      </c>
      <c r="AB5447" s="14">
        <f t="shared" si="681"/>
        <v>0</v>
      </c>
      <c r="AC5447" s="10">
        <v>7.4999999999999997E-2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3728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3729</v>
      </c>
      <c r="J5448" s="74" t="s">
        <v>38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3"/>
        <v>0</v>
      </c>
      <c r="X5448" s="14"/>
      <c r="Y5448" s="14">
        <f t="shared" si="685"/>
        <v>0</v>
      </c>
      <c r="Z5448" s="16">
        <f t="shared" si="680"/>
        <v>0</v>
      </c>
      <c r="AA5448" s="14">
        <f t="shared" si="684"/>
        <v>0</v>
      </c>
      <c r="AB5448" s="14">
        <f t="shared" si="681"/>
        <v>0</v>
      </c>
      <c r="AC5448" s="10">
        <v>7.4999999999999997E-2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3728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3729</v>
      </c>
      <c r="J5449" s="74" t="s">
        <v>38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3"/>
        <v>0</v>
      </c>
      <c r="X5449" s="14"/>
      <c r="Y5449" s="14">
        <f t="shared" si="685"/>
        <v>0</v>
      </c>
      <c r="Z5449" s="16">
        <f t="shared" si="680"/>
        <v>0</v>
      </c>
      <c r="AA5449" s="14">
        <f t="shared" si="684"/>
        <v>0</v>
      </c>
      <c r="AB5449" s="14">
        <f t="shared" si="681"/>
        <v>0</v>
      </c>
      <c r="AC5449" s="10">
        <v>0.06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3728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3729</v>
      </c>
      <c r="J5450" s="74" t="s">
        <v>38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2"/>
        <v>73667.62</v>
      </c>
      <c r="W5450" s="14">
        <f t="shared" si="683"/>
        <v>0</v>
      </c>
      <c r="X5450" s="14"/>
      <c r="Y5450" s="14">
        <f t="shared" si="685"/>
        <v>0</v>
      </c>
      <c r="Z5450" s="16">
        <f t="shared" si="680"/>
        <v>0</v>
      </c>
      <c r="AA5450" s="14">
        <f t="shared" si="684"/>
        <v>0</v>
      </c>
      <c r="AB5450" s="14">
        <f t="shared" si="681"/>
        <v>0</v>
      </c>
      <c r="AC5450" s="10">
        <v>0.06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3728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3729</v>
      </c>
      <c r="J5451" s="74" t="s">
        <v>38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2"/>
        <v>3171.92</v>
      </c>
      <c r="W5451" s="14">
        <f t="shared" si="683"/>
        <v>0</v>
      </c>
      <c r="X5451" s="14"/>
      <c r="Y5451" s="14">
        <f t="shared" si="685"/>
        <v>0</v>
      </c>
      <c r="Z5451" s="16">
        <f t="shared" si="680"/>
        <v>0</v>
      </c>
      <c r="AA5451" s="14">
        <f t="shared" si="684"/>
        <v>0</v>
      </c>
      <c r="AB5451" s="14">
        <f t="shared" si="681"/>
        <v>0</v>
      </c>
      <c r="AC5451" s="10">
        <v>7.4999999999999997E-2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3728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3729</v>
      </c>
      <c r="J5452" s="74" t="s">
        <v>38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2"/>
        <v>28952.38</v>
      </c>
      <c r="W5452" s="14">
        <f t="shared" si="683"/>
        <v>0</v>
      </c>
      <c r="X5452" s="14"/>
      <c r="Y5452" s="14">
        <f t="shared" si="685"/>
        <v>0</v>
      </c>
      <c r="Z5452" s="16">
        <f t="shared" si="680"/>
        <v>0</v>
      </c>
      <c r="AA5452" s="14">
        <f t="shared" si="684"/>
        <v>0</v>
      </c>
      <c r="AB5452" s="14">
        <f t="shared" si="681"/>
        <v>0</v>
      </c>
      <c r="AC5452" s="10">
        <v>0.06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3728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3729</v>
      </c>
      <c r="J5453" s="74" t="s">
        <v>38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2"/>
        <v>15479.3299999999</v>
      </c>
      <c r="W5453" s="14">
        <f t="shared" si="683"/>
        <v>0</v>
      </c>
      <c r="X5453" s="14"/>
      <c r="Y5453" s="14">
        <f t="shared" si="685"/>
        <v>0</v>
      </c>
      <c r="Z5453" s="16">
        <f t="shared" si="680"/>
        <v>0</v>
      </c>
      <c r="AA5453" s="14">
        <f t="shared" si="684"/>
        <v>0</v>
      </c>
      <c r="AB5453" s="14">
        <f t="shared" si="681"/>
        <v>0</v>
      </c>
      <c r="AC5453" s="10">
        <v>0.06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3728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3729</v>
      </c>
      <c r="J5454" s="74" t="s">
        <v>38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2"/>
        <v>9988.56</v>
      </c>
      <c r="W5454" s="14">
        <f t="shared" si="683"/>
        <v>0</v>
      </c>
      <c r="X5454" s="14"/>
      <c r="Y5454" s="14">
        <f t="shared" si="685"/>
        <v>0</v>
      </c>
      <c r="Z5454" s="16">
        <f t="shared" si="680"/>
        <v>0</v>
      </c>
      <c r="AA5454" s="14">
        <f t="shared" si="684"/>
        <v>0</v>
      </c>
      <c r="AB5454" s="14">
        <f t="shared" si="681"/>
        <v>0</v>
      </c>
      <c r="AC5454" s="10">
        <v>0.06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3728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3729</v>
      </c>
      <c r="J5455" s="74" t="s">
        <v>38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2"/>
        <v>35245.699999999997</v>
      </c>
      <c r="W5455" s="14">
        <f t="shared" si="683"/>
        <v>0</v>
      </c>
      <c r="X5455" s="14"/>
      <c r="Y5455" s="14">
        <f t="shared" si="685"/>
        <v>0</v>
      </c>
      <c r="Z5455" s="16">
        <f t="shared" si="680"/>
        <v>0</v>
      </c>
      <c r="AA5455" s="14">
        <f t="shared" si="684"/>
        <v>0</v>
      </c>
      <c r="AB5455" s="14">
        <f t="shared" si="681"/>
        <v>0</v>
      </c>
      <c r="AC5455" s="10">
        <v>0.06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3728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3729</v>
      </c>
      <c r="J5456" s="74" t="s">
        <v>38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2"/>
        <v>7171.85</v>
      </c>
      <c r="W5456" s="14">
        <f t="shared" si="683"/>
        <v>0</v>
      </c>
      <c r="X5456" s="14"/>
      <c r="Y5456" s="14">
        <f t="shared" si="685"/>
        <v>0</v>
      </c>
      <c r="Z5456" s="16">
        <f t="shared" si="680"/>
        <v>0</v>
      </c>
      <c r="AA5456" s="14">
        <f t="shared" si="684"/>
        <v>0</v>
      </c>
      <c r="AB5456" s="14">
        <f t="shared" si="681"/>
        <v>0</v>
      </c>
      <c r="AC5456" s="10">
        <v>0.06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3728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3729</v>
      </c>
      <c r="J5457" s="74" t="s">
        <v>38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2"/>
        <v>16751.8</v>
      </c>
      <c r="W5457" s="14">
        <f t="shared" si="683"/>
        <v>0</v>
      </c>
      <c r="X5457" s="14"/>
      <c r="Y5457" s="14">
        <f t="shared" si="685"/>
        <v>0</v>
      </c>
      <c r="Z5457" s="16">
        <f t="shared" si="680"/>
        <v>0</v>
      </c>
      <c r="AA5457" s="14">
        <f t="shared" si="684"/>
        <v>0</v>
      </c>
      <c r="AB5457" s="14">
        <f t="shared" si="681"/>
        <v>0</v>
      </c>
      <c r="AC5457" s="10">
        <v>7.4999999999999997E-2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3728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3729</v>
      </c>
      <c r="J5458" s="74" t="s">
        <v>38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2"/>
        <v>4204.8999999999996</v>
      </c>
      <c r="W5458" s="14">
        <f t="shared" si="683"/>
        <v>0</v>
      </c>
      <c r="X5458" s="14"/>
      <c r="Y5458" s="14">
        <f t="shared" si="685"/>
        <v>0</v>
      </c>
      <c r="Z5458" s="16">
        <f t="shared" si="680"/>
        <v>0</v>
      </c>
      <c r="AA5458" s="14">
        <f t="shared" si="684"/>
        <v>0</v>
      </c>
      <c r="AB5458" s="14">
        <f t="shared" si="681"/>
        <v>0</v>
      </c>
      <c r="AC5458" s="10">
        <v>0.06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3728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3729</v>
      </c>
      <c r="J5459" s="74" t="s">
        <v>38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2"/>
        <v>4252.8</v>
      </c>
      <c r="W5459" s="14">
        <f t="shared" si="683"/>
        <v>0</v>
      </c>
      <c r="X5459" s="14"/>
      <c r="Y5459" s="14">
        <f t="shared" si="685"/>
        <v>0</v>
      </c>
      <c r="Z5459" s="16">
        <f t="shared" si="680"/>
        <v>0</v>
      </c>
      <c r="AA5459" s="14">
        <f t="shared" si="684"/>
        <v>0</v>
      </c>
      <c r="AB5459" s="14">
        <f t="shared" si="681"/>
        <v>0</v>
      </c>
      <c r="AC5459" s="10">
        <v>0.06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3728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3729</v>
      </c>
      <c r="J5460" s="74" t="s">
        <v>38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2"/>
        <v>8256.9</v>
      </c>
      <c r="W5460" s="14">
        <f t="shared" si="683"/>
        <v>0</v>
      </c>
      <c r="X5460" s="14"/>
      <c r="Y5460" s="14">
        <f t="shared" si="685"/>
        <v>0</v>
      </c>
      <c r="Z5460" s="16">
        <f t="shared" si="680"/>
        <v>0</v>
      </c>
      <c r="AA5460" s="14">
        <f t="shared" si="684"/>
        <v>0</v>
      </c>
      <c r="AB5460" s="14">
        <f t="shared" si="681"/>
        <v>0</v>
      </c>
      <c r="AC5460" s="10">
        <v>0.06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3728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3729</v>
      </c>
      <c r="J5461" s="74" t="s">
        <v>38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2"/>
        <v>5081.22</v>
      </c>
      <c r="W5461" s="14">
        <f t="shared" si="683"/>
        <v>0</v>
      </c>
      <c r="X5461" s="14"/>
      <c r="Y5461" s="14">
        <f t="shared" si="685"/>
        <v>0</v>
      </c>
      <c r="Z5461" s="16">
        <f t="shared" si="680"/>
        <v>0</v>
      </c>
      <c r="AA5461" s="14">
        <f t="shared" si="684"/>
        <v>0</v>
      </c>
      <c r="AB5461" s="14">
        <f t="shared" si="681"/>
        <v>0</v>
      </c>
      <c r="AC5461" s="10">
        <v>7.4999999999999997E-2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3728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3729</v>
      </c>
      <c r="J5462" s="74" t="s">
        <v>38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2"/>
        <v>12602.69</v>
      </c>
      <c r="W5462" s="14">
        <f t="shared" si="683"/>
        <v>0</v>
      </c>
      <c r="X5462" s="14"/>
      <c r="Y5462" s="14">
        <f t="shared" si="685"/>
        <v>0</v>
      </c>
      <c r="Z5462" s="16">
        <f t="shared" si="680"/>
        <v>0</v>
      </c>
      <c r="AA5462" s="14">
        <f t="shared" si="684"/>
        <v>0</v>
      </c>
      <c r="AB5462" s="14">
        <f t="shared" si="681"/>
        <v>0</v>
      </c>
      <c r="AC5462" s="10">
        <v>7.4999999999999997E-2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3728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3729</v>
      </c>
      <c r="J5463" s="74" t="s">
        <v>38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2"/>
        <v>4718.3999999999996</v>
      </c>
      <c r="W5463" s="14">
        <f t="shared" si="683"/>
        <v>0</v>
      </c>
      <c r="X5463" s="14"/>
      <c r="Y5463" s="14">
        <f t="shared" si="685"/>
        <v>0</v>
      </c>
      <c r="Z5463" s="16">
        <f t="shared" si="680"/>
        <v>0</v>
      </c>
      <c r="AA5463" s="14">
        <f t="shared" si="684"/>
        <v>0</v>
      </c>
      <c r="AB5463" s="14">
        <f t="shared" si="681"/>
        <v>0</v>
      </c>
      <c r="AC5463" s="10">
        <v>0.06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3728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3729</v>
      </c>
      <c r="J5464" s="74" t="s">
        <v>38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2"/>
        <v>253.9</v>
      </c>
      <c r="W5464" s="14">
        <f t="shared" si="683"/>
        <v>0</v>
      </c>
      <c r="X5464" s="14"/>
      <c r="Y5464" s="14">
        <f t="shared" si="685"/>
        <v>0</v>
      </c>
      <c r="Z5464" s="16">
        <f t="shared" si="680"/>
        <v>0</v>
      </c>
      <c r="AA5464" s="14">
        <f t="shared" si="684"/>
        <v>0</v>
      </c>
      <c r="AB5464" s="14">
        <f t="shared" si="681"/>
        <v>0</v>
      </c>
      <c r="AC5464" s="10">
        <v>0.06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3728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3729</v>
      </c>
      <c r="J5465" s="74" t="s">
        <v>38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2"/>
        <v>76435.610000000073</v>
      </c>
      <c r="W5465" s="14">
        <f t="shared" si="683"/>
        <v>164462.48999999993</v>
      </c>
      <c r="X5465" s="14"/>
      <c r="Y5465" s="14">
        <f t="shared" si="685"/>
        <v>0</v>
      </c>
      <c r="Z5465" s="16">
        <f t="shared" si="680"/>
        <v>164462.48999999993</v>
      </c>
      <c r="AA5465" s="14">
        <f t="shared" si="684"/>
        <v>0</v>
      </c>
      <c r="AB5465" s="14">
        <f t="shared" si="681"/>
        <v>164462.48999999993</v>
      </c>
      <c r="AC5465" s="10">
        <v>0.06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3728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3729</v>
      </c>
      <c r="J5466" s="74" t="s">
        <v>38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2"/>
        <v>15705</v>
      </c>
      <c r="W5466" s="14">
        <f t="shared" si="683"/>
        <v>0</v>
      </c>
      <c r="X5466" s="14"/>
      <c r="Y5466" s="14">
        <f t="shared" si="685"/>
        <v>0</v>
      </c>
      <c r="Z5466" s="16">
        <f t="shared" si="680"/>
        <v>0</v>
      </c>
      <c r="AA5466" s="14">
        <f t="shared" si="684"/>
        <v>0</v>
      </c>
      <c r="AB5466" s="14">
        <f t="shared" si="681"/>
        <v>0</v>
      </c>
      <c r="AC5466" s="10">
        <v>0.06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3728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3729</v>
      </c>
      <c r="J5467" s="74" t="s">
        <v>38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2"/>
        <v>37.9</v>
      </c>
      <c r="W5467" s="14">
        <f t="shared" si="683"/>
        <v>0</v>
      </c>
      <c r="X5467" s="14"/>
      <c r="Y5467" s="14">
        <f t="shared" si="685"/>
        <v>0</v>
      </c>
      <c r="Z5467" s="16">
        <f t="shared" si="680"/>
        <v>0</v>
      </c>
      <c r="AA5467" s="14">
        <f t="shared" si="684"/>
        <v>0</v>
      </c>
      <c r="AB5467" s="14">
        <f t="shared" si="681"/>
        <v>0</v>
      </c>
      <c r="AC5467" s="10">
        <v>0.06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3728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3729</v>
      </c>
      <c r="J5468" s="74" t="s">
        <v>38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3"/>
        <v>0</v>
      </c>
      <c r="X5468" s="14"/>
      <c r="Y5468" s="14">
        <f t="shared" si="685"/>
        <v>0</v>
      </c>
      <c r="Z5468" s="16">
        <f t="shared" si="680"/>
        <v>0</v>
      </c>
      <c r="AA5468" s="14">
        <f t="shared" si="684"/>
        <v>0</v>
      </c>
      <c r="AB5468" s="14">
        <f t="shared" si="681"/>
        <v>0</v>
      </c>
      <c r="AC5468" s="10">
        <v>0.06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3728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3729</v>
      </c>
      <c r="J5469" s="74" t="s">
        <v>38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2"/>
        <v>29251.9</v>
      </c>
      <c r="W5469" s="14">
        <f t="shared" si="683"/>
        <v>0</v>
      </c>
      <c r="X5469" s="14"/>
      <c r="Y5469" s="14">
        <f t="shared" si="685"/>
        <v>0</v>
      </c>
      <c r="Z5469" s="16">
        <f t="shared" si="680"/>
        <v>0</v>
      </c>
      <c r="AA5469" s="14">
        <f t="shared" si="684"/>
        <v>0</v>
      </c>
      <c r="AB5469" s="14">
        <f t="shared" si="681"/>
        <v>0</v>
      </c>
      <c r="AC5469" s="10">
        <v>0.06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3728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3729</v>
      </c>
      <c r="J5470" s="74" t="s">
        <v>38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2"/>
        <v>33947.06</v>
      </c>
      <c r="W5470" s="14">
        <f t="shared" si="683"/>
        <v>0</v>
      </c>
      <c r="X5470" s="14"/>
      <c r="Y5470" s="14">
        <f t="shared" si="685"/>
        <v>0</v>
      </c>
      <c r="Z5470" s="16">
        <f t="shared" si="680"/>
        <v>0</v>
      </c>
      <c r="AA5470" s="14">
        <f t="shared" si="684"/>
        <v>0</v>
      </c>
      <c r="AB5470" s="14">
        <f t="shared" si="681"/>
        <v>0</v>
      </c>
      <c r="AC5470" s="10">
        <v>0.06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3728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3729</v>
      </c>
      <c r="J5471" s="74" t="s">
        <v>38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2"/>
        <v>2000</v>
      </c>
      <c r="W5471" s="14">
        <f t="shared" si="683"/>
        <v>0</v>
      </c>
      <c r="X5471" s="14"/>
      <c r="Y5471" s="14">
        <f t="shared" si="685"/>
        <v>0</v>
      </c>
      <c r="Z5471" s="16">
        <f t="shared" si="680"/>
        <v>0</v>
      </c>
      <c r="AA5471" s="14">
        <f t="shared" si="684"/>
        <v>0</v>
      </c>
      <c r="AB5471" s="14">
        <f t="shared" si="681"/>
        <v>0</v>
      </c>
      <c r="AC5471" s="10">
        <v>0.06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3728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3729</v>
      </c>
      <c r="J5472" s="74" t="s">
        <v>38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2"/>
        <v>2000</v>
      </c>
      <c r="W5472" s="14">
        <f t="shared" si="683"/>
        <v>0</v>
      </c>
      <c r="X5472" s="14"/>
      <c r="Y5472" s="14">
        <f t="shared" si="685"/>
        <v>0</v>
      </c>
      <c r="Z5472" s="16">
        <f t="shared" si="680"/>
        <v>0</v>
      </c>
      <c r="AA5472" s="14">
        <f t="shared" si="684"/>
        <v>0</v>
      </c>
      <c r="AB5472" s="14">
        <f t="shared" si="681"/>
        <v>0</v>
      </c>
      <c r="AC5472" s="10">
        <v>0.06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3728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3729</v>
      </c>
      <c r="J5473" s="74" t="s">
        <v>38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2"/>
        <v>43170.3</v>
      </c>
      <c r="W5473" s="14">
        <f t="shared" si="683"/>
        <v>0</v>
      </c>
      <c r="X5473" s="14"/>
      <c r="Y5473" s="14">
        <f t="shared" si="685"/>
        <v>0</v>
      </c>
      <c r="Z5473" s="16">
        <f t="shared" si="680"/>
        <v>0</v>
      </c>
      <c r="AA5473" s="14">
        <f t="shared" si="684"/>
        <v>0</v>
      </c>
      <c r="AB5473" s="14">
        <f t="shared" si="681"/>
        <v>0</v>
      </c>
      <c r="AC5473" s="10">
        <v>0.06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3728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3729</v>
      </c>
      <c r="J5474" s="74" t="s">
        <v>38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3763</v>
      </c>
      <c r="S5474" s="139">
        <v>2492.4699999999698</v>
      </c>
      <c r="T5474" s="14"/>
      <c r="U5474" s="14">
        <v>2492.4699999999698</v>
      </c>
      <c r="V5474" s="14">
        <f t="shared" si="682"/>
        <v>0</v>
      </c>
      <c r="W5474" s="14">
        <f t="shared" si="683"/>
        <v>2492.4699999999698</v>
      </c>
      <c r="X5474" s="14"/>
      <c r="Y5474" s="14">
        <f t="shared" si="685"/>
        <v>0</v>
      </c>
      <c r="Z5474" s="16">
        <f t="shared" si="680"/>
        <v>2492.4699999999698</v>
      </c>
      <c r="AA5474" s="14">
        <f t="shared" si="684"/>
        <v>0</v>
      </c>
      <c r="AB5474" s="14">
        <f t="shared" si="681"/>
        <v>2492.4699999999698</v>
      </c>
      <c r="AC5474" s="10">
        <v>0.06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3728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3729</v>
      </c>
      <c r="J5475" s="74" t="s">
        <v>38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2"/>
        <v>10000</v>
      </c>
      <c r="W5475" s="14">
        <f t="shared" si="683"/>
        <v>0</v>
      </c>
      <c r="X5475" s="14"/>
      <c r="Y5475" s="14">
        <f t="shared" si="685"/>
        <v>0</v>
      </c>
      <c r="Z5475" s="16">
        <f t="shared" si="680"/>
        <v>0</v>
      </c>
      <c r="AA5475" s="14">
        <f t="shared" si="684"/>
        <v>0</v>
      </c>
      <c r="AB5475" s="14">
        <f t="shared" si="681"/>
        <v>0</v>
      </c>
      <c r="AC5475" s="10">
        <v>0.06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3728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3729</v>
      </c>
      <c r="J5476" s="74" t="s">
        <v>38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2"/>
        <v>209018.9</v>
      </c>
      <c r="W5476" s="14">
        <f t="shared" si="683"/>
        <v>56066.666666666686</v>
      </c>
      <c r="X5476" s="14"/>
      <c r="Y5476" s="14">
        <f t="shared" si="685"/>
        <v>0</v>
      </c>
      <c r="Z5476" s="16">
        <f t="shared" si="680"/>
        <v>56066.666666666686</v>
      </c>
      <c r="AA5476" s="14">
        <f t="shared" si="684"/>
        <v>1121.3333333333358</v>
      </c>
      <c r="AB5476" s="14">
        <f t="shared" si="681"/>
        <v>57188.000000000022</v>
      </c>
      <c r="AC5476" s="10">
        <v>0.06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3728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3729</v>
      </c>
      <c r="J5477" s="74" t="s">
        <v>38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2"/>
        <v>10398.74</v>
      </c>
      <c r="W5477" s="14">
        <f t="shared" si="683"/>
        <v>0</v>
      </c>
      <c r="X5477" s="14"/>
      <c r="Y5477" s="14">
        <f t="shared" si="685"/>
        <v>0</v>
      </c>
      <c r="Z5477" s="16">
        <f t="shared" si="680"/>
        <v>0</v>
      </c>
      <c r="AA5477" s="14">
        <f t="shared" si="684"/>
        <v>0</v>
      </c>
      <c r="AB5477" s="14">
        <f t="shared" si="681"/>
        <v>0</v>
      </c>
      <c r="AC5477" s="10">
        <v>7.4999999999999997E-2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3728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3729</v>
      </c>
      <c r="J5478" s="74" t="s">
        <v>38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2"/>
        <v>10221.219999999999</v>
      </c>
      <c r="W5478" s="14">
        <f t="shared" si="683"/>
        <v>0</v>
      </c>
      <c r="X5478" s="14"/>
      <c r="Y5478" s="14">
        <f t="shared" si="685"/>
        <v>0</v>
      </c>
      <c r="Z5478" s="16">
        <f t="shared" si="680"/>
        <v>0</v>
      </c>
      <c r="AA5478" s="14">
        <f t="shared" si="684"/>
        <v>0</v>
      </c>
      <c r="AB5478" s="14">
        <f t="shared" si="681"/>
        <v>0</v>
      </c>
      <c r="AC5478" s="10">
        <v>7.4999999999999997E-2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3728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3729</v>
      </c>
      <c r="J5479" s="74" t="s">
        <v>38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2"/>
        <v>12179.5</v>
      </c>
      <c r="W5479" s="14">
        <f t="shared" si="683"/>
        <v>0</v>
      </c>
      <c r="X5479" s="14"/>
      <c r="Y5479" s="14">
        <f t="shared" si="685"/>
        <v>0</v>
      </c>
      <c r="Z5479" s="16">
        <f t="shared" si="680"/>
        <v>0</v>
      </c>
      <c r="AA5479" s="14">
        <f t="shared" si="684"/>
        <v>0</v>
      </c>
      <c r="AB5479" s="14">
        <f t="shared" si="681"/>
        <v>0</v>
      </c>
      <c r="AC5479" s="10">
        <v>0.06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3728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3729</v>
      </c>
      <c r="J5480" s="74" t="s">
        <v>38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2"/>
        <v>42894.64</v>
      </c>
      <c r="W5480" s="14">
        <f t="shared" si="683"/>
        <v>0</v>
      </c>
      <c r="X5480" s="14"/>
      <c r="Y5480" s="14">
        <f t="shared" si="685"/>
        <v>0</v>
      </c>
      <c r="Z5480" s="16">
        <f t="shared" si="680"/>
        <v>0</v>
      </c>
      <c r="AA5480" s="14">
        <f t="shared" si="684"/>
        <v>0</v>
      </c>
      <c r="AB5480" s="14">
        <f t="shared" si="681"/>
        <v>0</v>
      </c>
      <c r="AC5480" s="10">
        <v>0.06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3728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3729</v>
      </c>
      <c r="J5481" s="74" t="s">
        <v>38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2"/>
        <v>59610.79</v>
      </c>
      <c r="W5481" s="14">
        <f t="shared" si="683"/>
        <v>0</v>
      </c>
      <c r="X5481" s="14"/>
      <c r="Y5481" s="14">
        <f t="shared" si="685"/>
        <v>0</v>
      </c>
      <c r="Z5481" s="16">
        <f t="shared" si="680"/>
        <v>0</v>
      </c>
      <c r="AA5481" s="14">
        <f t="shared" si="684"/>
        <v>0</v>
      </c>
      <c r="AB5481" s="14">
        <f t="shared" si="681"/>
        <v>0</v>
      </c>
      <c r="AC5481" s="10">
        <v>0.06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3728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3729</v>
      </c>
      <c r="J5482" s="74" t="s">
        <v>38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2"/>
        <v>4625.51</v>
      </c>
      <c r="W5482" s="14">
        <f t="shared" si="683"/>
        <v>0</v>
      </c>
      <c r="X5482" s="14"/>
      <c r="Y5482" s="14">
        <f t="shared" si="685"/>
        <v>0</v>
      </c>
      <c r="Z5482" s="16">
        <f t="shared" ref="Z5482:Z5505" si="686">W5482+X5482</f>
        <v>0</v>
      </c>
      <c r="AA5482" s="14">
        <f t="shared" si="684"/>
        <v>0</v>
      </c>
      <c r="AB5482" s="14">
        <f t="shared" si="681"/>
        <v>0</v>
      </c>
      <c r="AC5482" s="10">
        <v>7.4999999999999997E-2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3728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3729</v>
      </c>
      <c r="J5483" s="74" t="s">
        <v>38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2"/>
        <v>9703.2000000000007</v>
      </c>
      <c r="W5483" s="14">
        <f t="shared" si="683"/>
        <v>0</v>
      </c>
      <c r="X5483" s="14"/>
      <c r="Y5483" s="14">
        <f t="shared" si="685"/>
        <v>0</v>
      </c>
      <c r="Z5483" s="16">
        <f t="shared" si="686"/>
        <v>0</v>
      </c>
      <c r="AA5483" s="14">
        <f t="shared" si="684"/>
        <v>0</v>
      </c>
      <c r="AB5483" s="14">
        <f t="shared" si="681"/>
        <v>0</v>
      </c>
      <c r="AC5483" s="10">
        <v>0.06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3728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3729</v>
      </c>
      <c r="J5484" s="74" t="s">
        <v>38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2"/>
        <v>8223.7000000000007</v>
      </c>
      <c r="W5484" s="14">
        <f t="shared" si="683"/>
        <v>0</v>
      </c>
      <c r="X5484" s="14"/>
      <c r="Y5484" s="14">
        <f t="shared" si="685"/>
        <v>0</v>
      </c>
      <c r="Z5484" s="16">
        <f t="shared" si="686"/>
        <v>0</v>
      </c>
      <c r="AA5484" s="14">
        <f t="shared" si="684"/>
        <v>0</v>
      </c>
      <c r="AB5484" s="14">
        <f t="shared" si="681"/>
        <v>0</v>
      </c>
      <c r="AC5484" s="10">
        <v>0.06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3728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3729</v>
      </c>
      <c r="J5485" s="74" t="s">
        <v>38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2"/>
        <v>2453</v>
      </c>
      <c r="W5485" s="14">
        <f t="shared" si="683"/>
        <v>0</v>
      </c>
      <c r="X5485" s="14"/>
      <c r="Y5485" s="14">
        <f t="shared" si="685"/>
        <v>0</v>
      </c>
      <c r="Z5485" s="16">
        <f t="shared" si="686"/>
        <v>0</v>
      </c>
      <c r="AA5485" s="14">
        <f t="shared" si="684"/>
        <v>0</v>
      </c>
      <c r="AB5485" s="14">
        <f t="shared" si="681"/>
        <v>0</v>
      </c>
      <c r="AC5485" s="10">
        <v>0.06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3728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3729</v>
      </c>
      <c r="J5486" s="74" t="s">
        <v>38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2"/>
        <v>38620.230000000003</v>
      </c>
      <c r="W5486" s="14">
        <f t="shared" si="683"/>
        <v>17716.166666666664</v>
      </c>
      <c r="X5486" s="14"/>
      <c r="Y5486" s="14">
        <f t="shared" si="685"/>
        <v>0</v>
      </c>
      <c r="Z5486" s="16">
        <f t="shared" si="686"/>
        <v>17716.166666666664</v>
      </c>
      <c r="AA5486" s="14">
        <f t="shared" si="684"/>
        <v>354.32333333333372</v>
      </c>
      <c r="AB5486" s="14">
        <f t="shared" ref="AB5486:AB5549" si="687">U5486</f>
        <v>18070.489999999998</v>
      </c>
      <c r="AC5486" s="10">
        <v>0.06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3728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3729</v>
      </c>
      <c r="J5487" s="74" t="s">
        <v>38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88">S5487+T5487-U5487</f>
        <v>149224.34</v>
      </c>
      <c r="W5487" s="14">
        <f t="shared" si="683"/>
        <v>31.45</v>
      </c>
      <c r="X5487" s="14"/>
      <c r="Y5487" s="14">
        <f t="shared" si="685"/>
        <v>0</v>
      </c>
      <c r="Z5487" s="16">
        <f t="shared" si="686"/>
        <v>31.45</v>
      </c>
      <c r="AA5487" s="14">
        <f t="shared" si="684"/>
        <v>0</v>
      </c>
      <c r="AB5487" s="14">
        <f t="shared" si="687"/>
        <v>31.45</v>
      </c>
      <c r="AC5487" s="10">
        <v>7.4999999999999997E-2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3728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3729</v>
      </c>
      <c r="J5488" s="74" t="s">
        <v>38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88"/>
        <v>50000</v>
      </c>
      <c r="W5488" s="14">
        <f t="shared" si="683"/>
        <v>0</v>
      </c>
      <c r="X5488" s="14"/>
      <c r="Y5488" s="14">
        <f t="shared" si="685"/>
        <v>0</v>
      </c>
      <c r="Z5488" s="16">
        <f t="shared" si="686"/>
        <v>0</v>
      </c>
      <c r="AA5488" s="14">
        <f t="shared" si="684"/>
        <v>0</v>
      </c>
      <c r="AB5488" s="14">
        <f t="shared" si="687"/>
        <v>0</v>
      </c>
      <c r="AC5488" s="10">
        <v>7.4999999999999997E-2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3728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3729</v>
      </c>
      <c r="J5489" s="74" t="s">
        <v>38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88"/>
        <v>50000</v>
      </c>
      <c r="W5489" s="14">
        <f t="shared" si="683"/>
        <v>0</v>
      </c>
      <c r="X5489" s="14"/>
      <c r="Y5489" s="14">
        <f t="shared" si="685"/>
        <v>0</v>
      </c>
      <c r="Z5489" s="16">
        <f t="shared" si="686"/>
        <v>0</v>
      </c>
      <c r="AA5489" s="14">
        <f t="shared" si="684"/>
        <v>0</v>
      </c>
      <c r="AB5489" s="14">
        <f t="shared" si="687"/>
        <v>0</v>
      </c>
      <c r="AC5489" s="10">
        <v>7.4999999999999997E-2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3728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3729</v>
      </c>
      <c r="J5490" s="74" t="s">
        <v>38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88"/>
        <v>10200</v>
      </c>
      <c r="W5490" s="14">
        <f t="shared" si="683"/>
        <v>0</v>
      </c>
      <c r="X5490" s="14"/>
      <c r="Y5490" s="14">
        <f t="shared" si="685"/>
        <v>0</v>
      </c>
      <c r="Z5490" s="16">
        <f t="shared" si="686"/>
        <v>0</v>
      </c>
      <c r="AA5490" s="14">
        <f t="shared" si="684"/>
        <v>0</v>
      </c>
      <c r="AB5490" s="14">
        <f t="shared" si="687"/>
        <v>0</v>
      </c>
      <c r="AC5490" s="10">
        <v>0.06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3728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3729</v>
      </c>
      <c r="J5491" s="74" t="s">
        <v>38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88"/>
        <v>272.2</v>
      </c>
      <c r="W5491" s="14">
        <f t="shared" ref="W5491:W5554" si="689">IF(O5491="返货",U5491/(1+P5491),IF(O5491="返现",U5491,IF(O5491="折扣",U5491*P5491,IF(O5491="无",U5491))))</f>
        <v>0</v>
      </c>
      <c r="X5491" s="14"/>
      <c r="Y5491" s="14">
        <f t="shared" si="685"/>
        <v>0</v>
      </c>
      <c r="Z5491" s="16">
        <f t="shared" si="686"/>
        <v>0</v>
      </c>
      <c r="AA5491" s="14">
        <f t="shared" si="684"/>
        <v>0</v>
      </c>
      <c r="AB5491" s="14">
        <f t="shared" si="687"/>
        <v>0</v>
      </c>
      <c r="AC5491" s="10">
        <v>7.4999999999999997E-2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3728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3729</v>
      </c>
      <c r="J5492" s="74" t="s">
        <v>38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88"/>
        <v>6212.97</v>
      </c>
      <c r="W5492" s="14">
        <f t="shared" si="689"/>
        <v>0</v>
      </c>
      <c r="X5492" s="14"/>
      <c r="Y5492" s="14">
        <f t="shared" si="685"/>
        <v>0</v>
      </c>
      <c r="Z5492" s="16">
        <f t="shared" si="686"/>
        <v>0</v>
      </c>
      <c r="AA5492" s="14">
        <f t="shared" si="684"/>
        <v>0</v>
      </c>
      <c r="AB5492" s="14">
        <f t="shared" si="687"/>
        <v>0</v>
      </c>
      <c r="AC5492" s="10">
        <v>0.06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3728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3729</v>
      </c>
      <c r="J5493" s="74" t="s">
        <v>38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88"/>
        <v>1.99999999999818E-2</v>
      </c>
      <c r="W5493" s="14">
        <f t="shared" si="689"/>
        <v>0</v>
      </c>
      <c r="X5493" s="14"/>
      <c r="Y5493" s="14">
        <f t="shared" si="685"/>
        <v>0</v>
      </c>
      <c r="Z5493" s="16">
        <f t="shared" si="686"/>
        <v>0</v>
      </c>
      <c r="AA5493" s="14">
        <f t="shared" ref="AA5493:AA5556" si="690">U5493-W5493</f>
        <v>0</v>
      </c>
      <c r="AB5493" s="14">
        <f t="shared" si="687"/>
        <v>0</v>
      </c>
      <c r="AC5493" s="10">
        <v>7.4999999999999997E-2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3728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3729</v>
      </c>
      <c r="J5494" s="74" t="s">
        <v>38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88"/>
        <v>79482.7</v>
      </c>
      <c r="W5494" s="14">
        <f t="shared" si="689"/>
        <v>0</v>
      </c>
      <c r="X5494" s="14"/>
      <c r="Y5494" s="14">
        <f t="shared" si="685"/>
        <v>0</v>
      </c>
      <c r="Z5494" s="16">
        <f t="shared" si="686"/>
        <v>0</v>
      </c>
      <c r="AA5494" s="14">
        <f t="shared" si="690"/>
        <v>0</v>
      </c>
      <c r="AB5494" s="14">
        <f t="shared" si="687"/>
        <v>0</v>
      </c>
      <c r="AC5494" s="10">
        <v>0.06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3728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3729</v>
      </c>
      <c r="J5495" s="74" t="s">
        <v>38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88"/>
        <v>3.9999999999054098E-2</v>
      </c>
      <c r="W5495" s="14">
        <f t="shared" si="689"/>
        <v>0</v>
      </c>
      <c r="X5495" s="14"/>
      <c r="Y5495" s="14">
        <f t="shared" si="685"/>
        <v>0</v>
      </c>
      <c r="Z5495" s="16">
        <f t="shared" si="686"/>
        <v>0</v>
      </c>
      <c r="AA5495" s="14">
        <f t="shared" si="690"/>
        <v>0</v>
      </c>
      <c r="AB5495" s="14">
        <f t="shared" si="687"/>
        <v>0</v>
      </c>
      <c r="AC5495" s="10">
        <v>7.4999999999999997E-2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3728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3729</v>
      </c>
      <c r="J5496" s="74" t="s">
        <v>38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88"/>
        <v>4982</v>
      </c>
      <c r="W5496" s="14">
        <f t="shared" si="689"/>
        <v>0</v>
      </c>
      <c r="X5496" s="14"/>
      <c r="Y5496" s="14">
        <f t="shared" si="685"/>
        <v>0</v>
      </c>
      <c r="Z5496" s="16">
        <f t="shared" si="686"/>
        <v>0</v>
      </c>
      <c r="AA5496" s="14">
        <f t="shared" si="690"/>
        <v>0</v>
      </c>
      <c r="AB5496" s="14">
        <f t="shared" si="687"/>
        <v>0</v>
      </c>
      <c r="AC5496" s="10">
        <v>7.4999999999999997E-2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3728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3729</v>
      </c>
      <c r="J5497" s="74" t="s">
        <v>38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88"/>
        <v>10184.5</v>
      </c>
      <c r="W5497" s="14">
        <f t="shared" si="689"/>
        <v>0</v>
      </c>
      <c r="X5497" s="14"/>
      <c r="Y5497" s="14">
        <f t="shared" si="685"/>
        <v>0</v>
      </c>
      <c r="Z5497" s="16">
        <f t="shared" si="686"/>
        <v>0</v>
      </c>
      <c r="AA5497" s="14">
        <f t="shared" si="690"/>
        <v>0</v>
      </c>
      <c r="AB5497" s="14">
        <f t="shared" si="687"/>
        <v>0</v>
      </c>
      <c r="AC5497" s="10">
        <v>0.06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3728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3729</v>
      </c>
      <c r="J5498" s="74" t="s">
        <v>38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88"/>
        <v>5201.8</v>
      </c>
      <c r="W5498" s="14">
        <f t="shared" si="689"/>
        <v>0</v>
      </c>
      <c r="X5498" s="14"/>
      <c r="Y5498" s="14">
        <f t="shared" si="685"/>
        <v>0</v>
      </c>
      <c r="Z5498" s="16">
        <f t="shared" si="686"/>
        <v>0</v>
      </c>
      <c r="AA5498" s="14">
        <f t="shared" si="690"/>
        <v>0</v>
      </c>
      <c r="AB5498" s="14">
        <f t="shared" si="687"/>
        <v>0</v>
      </c>
      <c r="AC5498" s="10">
        <v>0.06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3728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3729</v>
      </c>
      <c r="J5499" s="74" t="s">
        <v>38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88"/>
        <v>15067.62</v>
      </c>
      <c r="W5499" s="14">
        <f t="shared" si="689"/>
        <v>0</v>
      </c>
      <c r="X5499" s="14"/>
      <c r="Y5499" s="14">
        <f t="shared" si="685"/>
        <v>0</v>
      </c>
      <c r="Z5499" s="16">
        <f t="shared" si="686"/>
        <v>0</v>
      </c>
      <c r="AA5499" s="14">
        <f t="shared" si="690"/>
        <v>0</v>
      </c>
      <c r="AB5499" s="14">
        <f t="shared" si="687"/>
        <v>0</v>
      </c>
      <c r="AC5499" s="10">
        <v>7.4999999999999997E-2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3728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3729</v>
      </c>
      <c r="J5500" s="74" t="s">
        <v>38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88"/>
        <v>1779.71</v>
      </c>
      <c r="W5500" s="14">
        <f t="shared" si="689"/>
        <v>0</v>
      </c>
      <c r="X5500" s="14"/>
      <c r="Y5500" s="14">
        <f t="shared" si="685"/>
        <v>0</v>
      </c>
      <c r="Z5500" s="16">
        <f t="shared" si="686"/>
        <v>0</v>
      </c>
      <c r="AA5500" s="14">
        <f t="shared" si="690"/>
        <v>0</v>
      </c>
      <c r="AB5500" s="14">
        <f t="shared" si="687"/>
        <v>0</v>
      </c>
      <c r="AC5500" s="10">
        <v>0.06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3728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3729</v>
      </c>
      <c r="J5501" s="74" t="s">
        <v>38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88"/>
        <v>19143.72</v>
      </c>
      <c r="W5501" s="14">
        <f t="shared" si="689"/>
        <v>0</v>
      </c>
      <c r="X5501" s="14"/>
      <c r="Y5501" s="14">
        <f t="shared" si="685"/>
        <v>0</v>
      </c>
      <c r="Z5501" s="16">
        <f t="shared" si="686"/>
        <v>0</v>
      </c>
      <c r="AA5501" s="14">
        <f t="shared" si="690"/>
        <v>0</v>
      </c>
      <c r="AB5501" s="14">
        <f t="shared" si="687"/>
        <v>0</v>
      </c>
      <c r="AC5501" s="10">
        <v>7.4999999999999997E-2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3728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3729</v>
      </c>
      <c r="J5502" s="74" t="s">
        <v>38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89"/>
        <v>0</v>
      </c>
      <c r="X5502" s="14"/>
      <c r="Y5502" s="14">
        <f t="shared" si="685"/>
        <v>0</v>
      </c>
      <c r="Z5502" s="16">
        <f t="shared" si="686"/>
        <v>0</v>
      </c>
      <c r="AA5502" s="14">
        <f t="shared" si="690"/>
        <v>0</v>
      </c>
      <c r="AB5502" s="14">
        <f t="shared" si="687"/>
        <v>0</v>
      </c>
      <c r="AC5502" s="10">
        <v>0.06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3728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3729</v>
      </c>
      <c r="J5503" s="74" t="s">
        <v>38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88"/>
        <v>5357.2099999999973</v>
      </c>
      <c r="W5503" s="14">
        <f t="shared" si="689"/>
        <v>12076.764705882353</v>
      </c>
      <c r="X5503" s="14"/>
      <c r="Y5503" s="14">
        <f t="shared" si="685"/>
        <v>0</v>
      </c>
      <c r="Z5503" s="16">
        <f t="shared" si="686"/>
        <v>12076.764705882353</v>
      </c>
      <c r="AA5503" s="14">
        <f t="shared" si="690"/>
        <v>241.53529411764794</v>
      </c>
      <c r="AB5503" s="14">
        <f t="shared" si="687"/>
        <v>12318.300000000001</v>
      </c>
      <c r="AC5503" s="10">
        <v>0.06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3728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3729</v>
      </c>
      <c r="J5504" s="74" t="s">
        <v>38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88"/>
        <v>7743.1</v>
      </c>
      <c r="W5504" s="14">
        <f t="shared" si="689"/>
        <v>0</v>
      </c>
      <c r="X5504" s="14"/>
      <c r="Y5504" s="14">
        <f t="shared" si="685"/>
        <v>0</v>
      </c>
      <c r="Z5504" s="16">
        <f t="shared" si="686"/>
        <v>0</v>
      </c>
      <c r="AA5504" s="14">
        <f t="shared" si="690"/>
        <v>0</v>
      </c>
      <c r="AB5504" s="14">
        <f t="shared" si="687"/>
        <v>0</v>
      </c>
      <c r="AC5504" s="10">
        <v>0.06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3728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3729</v>
      </c>
      <c r="J5505" s="74" t="s">
        <v>38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88"/>
        <v>14812.24</v>
      </c>
      <c r="W5505" s="14">
        <f t="shared" si="689"/>
        <v>0</v>
      </c>
      <c r="X5505" s="14"/>
      <c r="Y5505" s="14">
        <f t="shared" si="685"/>
        <v>0</v>
      </c>
      <c r="Z5505" s="16">
        <f t="shared" si="686"/>
        <v>0</v>
      </c>
      <c r="AA5505" s="14">
        <f t="shared" si="690"/>
        <v>0</v>
      </c>
      <c r="AB5505" s="14">
        <f t="shared" si="687"/>
        <v>0</v>
      </c>
      <c r="AC5505" s="10">
        <v>7.4999999999999997E-2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3728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3729</v>
      </c>
      <c r="J5506" s="74" t="s">
        <v>38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88"/>
        <v>816</v>
      </c>
      <c r="W5506" s="14">
        <f t="shared" si="689"/>
        <v>0</v>
      </c>
      <c r="X5506" s="14"/>
      <c r="Y5506" s="14">
        <f t="shared" si="685"/>
        <v>0</v>
      </c>
      <c r="Z5506" s="14"/>
      <c r="AA5506" s="14">
        <f t="shared" si="690"/>
        <v>0</v>
      </c>
      <c r="AB5506" s="14">
        <f t="shared" si="687"/>
        <v>0</v>
      </c>
      <c r="AC5506" s="10">
        <v>0.06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3728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3729</v>
      </c>
      <c r="J5507" s="74" t="s">
        <v>38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88"/>
        <v>1651.5</v>
      </c>
      <c r="W5507" s="14">
        <f t="shared" si="689"/>
        <v>0</v>
      </c>
      <c r="X5507" s="14"/>
      <c r="Y5507" s="14">
        <f t="shared" ref="Y5507:Y5570" si="691">IF((W5507-AB5507)&gt;0,W5507-AB5507,0)</f>
        <v>0</v>
      </c>
      <c r="Z5507" s="14"/>
      <c r="AA5507" s="14">
        <f t="shared" si="690"/>
        <v>0</v>
      </c>
      <c r="AB5507" s="14">
        <f t="shared" si="687"/>
        <v>0</v>
      </c>
      <c r="AC5507" s="10">
        <v>7.4999999999999997E-2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3728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3729</v>
      </c>
      <c r="J5508" s="74" t="s">
        <v>38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88"/>
        <v>1.00000000002183E-2</v>
      </c>
      <c r="W5508" s="14">
        <f t="shared" si="689"/>
        <v>0</v>
      </c>
      <c r="X5508" s="14"/>
      <c r="Y5508" s="14">
        <f t="shared" si="691"/>
        <v>0</v>
      </c>
      <c r="Z5508" s="16">
        <f>W5508+X5508</f>
        <v>0</v>
      </c>
      <c r="AA5508" s="14">
        <f t="shared" si="690"/>
        <v>0</v>
      </c>
      <c r="AB5508" s="14">
        <f t="shared" si="687"/>
        <v>0</v>
      </c>
      <c r="AC5508" s="10">
        <v>7.4999999999999997E-2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3728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3729</v>
      </c>
      <c r="J5509" s="74" t="s">
        <v>38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88"/>
        <v>1253.5</v>
      </c>
      <c r="W5509" s="14">
        <f t="shared" si="689"/>
        <v>4675.4368932038833</v>
      </c>
      <c r="X5509" s="14"/>
      <c r="Y5509" s="14">
        <f t="shared" si="691"/>
        <v>0</v>
      </c>
      <c r="Z5509" s="14"/>
      <c r="AA5509" s="14">
        <f t="shared" si="690"/>
        <v>140.26310679611652</v>
      </c>
      <c r="AB5509" s="14">
        <f t="shared" si="687"/>
        <v>4815.7</v>
      </c>
      <c r="AC5509" s="10">
        <v>0.06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3728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3729</v>
      </c>
      <c r="J5510" s="74" t="s">
        <v>38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88"/>
        <v>5296.7</v>
      </c>
      <c r="W5510" s="14">
        <f t="shared" si="689"/>
        <v>0</v>
      </c>
      <c r="X5510" s="14"/>
      <c r="Y5510" s="14">
        <f t="shared" si="691"/>
        <v>0</v>
      </c>
      <c r="Z5510" s="16">
        <f t="shared" ref="Z5510:Z5534" si="692">W5510+X5510</f>
        <v>0</v>
      </c>
      <c r="AA5510" s="14">
        <f t="shared" si="690"/>
        <v>0</v>
      </c>
      <c r="AB5510" s="14">
        <f t="shared" si="687"/>
        <v>0</v>
      </c>
      <c r="AC5510" s="10">
        <v>0.06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3728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3729</v>
      </c>
      <c r="J5511" s="74" t="s">
        <v>38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88"/>
        <v>2010.07</v>
      </c>
      <c r="W5511" s="14">
        <f t="shared" si="689"/>
        <v>0</v>
      </c>
      <c r="X5511" s="14"/>
      <c r="Y5511" s="14">
        <f t="shared" si="691"/>
        <v>0</v>
      </c>
      <c r="Z5511" s="16">
        <f t="shared" si="692"/>
        <v>0</v>
      </c>
      <c r="AA5511" s="14">
        <f t="shared" si="690"/>
        <v>0</v>
      </c>
      <c r="AB5511" s="14">
        <f t="shared" si="687"/>
        <v>0</v>
      </c>
      <c r="AC5511" s="10">
        <v>0.06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3728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3729</v>
      </c>
      <c r="J5512" s="74" t="s">
        <v>38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88"/>
        <v>44382.7</v>
      </c>
      <c r="W5512" s="14">
        <f t="shared" si="689"/>
        <v>0</v>
      </c>
      <c r="X5512" s="14"/>
      <c r="Y5512" s="14">
        <f t="shared" si="691"/>
        <v>0</v>
      </c>
      <c r="Z5512" s="16">
        <f t="shared" si="692"/>
        <v>0</v>
      </c>
      <c r="AA5512" s="14">
        <f t="shared" si="690"/>
        <v>0</v>
      </c>
      <c r="AB5512" s="14">
        <f t="shared" si="687"/>
        <v>0</v>
      </c>
      <c r="AC5512" s="10">
        <v>0.06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3728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3729</v>
      </c>
      <c r="J5513" s="74" t="s">
        <v>38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88"/>
        <v>653.5</v>
      </c>
      <c r="W5513" s="14">
        <f t="shared" si="689"/>
        <v>0</v>
      </c>
      <c r="X5513" s="14"/>
      <c r="Y5513" s="14">
        <f t="shared" si="691"/>
        <v>0</v>
      </c>
      <c r="Z5513" s="16">
        <f t="shared" si="692"/>
        <v>0</v>
      </c>
      <c r="AA5513" s="14">
        <f t="shared" si="690"/>
        <v>0</v>
      </c>
      <c r="AB5513" s="14">
        <f t="shared" si="687"/>
        <v>0</v>
      </c>
      <c r="AC5513" s="10">
        <v>0.06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3728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3729</v>
      </c>
      <c r="J5514" s="74" t="s">
        <v>38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88"/>
        <v>3515.75</v>
      </c>
      <c r="W5514" s="14">
        <f t="shared" si="689"/>
        <v>0</v>
      </c>
      <c r="X5514" s="14"/>
      <c r="Y5514" s="14">
        <f t="shared" si="691"/>
        <v>0</v>
      </c>
      <c r="Z5514" s="16">
        <f t="shared" si="692"/>
        <v>0</v>
      </c>
      <c r="AA5514" s="14">
        <f t="shared" si="690"/>
        <v>0</v>
      </c>
      <c r="AB5514" s="14">
        <f t="shared" si="687"/>
        <v>0</v>
      </c>
      <c r="AC5514" s="10">
        <v>7.4999999999999997E-2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3728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3729</v>
      </c>
      <c r="J5515" s="74" t="s">
        <v>38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88"/>
        <v>7.25</v>
      </c>
      <c r="W5515" s="14">
        <f t="shared" si="689"/>
        <v>0</v>
      </c>
      <c r="X5515" s="14"/>
      <c r="Y5515" s="14">
        <f t="shared" si="691"/>
        <v>0</v>
      </c>
      <c r="Z5515" s="16">
        <f t="shared" si="692"/>
        <v>0</v>
      </c>
      <c r="AA5515" s="14">
        <f t="shared" si="690"/>
        <v>0</v>
      </c>
      <c r="AB5515" s="14">
        <f t="shared" si="687"/>
        <v>0</v>
      </c>
      <c r="AC5515" s="10">
        <v>7.4999999999999997E-2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3728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3729</v>
      </c>
      <c r="J5516" s="74" t="s">
        <v>38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88"/>
        <v>4515.43</v>
      </c>
      <c r="W5516" s="14">
        <f t="shared" si="689"/>
        <v>0</v>
      </c>
      <c r="X5516" s="14"/>
      <c r="Y5516" s="14">
        <f t="shared" si="691"/>
        <v>0</v>
      </c>
      <c r="Z5516" s="16">
        <f t="shared" si="692"/>
        <v>0</v>
      </c>
      <c r="AA5516" s="14">
        <f t="shared" si="690"/>
        <v>0</v>
      </c>
      <c r="AB5516" s="14">
        <f t="shared" si="687"/>
        <v>0</v>
      </c>
      <c r="AC5516" s="10">
        <v>7.4999999999999997E-2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3728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3729</v>
      </c>
      <c r="J5517" s="74" t="s">
        <v>38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88"/>
        <v>10100.4</v>
      </c>
      <c r="W5517" s="14">
        <f t="shared" si="689"/>
        <v>0</v>
      </c>
      <c r="X5517" s="14"/>
      <c r="Y5517" s="14">
        <f t="shared" si="691"/>
        <v>0</v>
      </c>
      <c r="Z5517" s="16">
        <f t="shared" si="692"/>
        <v>0</v>
      </c>
      <c r="AA5517" s="14">
        <f t="shared" si="690"/>
        <v>0</v>
      </c>
      <c r="AB5517" s="14">
        <f t="shared" si="687"/>
        <v>0</v>
      </c>
      <c r="AC5517" s="10">
        <v>7.4999999999999997E-2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3728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3729</v>
      </c>
      <c r="J5518" s="74" t="s">
        <v>38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88"/>
        <v>19075.55</v>
      </c>
      <c r="W5518" s="14">
        <f t="shared" si="689"/>
        <v>0</v>
      </c>
      <c r="X5518" s="14"/>
      <c r="Y5518" s="14">
        <f t="shared" si="691"/>
        <v>0</v>
      </c>
      <c r="Z5518" s="16">
        <f t="shared" si="692"/>
        <v>0</v>
      </c>
      <c r="AA5518" s="14">
        <f t="shared" si="690"/>
        <v>0</v>
      </c>
      <c r="AB5518" s="14">
        <f t="shared" si="687"/>
        <v>0</v>
      </c>
      <c r="AC5518" s="10">
        <v>7.4999999999999997E-2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3728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3729</v>
      </c>
      <c r="J5519" s="74" t="s">
        <v>38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88"/>
        <v>5207.93</v>
      </c>
      <c r="W5519" s="14">
        <f t="shared" si="689"/>
        <v>0</v>
      </c>
      <c r="X5519" s="14"/>
      <c r="Y5519" s="14">
        <f t="shared" si="691"/>
        <v>0</v>
      </c>
      <c r="Z5519" s="16">
        <f t="shared" si="692"/>
        <v>0</v>
      </c>
      <c r="AA5519" s="14">
        <f t="shared" si="690"/>
        <v>0</v>
      </c>
      <c r="AB5519" s="14">
        <f t="shared" si="687"/>
        <v>0</v>
      </c>
      <c r="AC5519" s="10">
        <v>7.4999999999999997E-2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3728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3729</v>
      </c>
      <c r="J5520" s="74" t="s">
        <v>38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88"/>
        <v>30000</v>
      </c>
      <c r="W5520" s="14">
        <f t="shared" si="689"/>
        <v>0</v>
      </c>
      <c r="X5520" s="14"/>
      <c r="Y5520" s="14">
        <f t="shared" si="691"/>
        <v>0</v>
      </c>
      <c r="Z5520" s="16">
        <f t="shared" si="692"/>
        <v>0</v>
      </c>
      <c r="AA5520" s="14">
        <f t="shared" si="690"/>
        <v>0</v>
      </c>
      <c r="AB5520" s="14">
        <f t="shared" si="687"/>
        <v>0</v>
      </c>
      <c r="AC5520" s="10">
        <v>7.4999999999999997E-2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3728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3729</v>
      </c>
      <c r="J5521" s="74" t="s">
        <v>38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88"/>
        <v>21000</v>
      </c>
      <c r="W5521" s="14">
        <f t="shared" si="689"/>
        <v>0</v>
      </c>
      <c r="X5521" s="14"/>
      <c r="Y5521" s="14">
        <f t="shared" si="691"/>
        <v>0</v>
      </c>
      <c r="Z5521" s="16">
        <f t="shared" si="692"/>
        <v>0</v>
      </c>
      <c r="AA5521" s="14">
        <f t="shared" si="690"/>
        <v>0</v>
      </c>
      <c r="AB5521" s="14">
        <f t="shared" si="687"/>
        <v>0</v>
      </c>
      <c r="AC5521" s="10">
        <v>0.06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3728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3729</v>
      </c>
      <c r="J5522" s="74" t="s">
        <v>38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88"/>
        <v>0</v>
      </c>
      <c r="W5522" s="14">
        <f t="shared" si="689"/>
        <v>1898.42</v>
      </c>
      <c r="X5522" s="14"/>
      <c r="Y5522" s="14">
        <f t="shared" si="691"/>
        <v>0</v>
      </c>
      <c r="Z5522" s="16">
        <f t="shared" si="692"/>
        <v>1898.42</v>
      </c>
      <c r="AA5522" s="14">
        <f t="shared" si="690"/>
        <v>0</v>
      </c>
      <c r="AB5522" s="14">
        <f t="shared" si="687"/>
        <v>1898.42</v>
      </c>
      <c r="AC5522" s="10">
        <v>7.4999999999999997E-2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3728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3729</v>
      </c>
      <c r="J5523" s="74" t="s">
        <v>38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88"/>
        <v>30</v>
      </c>
      <c r="W5523" s="14">
        <f t="shared" si="689"/>
        <v>0</v>
      </c>
      <c r="X5523" s="14"/>
      <c r="Y5523" s="14">
        <f t="shared" si="691"/>
        <v>0</v>
      </c>
      <c r="Z5523" s="16">
        <f t="shared" si="692"/>
        <v>0</v>
      </c>
      <c r="AA5523" s="14">
        <f t="shared" si="690"/>
        <v>0</v>
      </c>
      <c r="AB5523" s="14">
        <f t="shared" si="687"/>
        <v>0</v>
      </c>
      <c r="AC5523" s="10">
        <v>0.06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3728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3729</v>
      </c>
      <c r="J5524" s="74" t="s">
        <v>38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88"/>
        <v>6124.3</v>
      </c>
      <c r="W5524" s="14">
        <f t="shared" si="689"/>
        <v>0</v>
      </c>
      <c r="X5524" s="14"/>
      <c r="Y5524" s="14">
        <f t="shared" si="691"/>
        <v>0</v>
      </c>
      <c r="Z5524" s="16">
        <f t="shared" si="692"/>
        <v>0</v>
      </c>
      <c r="AA5524" s="14">
        <f t="shared" si="690"/>
        <v>0</v>
      </c>
      <c r="AB5524" s="14">
        <f t="shared" si="687"/>
        <v>0</v>
      </c>
      <c r="AC5524" s="10">
        <v>0.06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3728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3729</v>
      </c>
      <c r="J5525" s="74" t="s">
        <v>38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88"/>
        <v>45016.38</v>
      </c>
      <c r="W5525" s="14">
        <f t="shared" si="689"/>
        <v>0</v>
      </c>
      <c r="X5525" s="14"/>
      <c r="Y5525" s="14">
        <f t="shared" si="691"/>
        <v>0</v>
      </c>
      <c r="Z5525" s="16">
        <f t="shared" si="692"/>
        <v>0</v>
      </c>
      <c r="AA5525" s="14">
        <f t="shared" si="690"/>
        <v>0</v>
      </c>
      <c r="AB5525" s="14">
        <f t="shared" si="687"/>
        <v>0</v>
      </c>
      <c r="AC5525" s="10">
        <v>7.4999999999999997E-2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3728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3729</v>
      </c>
      <c r="J5526" s="74" t="s">
        <v>38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88"/>
        <v>258.99999999999898</v>
      </c>
      <c r="W5526" s="14">
        <f t="shared" si="689"/>
        <v>0</v>
      </c>
      <c r="X5526" s="14"/>
      <c r="Y5526" s="14">
        <f t="shared" si="691"/>
        <v>0</v>
      </c>
      <c r="Z5526" s="16">
        <f t="shared" si="692"/>
        <v>0</v>
      </c>
      <c r="AA5526" s="14">
        <f t="shared" si="690"/>
        <v>0</v>
      </c>
      <c r="AB5526" s="14">
        <f t="shared" si="687"/>
        <v>0</v>
      </c>
      <c r="AC5526" s="10">
        <v>0.06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3728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3729</v>
      </c>
      <c r="J5527" s="74" t="s">
        <v>38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88"/>
        <v>4243.2</v>
      </c>
      <c r="W5527" s="14">
        <f t="shared" si="689"/>
        <v>0</v>
      </c>
      <c r="X5527" s="14"/>
      <c r="Y5527" s="14">
        <f t="shared" si="691"/>
        <v>0</v>
      </c>
      <c r="Z5527" s="16">
        <f t="shared" si="692"/>
        <v>0</v>
      </c>
      <c r="AA5527" s="14">
        <f t="shared" si="690"/>
        <v>0</v>
      </c>
      <c r="AB5527" s="14">
        <f t="shared" si="687"/>
        <v>0</v>
      </c>
      <c r="AC5527" s="10">
        <v>0.06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3728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3729</v>
      </c>
      <c r="J5528" s="74" t="s">
        <v>38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88"/>
        <v>11743.3</v>
      </c>
      <c r="W5528" s="14">
        <f t="shared" si="689"/>
        <v>0</v>
      </c>
      <c r="X5528" s="14"/>
      <c r="Y5528" s="14">
        <f t="shared" si="691"/>
        <v>0</v>
      </c>
      <c r="Z5528" s="16">
        <f t="shared" si="692"/>
        <v>0</v>
      </c>
      <c r="AA5528" s="14">
        <f t="shared" si="690"/>
        <v>0</v>
      </c>
      <c r="AB5528" s="14">
        <f t="shared" si="687"/>
        <v>0</v>
      </c>
      <c r="AC5528" s="10">
        <v>0.06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3728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3729</v>
      </c>
      <c r="J5529" s="74" t="s">
        <v>38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88"/>
        <v>9789.67</v>
      </c>
      <c r="W5529" s="14">
        <f t="shared" si="689"/>
        <v>0</v>
      </c>
      <c r="X5529" s="14"/>
      <c r="Y5529" s="14">
        <f t="shared" si="691"/>
        <v>0</v>
      </c>
      <c r="Z5529" s="16">
        <f t="shared" si="692"/>
        <v>0</v>
      </c>
      <c r="AA5529" s="14">
        <f t="shared" si="690"/>
        <v>0</v>
      </c>
      <c r="AB5529" s="14">
        <f t="shared" si="687"/>
        <v>0</v>
      </c>
      <c r="AC5529" s="10">
        <v>0.06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3728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3729</v>
      </c>
      <c r="J5530" s="74" t="s">
        <v>38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88"/>
        <v>9614</v>
      </c>
      <c r="W5530" s="14">
        <f t="shared" si="689"/>
        <v>0</v>
      </c>
      <c r="X5530" s="14"/>
      <c r="Y5530" s="14">
        <f t="shared" si="691"/>
        <v>0</v>
      </c>
      <c r="Z5530" s="16">
        <f t="shared" si="692"/>
        <v>0</v>
      </c>
      <c r="AA5530" s="14">
        <f t="shared" si="690"/>
        <v>0</v>
      </c>
      <c r="AB5530" s="14">
        <f t="shared" si="687"/>
        <v>0</v>
      </c>
      <c r="AC5530" s="10">
        <v>0.06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3728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3729</v>
      </c>
      <c r="J5531" s="74" t="s">
        <v>38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88"/>
        <v>4677.2</v>
      </c>
      <c r="W5531" s="14">
        <f t="shared" si="689"/>
        <v>0</v>
      </c>
      <c r="X5531" s="14"/>
      <c r="Y5531" s="14">
        <f t="shared" si="691"/>
        <v>0</v>
      </c>
      <c r="Z5531" s="16">
        <f t="shared" si="692"/>
        <v>0</v>
      </c>
      <c r="AA5531" s="14">
        <f t="shared" si="690"/>
        <v>0</v>
      </c>
      <c r="AB5531" s="14">
        <f t="shared" si="687"/>
        <v>0</v>
      </c>
      <c r="AC5531" s="10">
        <v>0.06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3728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3729</v>
      </c>
      <c r="J5532" s="74" t="s">
        <v>38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88"/>
        <v>55301.7</v>
      </c>
      <c r="W5532" s="14">
        <f t="shared" si="689"/>
        <v>0</v>
      </c>
      <c r="X5532" s="14"/>
      <c r="Y5532" s="14">
        <f t="shared" si="691"/>
        <v>0</v>
      </c>
      <c r="Z5532" s="16">
        <f t="shared" si="692"/>
        <v>0</v>
      </c>
      <c r="AA5532" s="14">
        <f t="shared" si="690"/>
        <v>0</v>
      </c>
      <c r="AB5532" s="14">
        <f t="shared" si="687"/>
        <v>0</v>
      </c>
      <c r="AC5532" s="10">
        <v>0.06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3728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3729</v>
      </c>
      <c r="J5533" s="74" t="s">
        <v>38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88"/>
        <v>10200</v>
      </c>
      <c r="W5533" s="14">
        <f t="shared" si="689"/>
        <v>0</v>
      </c>
      <c r="X5533" s="14"/>
      <c r="Y5533" s="14">
        <f t="shared" si="691"/>
        <v>0</v>
      </c>
      <c r="Z5533" s="16">
        <f t="shared" si="692"/>
        <v>0</v>
      </c>
      <c r="AA5533" s="14">
        <f t="shared" si="690"/>
        <v>0</v>
      </c>
      <c r="AB5533" s="14">
        <f t="shared" si="687"/>
        <v>0</v>
      </c>
      <c r="AC5533" s="10">
        <v>7.4999999999999997E-2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3728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3729</v>
      </c>
      <c r="J5534" s="74" t="s">
        <v>38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88"/>
        <v>5853.04</v>
      </c>
      <c r="W5534" s="14">
        <f t="shared" si="689"/>
        <v>0</v>
      </c>
      <c r="X5534" s="14"/>
      <c r="Y5534" s="14">
        <f t="shared" si="691"/>
        <v>0</v>
      </c>
      <c r="Z5534" s="16">
        <f t="shared" si="692"/>
        <v>0</v>
      </c>
      <c r="AA5534" s="14">
        <f t="shared" si="690"/>
        <v>0</v>
      </c>
      <c r="AB5534" s="14">
        <f t="shared" si="687"/>
        <v>0</v>
      </c>
      <c r="AC5534" s="10">
        <v>7.4999999999999997E-2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3728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3729</v>
      </c>
      <c r="J5535" s="74" t="s">
        <v>38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88"/>
        <v>2261.71</v>
      </c>
      <c r="W5535" s="14">
        <f t="shared" si="689"/>
        <v>0</v>
      </c>
      <c r="X5535" s="14"/>
      <c r="Y5535" s="14">
        <f t="shared" si="691"/>
        <v>0</v>
      </c>
      <c r="Z5535" s="14"/>
      <c r="AA5535" s="14">
        <f t="shared" si="690"/>
        <v>0</v>
      </c>
      <c r="AB5535" s="14">
        <f t="shared" si="687"/>
        <v>0</v>
      </c>
      <c r="AC5535" s="10">
        <v>7.4999999999999997E-2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3728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3729</v>
      </c>
      <c r="J5536" s="74" t="s">
        <v>38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88"/>
        <v>70.17</v>
      </c>
      <c r="W5536" s="14">
        <f t="shared" si="689"/>
        <v>0</v>
      </c>
      <c r="X5536" s="14"/>
      <c r="Y5536" s="14">
        <f t="shared" si="691"/>
        <v>0</v>
      </c>
      <c r="Z5536" s="16">
        <f t="shared" ref="Z5536:Z5539" si="693">W5536+X5536</f>
        <v>0</v>
      </c>
      <c r="AA5536" s="14">
        <f t="shared" si="690"/>
        <v>0</v>
      </c>
      <c r="AB5536" s="14">
        <f t="shared" si="687"/>
        <v>0</v>
      </c>
      <c r="AC5536" s="10">
        <v>7.4999999999999997E-2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3728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3729</v>
      </c>
      <c r="J5537" s="74" t="s">
        <v>38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88"/>
        <v>22667.23</v>
      </c>
      <c r="W5537" s="14">
        <f t="shared" si="689"/>
        <v>0</v>
      </c>
      <c r="X5537" s="14"/>
      <c r="Y5537" s="14">
        <f t="shared" si="691"/>
        <v>0</v>
      </c>
      <c r="Z5537" s="16">
        <f t="shared" si="693"/>
        <v>0</v>
      </c>
      <c r="AA5537" s="14">
        <f t="shared" si="690"/>
        <v>0</v>
      </c>
      <c r="AB5537" s="14">
        <f t="shared" si="687"/>
        <v>0</v>
      </c>
      <c r="AC5537" s="10">
        <v>0.06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3728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3729</v>
      </c>
      <c r="J5538" s="74" t="s">
        <v>38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88"/>
        <v>3016.8</v>
      </c>
      <c r="W5538" s="14">
        <f t="shared" si="689"/>
        <v>0</v>
      </c>
      <c r="X5538" s="14"/>
      <c r="Y5538" s="14">
        <f t="shared" si="691"/>
        <v>0</v>
      </c>
      <c r="Z5538" s="16">
        <f t="shared" si="693"/>
        <v>0</v>
      </c>
      <c r="AA5538" s="14">
        <f t="shared" si="690"/>
        <v>0</v>
      </c>
      <c r="AB5538" s="14">
        <f t="shared" si="687"/>
        <v>0</v>
      </c>
      <c r="AC5538" s="10">
        <v>0.06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3728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3729</v>
      </c>
      <c r="J5539" s="74" t="s">
        <v>38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88"/>
        <v>396.2</v>
      </c>
      <c r="W5539" s="14">
        <f t="shared" si="689"/>
        <v>0</v>
      </c>
      <c r="X5539" s="14"/>
      <c r="Y5539" s="14">
        <f t="shared" si="691"/>
        <v>0</v>
      </c>
      <c r="Z5539" s="16">
        <f t="shared" si="693"/>
        <v>0</v>
      </c>
      <c r="AA5539" s="14">
        <f t="shared" si="690"/>
        <v>0</v>
      </c>
      <c r="AB5539" s="14">
        <f t="shared" si="687"/>
        <v>0</v>
      </c>
      <c r="AC5539" s="10">
        <v>7.4999999999999997E-2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3728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3729</v>
      </c>
      <c r="J5540" s="74" t="s">
        <v>38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88"/>
        <v>127.88</v>
      </c>
      <c r="W5540" s="14">
        <f t="shared" si="689"/>
        <v>0</v>
      </c>
      <c r="X5540" s="14"/>
      <c r="Y5540" s="14">
        <f t="shared" si="691"/>
        <v>0</v>
      </c>
      <c r="Z5540" s="14"/>
      <c r="AA5540" s="14">
        <f t="shared" si="690"/>
        <v>0</v>
      </c>
      <c r="AB5540" s="14">
        <f t="shared" si="687"/>
        <v>0</v>
      </c>
      <c r="AC5540" s="10">
        <v>7.4999999999999997E-2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3728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3729</v>
      </c>
      <c r="J5541" s="74" t="s">
        <v>38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88"/>
        <v>445223.74999999994</v>
      </c>
      <c r="W5541" s="14">
        <f t="shared" si="689"/>
        <v>237989.89215686274</v>
      </c>
      <c r="X5541" s="14"/>
      <c r="Y5541" s="14">
        <f t="shared" si="691"/>
        <v>0</v>
      </c>
      <c r="Z5541" s="16">
        <f t="shared" ref="Z5541:Z5602" si="694">W5541+X5541</f>
        <v>237989.89215686274</v>
      </c>
      <c r="AA5541" s="14">
        <f t="shared" si="690"/>
        <v>4759.7978431372612</v>
      </c>
      <c r="AB5541" s="14">
        <f t="shared" si="687"/>
        <v>242749.69</v>
      </c>
      <c r="AC5541" s="10">
        <v>0.06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3728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3729</v>
      </c>
      <c r="J5542" s="74" t="s">
        <v>38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88"/>
        <v>1615.52</v>
      </c>
      <c r="W5542" s="14">
        <f t="shared" si="689"/>
        <v>0</v>
      </c>
      <c r="X5542" s="14"/>
      <c r="Y5542" s="14">
        <f t="shared" si="691"/>
        <v>0</v>
      </c>
      <c r="Z5542" s="16">
        <f t="shared" si="694"/>
        <v>0</v>
      </c>
      <c r="AA5542" s="14">
        <f t="shared" si="690"/>
        <v>0</v>
      </c>
      <c r="AB5542" s="14">
        <f t="shared" si="687"/>
        <v>0</v>
      </c>
      <c r="AC5542" s="10">
        <v>7.4999999999999997E-2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3728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3729</v>
      </c>
      <c r="J5543" s="74" t="s">
        <v>38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88"/>
        <v>160.54</v>
      </c>
      <c r="W5543" s="14">
        <f t="shared" si="689"/>
        <v>0</v>
      </c>
      <c r="X5543" s="14"/>
      <c r="Y5543" s="14">
        <f t="shared" si="691"/>
        <v>0</v>
      </c>
      <c r="Z5543" s="16">
        <f t="shared" si="694"/>
        <v>0</v>
      </c>
      <c r="AA5543" s="14">
        <f t="shared" si="690"/>
        <v>0</v>
      </c>
      <c r="AB5543" s="14">
        <f t="shared" si="687"/>
        <v>0</v>
      </c>
      <c r="AC5543" s="10">
        <v>7.4999999999999997E-2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3728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3729</v>
      </c>
      <c r="J5544" s="74" t="s">
        <v>38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88"/>
        <v>5.08</v>
      </c>
      <c r="W5544" s="14">
        <f t="shared" si="689"/>
        <v>0</v>
      </c>
      <c r="X5544" s="14"/>
      <c r="Y5544" s="14">
        <f t="shared" si="691"/>
        <v>0</v>
      </c>
      <c r="Z5544" s="16">
        <f t="shared" si="694"/>
        <v>0</v>
      </c>
      <c r="AA5544" s="14">
        <f t="shared" si="690"/>
        <v>0</v>
      </c>
      <c r="AB5544" s="14">
        <f t="shared" si="687"/>
        <v>0</v>
      </c>
      <c r="AC5544" s="10">
        <v>7.4999999999999997E-2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3728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3729</v>
      </c>
      <c r="J5545" s="74" t="s">
        <v>38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88"/>
        <v>580.39</v>
      </c>
      <c r="W5545" s="14">
        <f t="shared" si="689"/>
        <v>0</v>
      </c>
      <c r="X5545" s="14"/>
      <c r="Y5545" s="14">
        <f t="shared" si="691"/>
        <v>0</v>
      </c>
      <c r="Z5545" s="16">
        <f t="shared" si="694"/>
        <v>0</v>
      </c>
      <c r="AA5545" s="14">
        <f t="shared" si="690"/>
        <v>0</v>
      </c>
      <c r="AB5545" s="14">
        <f t="shared" si="687"/>
        <v>0</v>
      </c>
      <c r="AC5545" s="10">
        <v>7.4999999999999997E-2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3728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3729</v>
      </c>
      <c r="J5546" s="74" t="s">
        <v>38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88"/>
        <v>172.33</v>
      </c>
      <c r="W5546" s="14">
        <f t="shared" si="689"/>
        <v>0</v>
      </c>
      <c r="X5546" s="14"/>
      <c r="Y5546" s="14">
        <f t="shared" si="691"/>
        <v>0</v>
      </c>
      <c r="Z5546" s="16">
        <f t="shared" si="694"/>
        <v>0</v>
      </c>
      <c r="AA5546" s="14">
        <f t="shared" si="690"/>
        <v>0</v>
      </c>
      <c r="AB5546" s="14">
        <f t="shared" si="687"/>
        <v>0</v>
      </c>
      <c r="AC5546" s="10">
        <v>7.4999999999999997E-2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3728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3729</v>
      </c>
      <c r="J5547" s="74" t="s">
        <v>38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88"/>
        <v>68.290000000000006</v>
      </c>
      <c r="W5547" s="14">
        <f t="shared" si="689"/>
        <v>0</v>
      </c>
      <c r="X5547" s="14"/>
      <c r="Y5547" s="14">
        <f t="shared" si="691"/>
        <v>0</v>
      </c>
      <c r="Z5547" s="16">
        <f t="shared" si="694"/>
        <v>0</v>
      </c>
      <c r="AA5547" s="14">
        <f t="shared" si="690"/>
        <v>0</v>
      </c>
      <c r="AB5547" s="14">
        <f t="shared" si="687"/>
        <v>0</v>
      </c>
      <c r="AC5547" s="10">
        <v>7.4999999999999997E-2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3728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3729</v>
      </c>
      <c r="J5548" s="74" t="s">
        <v>38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88"/>
        <v>28964.959999999999</v>
      </c>
      <c r="W5548" s="14">
        <f t="shared" si="689"/>
        <v>0</v>
      </c>
      <c r="X5548" s="14"/>
      <c r="Y5548" s="14">
        <f t="shared" si="691"/>
        <v>0</v>
      </c>
      <c r="Z5548" s="16">
        <f t="shared" si="694"/>
        <v>0</v>
      </c>
      <c r="AA5548" s="14">
        <f t="shared" si="690"/>
        <v>0</v>
      </c>
      <c r="AB5548" s="14">
        <f t="shared" si="687"/>
        <v>0</v>
      </c>
      <c r="AC5548" s="10">
        <v>0.06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3728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3729</v>
      </c>
      <c r="J5549" s="74" t="s">
        <v>38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88"/>
        <v>20.149999999999999</v>
      </c>
      <c r="W5549" s="14">
        <f t="shared" si="689"/>
        <v>0</v>
      </c>
      <c r="X5549" s="14"/>
      <c r="Y5549" s="14">
        <f t="shared" si="691"/>
        <v>0</v>
      </c>
      <c r="Z5549" s="16">
        <f t="shared" si="694"/>
        <v>0</v>
      </c>
      <c r="AA5549" s="14">
        <f t="shared" si="690"/>
        <v>0</v>
      </c>
      <c r="AB5549" s="14">
        <f t="shared" si="687"/>
        <v>0</v>
      </c>
      <c r="AC5549" s="10">
        <v>0.06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3728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3729</v>
      </c>
      <c r="J5550" s="74" t="s">
        <v>38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88"/>
        <v>14781</v>
      </c>
      <c r="W5550" s="14">
        <f t="shared" si="689"/>
        <v>0</v>
      </c>
      <c r="X5550" s="14"/>
      <c r="Y5550" s="14">
        <f t="shared" si="691"/>
        <v>0</v>
      </c>
      <c r="Z5550" s="16">
        <f t="shared" si="694"/>
        <v>0</v>
      </c>
      <c r="AA5550" s="14">
        <f t="shared" si="690"/>
        <v>0</v>
      </c>
      <c r="AB5550" s="14">
        <f t="shared" ref="AB5550:AB5613" si="695">U5550</f>
        <v>0</v>
      </c>
      <c r="AC5550" s="10">
        <v>0.06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3728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3729</v>
      </c>
      <c r="J5551" s="74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6">S5551+T5551-U5551</f>
        <v>7970.96</v>
      </c>
      <c r="W5551" s="14">
        <f t="shared" si="689"/>
        <v>0</v>
      </c>
      <c r="X5551" s="14"/>
      <c r="Y5551" s="14">
        <f t="shared" si="691"/>
        <v>0</v>
      </c>
      <c r="Z5551" s="16">
        <f t="shared" si="694"/>
        <v>0</v>
      </c>
      <c r="AA5551" s="14">
        <f t="shared" si="690"/>
        <v>0</v>
      </c>
      <c r="AB5551" s="14">
        <f t="shared" si="695"/>
        <v>0</v>
      </c>
      <c r="AC5551" s="10">
        <v>7.4999999999999997E-2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3728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3729</v>
      </c>
      <c r="J5552" s="74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6"/>
        <v>-3477.15</v>
      </c>
      <c r="W5552" s="14">
        <f t="shared" si="689"/>
        <v>0</v>
      </c>
      <c r="X5552" s="14"/>
      <c r="Y5552" s="14">
        <f t="shared" si="691"/>
        <v>0</v>
      </c>
      <c r="Z5552" s="16">
        <f t="shared" si="694"/>
        <v>0</v>
      </c>
      <c r="AA5552" s="14">
        <f t="shared" si="690"/>
        <v>0</v>
      </c>
      <c r="AB5552" s="14">
        <f t="shared" si="695"/>
        <v>0</v>
      </c>
      <c r="AC5552" s="10">
        <v>0.06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3728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3729</v>
      </c>
      <c r="J5553" s="74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6"/>
        <v>-1060213.5200000003</v>
      </c>
      <c r="W5553" s="14">
        <f t="shared" si="689"/>
        <v>421912.09000000014</v>
      </c>
      <c r="X5553" s="14"/>
      <c r="Y5553" s="14">
        <f t="shared" si="691"/>
        <v>0</v>
      </c>
      <c r="Z5553" s="16">
        <f t="shared" si="694"/>
        <v>421912.09000000014</v>
      </c>
      <c r="AA5553" s="14">
        <f t="shared" si="690"/>
        <v>0</v>
      </c>
      <c r="AB5553" s="14">
        <f t="shared" si="695"/>
        <v>421912.09000000014</v>
      </c>
      <c r="AC5553" s="10">
        <v>0.06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3728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3729</v>
      </c>
      <c r="J5554" s="74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6"/>
        <v>-98252.87000000001</v>
      </c>
      <c r="W5554" s="14">
        <f t="shared" si="689"/>
        <v>26234.710000000003</v>
      </c>
      <c r="X5554" s="14"/>
      <c r="Y5554" s="14">
        <f t="shared" si="691"/>
        <v>0</v>
      </c>
      <c r="Z5554" s="16">
        <f t="shared" si="694"/>
        <v>26234.710000000003</v>
      </c>
      <c r="AA5554" s="14">
        <f t="shared" si="690"/>
        <v>0</v>
      </c>
      <c r="AB5554" s="14">
        <f t="shared" si="695"/>
        <v>26234.710000000003</v>
      </c>
      <c r="AC5554" s="10">
        <v>0.06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3728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3729</v>
      </c>
      <c r="J5555" s="74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6"/>
        <v>-258711.9</v>
      </c>
      <c r="W5555" s="14">
        <f t="shared" ref="W5555:W5601" si="697">IF(O5555="返货",U5555/(1+P5555),IF(O5555="返现",U5555,IF(O5555="折扣",U5555*P5555,IF(O5555="无",U5555))))</f>
        <v>28883.46</v>
      </c>
      <c r="X5555" s="14"/>
      <c r="Y5555" s="14">
        <f t="shared" si="691"/>
        <v>0</v>
      </c>
      <c r="Z5555" s="16">
        <f t="shared" si="694"/>
        <v>28883.46</v>
      </c>
      <c r="AA5555" s="14">
        <f t="shared" si="690"/>
        <v>0</v>
      </c>
      <c r="AB5555" s="14">
        <f t="shared" si="695"/>
        <v>28883.46</v>
      </c>
      <c r="AC5555" s="10">
        <v>7.4999999999999997E-2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3728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3729</v>
      </c>
      <c r="J5556" s="74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6"/>
        <v>-735059.97</v>
      </c>
      <c r="W5556" s="14">
        <f t="shared" si="697"/>
        <v>399818.77</v>
      </c>
      <c r="X5556" s="14"/>
      <c r="Y5556" s="14">
        <f t="shared" si="691"/>
        <v>0</v>
      </c>
      <c r="Z5556" s="16">
        <f t="shared" si="694"/>
        <v>399818.77</v>
      </c>
      <c r="AA5556" s="14">
        <f t="shared" si="690"/>
        <v>0</v>
      </c>
      <c r="AB5556" s="14">
        <f t="shared" si="695"/>
        <v>399818.77</v>
      </c>
      <c r="AC5556" s="10">
        <v>7.4999999999999997E-2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3728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3729</v>
      </c>
      <c r="J5557" s="74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6"/>
        <v>9162.73</v>
      </c>
      <c r="W5557" s="14">
        <f t="shared" si="697"/>
        <v>0</v>
      </c>
      <c r="X5557" s="14"/>
      <c r="Y5557" s="14">
        <f t="shared" si="691"/>
        <v>0</v>
      </c>
      <c r="Z5557" s="16">
        <f t="shared" si="694"/>
        <v>0</v>
      </c>
      <c r="AA5557" s="14">
        <f t="shared" ref="AA5557:AA5618" si="698">U5557-W5557</f>
        <v>0</v>
      </c>
      <c r="AB5557" s="14">
        <f t="shared" si="695"/>
        <v>0</v>
      </c>
      <c r="AC5557" s="10">
        <v>7.4999999999999997E-2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3728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3729</v>
      </c>
      <c r="J5558" s="74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6"/>
        <v>28456.5</v>
      </c>
      <c r="W5558" s="14">
        <f t="shared" si="697"/>
        <v>0</v>
      </c>
      <c r="X5558" s="14"/>
      <c r="Y5558" s="14">
        <f t="shared" si="691"/>
        <v>0</v>
      </c>
      <c r="Z5558" s="16">
        <f t="shared" si="694"/>
        <v>0</v>
      </c>
      <c r="AA5558" s="14">
        <f t="shared" si="698"/>
        <v>0</v>
      </c>
      <c r="AB5558" s="14">
        <f t="shared" si="695"/>
        <v>0</v>
      </c>
      <c r="AC5558" s="10">
        <v>7.4999999999999997E-2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3728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3729</v>
      </c>
      <c r="J5559" s="74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6"/>
        <v>-884443.57000000007</v>
      </c>
      <c r="W5559" s="14">
        <f t="shared" si="697"/>
        <v>399182.49</v>
      </c>
      <c r="X5559" s="14"/>
      <c r="Y5559" s="14">
        <f t="shared" si="691"/>
        <v>0</v>
      </c>
      <c r="Z5559" s="16">
        <f t="shared" si="694"/>
        <v>399182.49</v>
      </c>
      <c r="AA5559" s="14">
        <f t="shared" si="698"/>
        <v>0</v>
      </c>
      <c r="AB5559" s="14">
        <f t="shared" si="695"/>
        <v>399182.49</v>
      </c>
      <c r="AC5559" s="10">
        <v>0.06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3728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3729</v>
      </c>
      <c r="J5560" s="74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697"/>
        <v>121913.04000000004</v>
      </c>
      <c r="X5560" s="14"/>
      <c r="Y5560" s="14">
        <f t="shared" si="691"/>
        <v>0</v>
      </c>
      <c r="Z5560" s="16">
        <f t="shared" si="694"/>
        <v>121913.04000000004</v>
      </c>
      <c r="AA5560" s="14">
        <f t="shared" si="698"/>
        <v>0</v>
      </c>
      <c r="AB5560" s="14">
        <f t="shared" si="695"/>
        <v>121913.04000000004</v>
      </c>
      <c r="AC5560" s="10">
        <v>0.06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3728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3729</v>
      </c>
      <c r="J5561" s="74" t="s">
        <v>38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6"/>
        <v>12076.74</v>
      </c>
      <c r="W5561" s="14">
        <f t="shared" si="697"/>
        <v>0</v>
      </c>
      <c r="X5561" s="14"/>
      <c r="Y5561" s="14">
        <f t="shared" si="691"/>
        <v>0</v>
      </c>
      <c r="Z5561" s="16">
        <f t="shared" si="694"/>
        <v>0</v>
      </c>
      <c r="AA5561" s="14">
        <f t="shared" si="698"/>
        <v>0</v>
      </c>
      <c r="AB5561" s="14">
        <f t="shared" si="695"/>
        <v>0</v>
      </c>
      <c r="AC5561" s="10">
        <v>7.4999999999999997E-2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3728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3729</v>
      </c>
      <c r="J5562" s="74" t="s">
        <v>38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6"/>
        <v>9995.36</v>
      </c>
      <c r="W5562" s="14">
        <f t="shared" si="697"/>
        <v>0</v>
      </c>
      <c r="X5562" s="14"/>
      <c r="Y5562" s="14">
        <f t="shared" si="691"/>
        <v>0</v>
      </c>
      <c r="Z5562" s="16">
        <f t="shared" si="694"/>
        <v>0</v>
      </c>
      <c r="AA5562" s="14">
        <f t="shared" si="698"/>
        <v>0</v>
      </c>
      <c r="AB5562" s="14">
        <f t="shared" si="695"/>
        <v>0</v>
      </c>
      <c r="AC5562" s="10">
        <v>7.4999999999999997E-2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3728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3729</v>
      </c>
      <c r="J5563" s="74" t="s">
        <v>38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6"/>
        <v>5130.5</v>
      </c>
      <c r="W5563" s="14">
        <f t="shared" si="697"/>
        <v>0</v>
      </c>
      <c r="X5563" s="14"/>
      <c r="Y5563" s="14">
        <f t="shared" si="691"/>
        <v>0</v>
      </c>
      <c r="Z5563" s="16">
        <f t="shared" si="694"/>
        <v>0</v>
      </c>
      <c r="AA5563" s="14">
        <f t="shared" si="698"/>
        <v>0</v>
      </c>
      <c r="AB5563" s="14">
        <f t="shared" si="695"/>
        <v>0</v>
      </c>
      <c r="AC5563" s="10">
        <v>0.06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3728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3729</v>
      </c>
      <c r="J5564" s="74" t="s">
        <v>38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6"/>
        <v>646.35</v>
      </c>
      <c r="W5564" s="14">
        <f t="shared" si="697"/>
        <v>0</v>
      </c>
      <c r="X5564" s="14"/>
      <c r="Y5564" s="14">
        <f t="shared" si="691"/>
        <v>0</v>
      </c>
      <c r="Z5564" s="16">
        <f t="shared" si="694"/>
        <v>0</v>
      </c>
      <c r="AA5564" s="14">
        <f t="shared" si="698"/>
        <v>0</v>
      </c>
      <c r="AB5564" s="14">
        <f t="shared" si="695"/>
        <v>0</v>
      </c>
      <c r="AC5564" s="10">
        <v>7.4999999999999997E-2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3728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3729</v>
      </c>
      <c r="J5565" s="74" t="s">
        <v>38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6"/>
        <v>1682.6</v>
      </c>
      <c r="W5565" s="14">
        <f t="shared" si="697"/>
        <v>0</v>
      </c>
      <c r="X5565" s="14"/>
      <c r="Y5565" s="14">
        <f t="shared" si="691"/>
        <v>0</v>
      </c>
      <c r="Z5565" s="16">
        <f t="shared" si="694"/>
        <v>0</v>
      </c>
      <c r="AA5565" s="14">
        <f t="shared" si="698"/>
        <v>0</v>
      </c>
      <c r="AB5565" s="14">
        <f t="shared" si="695"/>
        <v>0</v>
      </c>
      <c r="AC5565" s="10">
        <v>0.06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3728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3729</v>
      </c>
      <c r="J5566" s="74" t="s">
        <v>38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6"/>
        <v>24807.5</v>
      </c>
      <c r="W5566" s="14">
        <f t="shared" si="697"/>
        <v>0</v>
      </c>
      <c r="X5566" s="14"/>
      <c r="Y5566" s="14">
        <f t="shared" si="691"/>
        <v>0</v>
      </c>
      <c r="Z5566" s="16">
        <f t="shared" si="694"/>
        <v>0</v>
      </c>
      <c r="AA5566" s="14">
        <f t="shared" si="698"/>
        <v>0</v>
      </c>
      <c r="AB5566" s="14">
        <f t="shared" si="695"/>
        <v>0</v>
      </c>
      <c r="AC5566" s="10">
        <v>0.06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3728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3729</v>
      </c>
      <c r="J5567" s="74" t="s">
        <v>38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6"/>
        <v>18920.45</v>
      </c>
      <c r="W5567" s="14">
        <f t="shared" si="697"/>
        <v>0</v>
      </c>
      <c r="X5567" s="14"/>
      <c r="Y5567" s="14">
        <f t="shared" si="691"/>
        <v>0</v>
      </c>
      <c r="Z5567" s="16">
        <f t="shared" si="694"/>
        <v>0</v>
      </c>
      <c r="AA5567" s="14">
        <f t="shared" si="698"/>
        <v>0</v>
      </c>
      <c r="AB5567" s="14">
        <f t="shared" si="695"/>
        <v>0</v>
      </c>
      <c r="AC5567" s="10">
        <v>0.06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3728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3729</v>
      </c>
      <c r="J5568" s="74" t="s">
        <v>38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6"/>
        <v>697.7</v>
      </c>
      <c r="W5568" s="14">
        <f t="shared" si="697"/>
        <v>0</v>
      </c>
      <c r="X5568" s="14"/>
      <c r="Y5568" s="14">
        <f t="shared" si="691"/>
        <v>0</v>
      </c>
      <c r="Z5568" s="16">
        <f t="shared" si="694"/>
        <v>0</v>
      </c>
      <c r="AA5568" s="14">
        <f t="shared" si="698"/>
        <v>0</v>
      </c>
      <c r="AB5568" s="14">
        <f t="shared" si="695"/>
        <v>0</v>
      </c>
      <c r="AC5568" s="10">
        <v>0.06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3728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3729</v>
      </c>
      <c r="J5569" s="74" t="s">
        <v>38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6"/>
        <v>2.4500000000000002</v>
      </c>
      <c r="W5569" s="14">
        <f t="shared" si="697"/>
        <v>0</v>
      </c>
      <c r="X5569" s="14"/>
      <c r="Y5569" s="14">
        <f t="shared" si="691"/>
        <v>0</v>
      </c>
      <c r="Z5569" s="16">
        <f t="shared" si="694"/>
        <v>0</v>
      </c>
      <c r="AA5569" s="14">
        <f t="shared" si="698"/>
        <v>0</v>
      </c>
      <c r="AB5569" s="14">
        <f t="shared" si="695"/>
        <v>0</v>
      </c>
      <c r="AC5569" s="10">
        <v>0.06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3728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3729</v>
      </c>
      <c r="J5570" s="74" t="s">
        <v>38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6"/>
        <v>1667.34</v>
      </c>
      <c r="W5570" s="14">
        <f t="shared" si="697"/>
        <v>0</v>
      </c>
      <c r="X5570" s="14"/>
      <c r="Y5570" s="14">
        <f t="shared" si="691"/>
        <v>0</v>
      </c>
      <c r="Z5570" s="16">
        <f t="shared" si="694"/>
        <v>0</v>
      </c>
      <c r="AA5570" s="14">
        <f t="shared" si="698"/>
        <v>0</v>
      </c>
      <c r="AB5570" s="14">
        <f t="shared" si="695"/>
        <v>0</v>
      </c>
      <c r="AC5570" s="10">
        <v>0.06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3728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3729</v>
      </c>
      <c r="J5571" s="74" t="s">
        <v>38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6"/>
        <v>2298.7800000000002</v>
      </c>
      <c r="W5571" s="14">
        <f t="shared" si="697"/>
        <v>0</v>
      </c>
      <c r="X5571" s="14"/>
      <c r="Y5571" s="14">
        <f t="shared" ref="Y5571:Y5634" si="699">IF((W5571-AB5571)&gt;0,W5571-AB5571,0)</f>
        <v>0</v>
      </c>
      <c r="Z5571" s="16">
        <f t="shared" si="694"/>
        <v>0</v>
      </c>
      <c r="AA5571" s="14">
        <f t="shared" si="698"/>
        <v>0</v>
      </c>
      <c r="AB5571" s="14">
        <f t="shared" si="695"/>
        <v>0</v>
      </c>
      <c r="AC5571" s="10">
        <v>0.06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3728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3729</v>
      </c>
      <c r="J5572" s="74" t="s">
        <v>38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6"/>
        <v>9444.5</v>
      </c>
      <c r="W5572" s="14">
        <f t="shared" si="697"/>
        <v>0</v>
      </c>
      <c r="X5572" s="14"/>
      <c r="Y5572" s="14">
        <f t="shared" si="699"/>
        <v>0</v>
      </c>
      <c r="Z5572" s="16">
        <f t="shared" si="694"/>
        <v>0</v>
      </c>
      <c r="AA5572" s="14">
        <f t="shared" si="698"/>
        <v>0</v>
      </c>
      <c r="AB5572" s="14">
        <f t="shared" si="695"/>
        <v>0</v>
      </c>
      <c r="AC5572" s="10">
        <v>0.06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3728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3729</v>
      </c>
      <c r="J5573" s="74" t="s">
        <v>38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6"/>
        <v>2383.9499999999998</v>
      </c>
      <c r="W5573" s="14">
        <f t="shared" si="697"/>
        <v>0</v>
      </c>
      <c r="X5573" s="14"/>
      <c r="Y5573" s="14">
        <f t="shared" si="699"/>
        <v>0</v>
      </c>
      <c r="Z5573" s="16">
        <f t="shared" si="694"/>
        <v>0</v>
      </c>
      <c r="AA5573" s="14">
        <f t="shared" si="698"/>
        <v>0</v>
      </c>
      <c r="AB5573" s="14">
        <f t="shared" si="695"/>
        <v>0</v>
      </c>
      <c r="AC5573" s="10">
        <v>0.06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3728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3729</v>
      </c>
      <c r="J5574" s="74" t="s">
        <v>38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6"/>
        <v>5768.6</v>
      </c>
      <c r="W5574" s="14">
        <f t="shared" si="697"/>
        <v>0</v>
      </c>
      <c r="X5574" s="14"/>
      <c r="Y5574" s="14">
        <f t="shared" si="699"/>
        <v>0</v>
      </c>
      <c r="Z5574" s="16">
        <f t="shared" si="694"/>
        <v>0</v>
      </c>
      <c r="AA5574" s="14">
        <f t="shared" si="698"/>
        <v>0</v>
      </c>
      <c r="AB5574" s="14">
        <f t="shared" si="695"/>
        <v>0</v>
      </c>
      <c r="AC5574" s="10">
        <v>0.06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3728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3729</v>
      </c>
      <c r="J5575" s="74" t="s">
        <v>38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6"/>
        <v>6206</v>
      </c>
      <c r="W5575" s="14">
        <f t="shared" si="697"/>
        <v>0</v>
      </c>
      <c r="X5575" s="14"/>
      <c r="Y5575" s="14">
        <f t="shared" si="699"/>
        <v>0</v>
      </c>
      <c r="Z5575" s="16">
        <f t="shared" si="694"/>
        <v>0</v>
      </c>
      <c r="AA5575" s="14">
        <f t="shared" si="698"/>
        <v>0</v>
      </c>
      <c r="AB5575" s="14">
        <f t="shared" si="695"/>
        <v>0</v>
      </c>
      <c r="AC5575" s="10">
        <v>0.06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3728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3729</v>
      </c>
      <c r="J5576" s="74" t="s">
        <v>38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6"/>
        <v>59848.4</v>
      </c>
      <c r="W5576" s="14">
        <f t="shared" si="697"/>
        <v>0</v>
      </c>
      <c r="X5576" s="14"/>
      <c r="Y5576" s="14">
        <f t="shared" si="699"/>
        <v>0</v>
      </c>
      <c r="Z5576" s="16">
        <f t="shared" si="694"/>
        <v>0</v>
      </c>
      <c r="AA5576" s="14">
        <f t="shared" si="698"/>
        <v>0</v>
      </c>
      <c r="AB5576" s="14">
        <f t="shared" si="695"/>
        <v>0</v>
      </c>
      <c r="AC5576" s="10">
        <v>0.06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3728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3729</v>
      </c>
      <c r="J5577" s="74" t="s">
        <v>38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6"/>
        <v>200</v>
      </c>
      <c r="W5577" s="14">
        <f t="shared" si="697"/>
        <v>0</v>
      </c>
      <c r="X5577" s="14"/>
      <c r="Y5577" s="14">
        <f t="shared" si="699"/>
        <v>0</v>
      </c>
      <c r="Z5577" s="16">
        <f t="shared" si="694"/>
        <v>0</v>
      </c>
      <c r="AA5577" s="14">
        <f t="shared" si="698"/>
        <v>0</v>
      </c>
      <c r="AB5577" s="14">
        <f t="shared" si="695"/>
        <v>0</v>
      </c>
      <c r="AC5577" s="10">
        <v>0.06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3728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3729</v>
      </c>
      <c r="J5578" s="74" t="s">
        <v>38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6"/>
        <v>9884.1</v>
      </c>
      <c r="W5578" s="14">
        <f t="shared" si="697"/>
        <v>0</v>
      </c>
      <c r="X5578" s="14"/>
      <c r="Y5578" s="14">
        <f t="shared" si="699"/>
        <v>0</v>
      </c>
      <c r="Z5578" s="16">
        <f t="shared" si="694"/>
        <v>0</v>
      </c>
      <c r="AA5578" s="14">
        <f t="shared" si="698"/>
        <v>0</v>
      </c>
      <c r="AB5578" s="14">
        <f t="shared" si="695"/>
        <v>0</v>
      </c>
      <c r="AC5578" s="10">
        <v>0.06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3728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3729</v>
      </c>
      <c r="J5579" s="74" t="s">
        <v>38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6"/>
        <v>8891.23</v>
      </c>
      <c r="W5579" s="14">
        <f t="shared" si="697"/>
        <v>0</v>
      </c>
      <c r="X5579" s="14"/>
      <c r="Y5579" s="14">
        <f t="shared" si="699"/>
        <v>0</v>
      </c>
      <c r="Z5579" s="16">
        <f t="shared" si="694"/>
        <v>0</v>
      </c>
      <c r="AA5579" s="14">
        <f t="shared" si="698"/>
        <v>0</v>
      </c>
      <c r="AB5579" s="14">
        <f t="shared" si="695"/>
        <v>0</v>
      </c>
      <c r="AC5579" s="10">
        <v>0.06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3728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3729</v>
      </c>
      <c r="J5580" s="74" t="s">
        <v>38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6"/>
        <v>400</v>
      </c>
      <c r="W5580" s="14">
        <f t="shared" si="697"/>
        <v>0</v>
      </c>
      <c r="X5580" s="14"/>
      <c r="Y5580" s="14">
        <f t="shared" si="699"/>
        <v>0</v>
      </c>
      <c r="Z5580" s="16">
        <f t="shared" si="694"/>
        <v>0</v>
      </c>
      <c r="AA5580" s="14">
        <f t="shared" si="698"/>
        <v>0</v>
      </c>
      <c r="AB5580" s="14">
        <f t="shared" si="695"/>
        <v>0</v>
      </c>
      <c r="AC5580" s="10">
        <v>0.06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3728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3729</v>
      </c>
      <c r="J5581" s="74" t="s">
        <v>38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6"/>
        <v>10000</v>
      </c>
      <c r="W5581" s="14">
        <f t="shared" si="697"/>
        <v>0</v>
      </c>
      <c r="X5581" s="14"/>
      <c r="Y5581" s="14">
        <f t="shared" si="699"/>
        <v>0</v>
      </c>
      <c r="Z5581" s="16">
        <f t="shared" si="694"/>
        <v>0</v>
      </c>
      <c r="AA5581" s="14">
        <f t="shared" si="698"/>
        <v>0</v>
      </c>
      <c r="AB5581" s="14">
        <f t="shared" si="695"/>
        <v>0</v>
      </c>
      <c r="AC5581" s="10">
        <v>0.06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3728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3729</v>
      </c>
      <c r="J5582" s="74" t="s">
        <v>38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6"/>
        <v>272.5</v>
      </c>
      <c r="W5582" s="14">
        <f t="shared" si="697"/>
        <v>0</v>
      </c>
      <c r="X5582" s="14"/>
      <c r="Y5582" s="14">
        <f t="shared" si="699"/>
        <v>0</v>
      </c>
      <c r="Z5582" s="16">
        <f t="shared" si="694"/>
        <v>0</v>
      </c>
      <c r="AA5582" s="14">
        <f t="shared" si="698"/>
        <v>0</v>
      </c>
      <c r="AB5582" s="14">
        <f t="shared" si="695"/>
        <v>0</v>
      </c>
      <c r="AC5582" s="10">
        <v>0.06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3728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3729</v>
      </c>
      <c r="J5583" s="74" t="s">
        <v>38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6"/>
        <v>46724.05</v>
      </c>
      <c r="W5583" s="14">
        <f t="shared" si="697"/>
        <v>0</v>
      </c>
      <c r="X5583" s="14"/>
      <c r="Y5583" s="14">
        <f t="shared" si="699"/>
        <v>0</v>
      </c>
      <c r="Z5583" s="16">
        <f t="shared" si="694"/>
        <v>0</v>
      </c>
      <c r="AA5583" s="14">
        <f t="shared" si="698"/>
        <v>0</v>
      </c>
      <c r="AB5583" s="14">
        <f t="shared" si="695"/>
        <v>0</v>
      </c>
      <c r="AC5583" s="10">
        <v>0.06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3728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3729</v>
      </c>
      <c r="J5584" s="74" t="s">
        <v>38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6"/>
        <v>9963.2999999999993</v>
      </c>
      <c r="W5584" s="14">
        <f t="shared" si="697"/>
        <v>0</v>
      </c>
      <c r="X5584" s="14"/>
      <c r="Y5584" s="14">
        <f t="shared" si="699"/>
        <v>0</v>
      </c>
      <c r="Z5584" s="16">
        <f t="shared" si="694"/>
        <v>0</v>
      </c>
      <c r="AA5584" s="14">
        <f t="shared" si="698"/>
        <v>0</v>
      </c>
      <c r="AB5584" s="14">
        <f t="shared" si="695"/>
        <v>0</v>
      </c>
      <c r="AC5584" s="10">
        <v>0.06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3728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3729</v>
      </c>
      <c r="J5585" s="74" t="s">
        <v>38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6"/>
        <v>2791.4</v>
      </c>
      <c r="W5585" s="14">
        <f t="shared" si="697"/>
        <v>0</v>
      </c>
      <c r="X5585" s="14"/>
      <c r="Y5585" s="14">
        <f t="shared" si="699"/>
        <v>0</v>
      </c>
      <c r="Z5585" s="16">
        <f t="shared" si="694"/>
        <v>0</v>
      </c>
      <c r="AA5585" s="14">
        <f t="shared" si="698"/>
        <v>0</v>
      </c>
      <c r="AB5585" s="14">
        <f t="shared" si="695"/>
        <v>0</v>
      </c>
      <c r="AC5585" s="10">
        <v>0.06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3728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3729</v>
      </c>
      <c r="J5586" s="74" t="s">
        <v>38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6"/>
        <v>135.65</v>
      </c>
      <c r="W5586" s="14">
        <f t="shared" si="697"/>
        <v>0</v>
      </c>
      <c r="X5586" s="14"/>
      <c r="Y5586" s="14">
        <f t="shared" si="699"/>
        <v>0</v>
      </c>
      <c r="Z5586" s="16">
        <f t="shared" si="694"/>
        <v>0</v>
      </c>
      <c r="AA5586" s="14">
        <f t="shared" si="698"/>
        <v>0</v>
      </c>
      <c r="AB5586" s="14">
        <f t="shared" si="695"/>
        <v>0</v>
      </c>
      <c r="AC5586" s="10">
        <v>0.06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3728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3729</v>
      </c>
      <c r="J5587" s="74" t="s">
        <v>38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6"/>
        <v>237.5</v>
      </c>
      <c r="W5587" s="14">
        <f t="shared" si="697"/>
        <v>0</v>
      </c>
      <c r="X5587" s="14"/>
      <c r="Y5587" s="14">
        <f t="shared" si="699"/>
        <v>0</v>
      </c>
      <c r="Z5587" s="16">
        <f t="shared" si="694"/>
        <v>0</v>
      </c>
      <c r="AA5587" s="14">
        <f t="shared" si="698"/>
        <v>0</v>
      </c>
      <c r="AB5587" s="14">
        <f t="shared" si="695"/>
        <v>0</v>
      </c>
      <c r="AC5587" s="10">
        <v>0.06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3728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3729</v>
      </c>
      <c r="J5588" s="74" t="s">
        <v>38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6"/>
        <v>3292</v>
      </c>
      <c r="W5588" s="14">
        <f t="shared" si="697"/>
        <v>0</v>
      </c>
      <c r="X5588" s="14"/>
      <c r="Y5588" s="14">
        <f t="shared" si="699"/>
        <v>0</v>
      </c>
      <c r="Z5588" s="16">
        <f t="shared" si="694"/>
        <v>0</v>
      </c>
      <c r="AA5588" s="14">
        <f t="shared" si="698"/>
        <v>0</v>
      </c>
      <c r="AB5588" s="14">
        <f t="shared" si="695"/>
        <v>0</v>
      </c>
      <c r="AC5588" s="10">
        <v>0.06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3728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3729</v>
      </c>
      <c r="J5589" s="74" t="s">
        <v>38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6"/>
        <v>2455.6</v>
      </c>
      <c r="W5589" s="14">
        <f t="shared" si="697"/>
        <v>0</v>
      </c>
      <c r="X5589" s="14"/>
      <c r="Y5589" s="14">
        <f t="shared" si="699"/>
        <v>0</v>
      </c>
      <c r="Z5589" s="16">
        <f t="shared" si="694"/>
        <v>0</v>
      </c>
      <c r="AA5589" s="14">
        <f t="shared" si="698"/>
        <v>0</v>
      </c>
      <c r="AB5589" s="14">
        <f t="shared" si="695"/>
        <v>0</v>
      </c>
      <c r="AC5589" s="10">
        <v>0.06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3728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3729</v>
      </c>
      <c r="J5590" s="74" t="s">
        <v>38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6"/>
        <v>606.33000000000004</v>
      </c>
      <c r="W5590" s="14">
        <f t="shared" si="697"/>
        <v>0</v>
      </c>
      <c r="X5590" s="14"/>
      <c r="Y5590" s="14">
        <f t="shared" si="699"/>
        <v>0</v>
      </c>
      <c r="Z5590" s="16">
        <f t="shared" si="694"/>
        <v>0</v>
      </c>
      <c r="AA5590" s="14">
        <f t="shared" si="698"/>
        <v>0</v>
      </c>
      <c r="AB5590" s="14">
        <f t="shared" si="695"/>
        <v>0</v>
      </c>
      <c r="AC5590" s="10">
        <v>0.06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3728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3729</v>
      </c>
      <c r="J5591" s="74" t="s">
        <v>38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6"/>
        <v>32.5</v>
      </c>
      <c r="W5591" s="14">
        <f t="shared" si="697"/>
        <v>0</v>
      </c>
      <c r="X5591" s="14"/>
      <c r="Y5591" s="14">
        <f t="shared" si="699"/>
        <v>0</v>
      </c>
      <c r="Z5591" s="16">
        <f t="shared" si="694"/>
        <v>0</v>
      </c>
      <c r="AA5591" s="14">
        <f t="shared" si="698"/>
        <v>0</v>
      </c>
      <c r="AB5591" s="14">
        <f t="shared" si="695"/>
        <v>0</v>
      </c>
      <c r="AC5591" s="10">
        <v>0.06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3728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3729</v>
      </c>
      <c r="J5592" s="74" t="s">
        <v>38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6"/>
        <v>14199.2</v>
      </c>
      <c r="W5592" s="14">
        <f t="shared" si="697"/>
        <v>0</v>
      </c>
      <c r="X5592" s="14"/>
      <c r="Y5592" s="14">
        <f t="shared" si="699"/>
        <v>0</v>
      </c>
      <c r="Z5592" s="16">
        <f t="shared" si="694"/>
        <v>0</v>
      </c>
      <c r="AA5592" s="14">
        <f t="shared" si="698"/>
        <v>0</v>
      </c>
      <c r="AB5592" s="14">
        <f t="shared" si="695"/>
        <v>0</v>
      </c>
      <c r="AC5592" s="10">
        <v>0.06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3728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3729</v>
      </c>
      <c r="J5593" s="74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6"/>
        <v>10000</v>
      </c>
      <c r="W5593" s="14">
        <f t="shared" si="697"/>
        <v>0</v>
      </c>
      <c r="X5593" s="14"/>
      <c r="Y5593" s="14">
        <f t="shared" si="699"/>
        <v>0</v>
      </c>
      <c r="Z5593" s="16">
        <f t="shared" si="694"/>
        <v>0</v>
      </c>
      <c r="AA5593" s="14">
        <f t="shared" si="698"/>
        <v>0</v>
      </c>
      <c r="AB5593" s="14">
        <f t="shared" si="695"/>
        <v>0</v>
      </c>
      <c r="AC5593" s="10">
        <v>7.4999999999999997E-2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3728</v>
      </c>
      <c r="B5594" s="74" t="s">
        <v>32</v>
      </c>
      <c r="C5594" s="74" t="s">
        <v>52</v>
      </c>
      <c r="D5594" s="74" t="s">
        <v>53</v>
      </c>
      <c r="E5594" s="74" t="s">
        <v>3377</v>
      </c>
      <c r="F5594" s="74" t="s">
        <v>3377</v>
      </c>
      <c r="G5594" s="74" t="s">
        <v>3377</v>
      </c>
      <c r="H5594" s="74" t="s">
        <v>36</v>
      </c>
      <c r="I5594" s="74" t="s">
        <v>3729</v>
      </c>
      <c r="J5594" s="74" t="s">
        <v>38</v>
      </c>
      <c r="K5594" s="74" t="s">
        <v>32</v>
      </c>
      <c r="L5594" s="74" t="s">
        <v>3378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3744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7"/>
        <v>26290.28</v>
      </c>
      <c r="X5594" s="14"/>
      <c r="Y5594" s="14">
        <f t="shared" si="699"/>
        <v>0</v>
      </c>
      <c r="Z5594" s="16">
        <f t="shared" si="694"/>
        <v>26290.28</v>
      </c>
      <c r="AA5594" s="14">
        <f t="shared" si="698"/>
        <v>0</v>
      </c>
      <c r="AB5594" s="14">
        <f t="shared" si="695"/>
        <v>26290.28</v>
      </c>
      <c r="AC5594" s="10">
        <v>7.4999999999999997E-2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3728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3729</v>
      </c>
      <c r="J5595" s="74" t="s">
        <v>38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6"/>
        <v>-12710.4</v>
      </c>
      <c r="W5595" s="14">
        <f t="shared" si="697"/>
        <v>12642</v>
      </c>
      <c r="X5595" s="14"/>
      <c r="Y5595" s="14">
        <f t="shared" si="699"/>
        <v>0</v>
      </c>
      <c r="Z5595" s="16">
        <f t="shared" si="694"/>
        <v>12642</v>
      </c>
      <c r="AA5595" s="14">
        <f t="shared" si="698"/>
        <v>0</v>
      </c>
      <c r="AB5595" s="14">
        <f t="shared" si="695"/>
        <v>12642</v>
      </c>
      <c r="AC5595" s="10">
        <v>0.06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3728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3729</v>
      </c>
      <c r="J5596" s="74" t="s">
        <v>38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6"/>
        <v>-12587.3</v>
      </c>
      <c r="W5596" s="14">
        <f t="shared" si="697"/>
        <v>12580.099999999999</v>
      </c>
      <c r="X5596" s="14"/>
      <c r="Y5596" s="14">
        <f t="shared" si="699"/>
        <v>0</v>
      </c>
      <c r="Z5596" s="16">
        <f t="shared" si="694"/>
        <v>12580.099999999999</v>
      </c>
      <c r="AA5596" s="14">
        <f t="shared" si="698"/>
        <v>0</v>
      </c>
      <c r="AB5596" s="14">
        <f t="shared" si="695"/>
        <v>12580.099999999999</v>
      </c>
      <c r="AC5596" s="10">
        <v>0.06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3728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3729</v>
      </c>
      <c r="J5597" s="74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6"/>
        <v>-171516.40000000002</v>
      </c>
      <c r="W5597" s="14">
        <f t="shared" si="697"/>
        <v>102885.93000000001</v>
      </c>
      <c r="X5597" s="14"/>
      <c r="Y5597" s="14">
        <f t="shared" si="699"/>
        <v>0</v>
      </c>
      <c r="Z5597" s="16">
        <f t="shared" si="694"/>
        <v>102885.93000000001</v>
      </c>
      <c r="AA5597" s="14">
        <f t="shared" si="698"/>
        <v>0</v>
      </c>
      <c r="AB5597" s="14">
        <f t="shared" si="695"/>
        <v>102885.93000000001</v>
      </c>
      <c r="AC5597" s="10">
        <v>7.4999999999999997E-2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3728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3729</v>
      </c>
      <c r="J5598" s="74" t="s">
        <v>38</v>
      </c>
      <c r="K5598" s="74" t="s">
        <v>32</v>
      </c>
      <c r="L5598" s="74" t="s">
        <v>3473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6"/>
        <v>27470.290000000023</v>
      </c>
      <c r="W5598" s="14">
        <f t="shared" si="697"/>
        <v>113409.89999999998</v>
      </c>
      <c r="X5598" s="14"/>
      <c r="Y5598" s="14">
        <f t="shared" si="699"/>
        <v>0</v>
      </c>
      <c r="Z5598" s="16">
        <f t="shared" si="694"/>
        <v>113409.89999999998</v>
      </c>
      <c r="AA5598" s="14">
        <f t="shared" si="698"/>
        <v>0</v>
      </c>
      <c r="AB5598" s="14">
        <f t="shared" si="695"/>
        <v>113409.89999999998</v>
      </c>
      <c r="AC5598" s="10">
        <v>0.06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3728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4011</v>
      </c>
      <c r="G5599" s="74" t="s">
        <v>1543</v>
      </c>
      <c r="H5599" s="74" t="s">
        <v>36</v>
      </c>
      <c r="I5599" s="74" t="s">
        <v>3729</v>
      </c>
      <c r="J5599" s="74" t="s">
        <v>38</v>
      </c>
      <c r="K5599" s="74" t="s">
        <v>32</v>
      </c>
      <c r="L5599" s="74" t="s">
        <v>3476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6"/>
        <v>81497.040000000008</v>
      </c>
      <c r="W5599" s="14">
        <f t="shared" si="697"/>
        <v>197486.99999999997</v>
      </c>
      <c r="X5599" s="14"/>
      <c r="Y5599" s="14">
        <f t="shared" si="699"/>
        <v>0</v>
      </c>
      <c r="Z5599" s="16">
        <f t="shared" si="694"/>
        <v>197486.99999999997</v>
      </c>
      <c r="AA5599" s="14">
        <f t="shared" si="698"/>
        <v>0</v>
      </c>
      <c r="AB5599" s="14">
        <f t="shared" si="695"/>
        <v>197486.99999999997</v>
      </c>
      <c r="AC5599" s="10">
        <v>0.06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3728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4011</v>
      </c>
      <c r="G5600" s="74" t="s">
        <v>1543</v>
      </c>
      <c r="H5600" s="74" t="s">
        <v>36</v>
      </c>
      <c r="I5600" s="74" t="s">
        <v>3729</v>
      </c>
      <c r="J5600" s="74" t="s">
        <v>38</v>
      </c>
      <c r="K5600" s="74" t="s">
        <v>32</v>
      </c>
      <c r="L5600" s="74" t="s">
        <v>3478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6"/>
        <v>0</v>
      </c>
      <c r="W5600" s="14">
        <f t="shared" si="697"/>
        <v>0</v>
      </c>
      <c r="X5600" s="14"/>
      <c r="Y5600" s="14">
        <f t="shared" si="699"/>
        <v>0</v>
      </c>
      <c r="Z5600" s="16">
        <f t="shared" si="694"/>
        <v>0</v>
      </c>
      <c r="AA5600" s="14">
        <f t="shared" si="698"/>
        <v>0</v>
      </c>
      <c r="AB5600" s="14">
        <f t="shared" si="695"/>
        <v>0</v>
      </c>
      <c r="AC5600" s="10">
        <v>0.06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3728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4011</v>
      </c>
      <c r="G5601" s="74" t="s">
        <v>1543</v>
      </c>
      <c r="H5601" s="74" t="s">
        <v>36</v>
      </c>
      <c r="I5601" s="74" t="s">
        <v>3729</v>
      </c>
      <c r="J5601" s="74" t="s">
        <v>38</v>
      </c>
      <c r="K5601" s="74" t="s">
        <v>32</v>
      </c>
      <c r="L5601" s="74" t="s">
        <v>3480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6"/>
        <v>0</v>
      </c>
      <c r="W5601" s="14">
        <f t="shared" si="697"/>
        <v>0</v>
      </c>
      <c r="X5601" s="14"/>
      <c r="Y5601" s="14">
        <f t="shared" si="699"/>
        <v>0</v>
      </c>
      <c r="Z5601" s="16">
        <f t="shared" si="694"/>
        <v>0</v>
      </c>
      <c r="AA5601" s="14">
        <f t="shared" si="698"/>
        <v>0</v>
      </c>
      <c r="AB5601" s="14">
        <f t="shared" si="695"/>
        <v>0</v>
      </c>
      <c r="AC5601" s="10">
        <v>0.06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3728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3729</v>
      </c>
      <c r="J5602" s="74" t="s">
        <v>38</v>
      </c>
      <c r="K5602" s="74" t="s">
        <v>32</v>
      </c>
      <c r="L5602" s="74" t="s">
        <v>4030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3771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699"/>
        <v>0</v>
      </c>
      <c r="Z5602" s="16">
        <f t="shared" si="694"/>
        <v>0</v>
      </c>
      <c r="AA5602" s="14">
        <f t="shared" si="698"/>
        <v>600</v>
      </c>
      <c r="AB5602" s="14">
        <f t="shared" si="695"/>
        <v>600</v>
      </c>
      <c r="AC5602" s="10">
        <v>7.4999999999999997E-2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3728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3729</v>
      </c>
      <c r="J5603" s="74" t="s">
        <v>38</v>
      </c>
      <c r="K5603" s="74" t="s">
        <v>32</v>
      </c>
      <c r="L5603" s="74" t="s">
        <v>4031</v>
      </c>
      <c r="M5603" s="74"/>
      <c r="N5603" s="74" t="s">
        <v>4032</v>
      </c>
      <c r="O5603" s="74" t="s">
        <v>80</v>
      </c>
      <c r="P5603" s="10">
        <v>0</v>
      </c>
      <c r="Q5603" s="12">
        <v>1000074718</v>
      </c>
      <c r="R5603" s="74" t="s">
        <v>3771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699"/>
        <v>0</v>
      </c>
      <c r="Z5603" s="14"/>
      <c r="AA5603" s="14">
        <f t="shared" si="698"/>
        <v>593</v>
      </c>
      <c r="AB5603" s="14">
        <f t="shared" si="695"/>
        <v>593</v>
      </c>
      <c r="AC5603" s="10">
        <v>7.4999999999999997E-2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3728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3729</v>
      </c>
      <c r="J5604" s="74" t="s">
        <v>38</v>
      </c>
      <c r="K5604" s="74" t="s">
        <v>32</v>
      </c>
      <c r="L5604" s="74" t="s">
        <v>4033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0">S5604+T5604-U5604</f>
        <v>-11890</v>
      </c>
      <c r="W5604" s="14">
        <f t="shared" ref="W5604:W5667" si="701">IF(O5604="返货",U5604/(1+P5604),IF(O5604="返现",U5604,IF(O5604="折扣",U5604*P5604,IF(O5604="无",U5604))))</f>
        <v>11890</v>
      </c>
      <c r="X5604" s="14"/>
      <c r="Y5604" s="14">
        <f t="shared" si="699"/>
        <v>0</v>
      </c>
      <c r="Z5604" s="16">
        <f t="shared" ref="Z5604:Z5667" si="702">W5604+X5604</f>
        <v>11890</v>
      </c>
      <c r="AA5604" s="14">
        <f t="shared" si="698"/>
        <v>0</v>
      </c>
      <c r="AB5604" s="14">
        <f t="shared" si="695"/>
        <v>11890</v>
      </c>
      <c r="AC5604" s="10">
        <v>0.06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3728</v>
      </c>
      <c r="B5605" s="74" t="s">
        <v>32</v>
      </c>
      <c r="C5605" s="74" t="s">
        <v>1517</v>
      </c>
      <c r="D5605" s="74" t="s">
        <v>1556</v>
      </c>
      <c r="E5605" s="74" t="s">
        <v>4020</v>
      </c>
      <c r="F5605" s="74" t="s">
        <v>4020</v>
      </c>
      <c r="G5605" s="74" t="s">
        <v>4020</v>
      </c>
      <c r="H5605" s="74" t="s">
        <v>36</v>
      </c>
      <c r="I5605" s="74" t="s">
        <v>3729</v>
      </c>
      <c r="J5605" s="74" t="s">
        <v>38</v>
      </c>
      <c r="K5605" s="74" t="s">
        <v>32</v>
      </c>
      <c r="L5605" s="74" t="s">
        <v>4034</v>
      </c>
      <c r="M5605" s="74"/>
      <c r="N5605" s="74" t="s">
        <v>4035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0"/>
        <v>-5034.51</v>
      </c>
      <c r="W5605" s="14">
        <f t="shared" si="701"/>
        <v>5034.51</v>
      </c>
      <c r="X5605" s="14"/>
      <c r="Y5605" s="14">
        <f t="shared" si="699"/>
        <v>0</v>
      </c>
      <c r="Z5605" s="16">
        <f t="shared" si="702"/>
        <v>5034.51</v>
      </c>
      <c r="AA5605" s="14">
        <f t="shared" si="698"/>
        <v>0</v>
      </c>
      <c r="AB5605" s="14">
        <f t="shared" si="695"/>
        <v>5034.51</v>
      </c>
      <c r="AC5605" s="10">
        <v>0.06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3728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3729</v>
      </c>
      <c r="J5606" s="74" t="s">
        <v>38</v>
      </c>
      <c r="K5606" s="74" t="s">
        <v>32</v>
      </c>
      <c r="L5606" s="74" t="s">
        <v>4036</v>
      </c>
      <c r="M5606" s="74"/>
      <c r="N5606" s="74" t="s">
        <v>4032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0"/>
        <v>-52373.130000000005</v>
      </c>
      <c r="W5606" s="14">
        <f t="shared" si="701"/>
        <v>52373.130000000005</v>
      </c>
      <c r="X5606" s="14"/>
      <c r="Y5606" s="14">
        <f t="shared" si="699"/>
        <v>0</v>
      </c>
      <c r="Z5606" s="16">
        <f t="shared" si="702"/>
        <v>52373.130000000005</v>
      </c>
      <c r="AA5606" s="14">
        <f t="shared" si="698"/>
        <v>0</v>
      </c>
      <c r="AB5606" s="14">
        <f t="shared" si="695"/>
        <v>52373.130000000005</v>
      </c>
      <c r="AC5606" s="10">
        <v>7.4999999999999997E-2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3728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3729</v>
      </c>
      <c r="J5607" s="74" t="s">
        <v>38</v>
      </c>
      <c r="K5607" s="74" t="s">
        <v>32</v>
      </c>
      <c r="L5607" s="74" t="s">
        <v>4037</v>
      </c>
      <c r="M5607" s="74"/>
      <c r="N5607" s="74" t="s">
        <v>4032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0"/>
        <v>17982.98</v>
      </c>
      <c r="W5607" s="14">
        <f t="shared" si="701"/>
        <v>2017.0200000000002</v>
      </c>
      <c r="X5607" s="14"/>
      <c r="Y5607" s="14">
        <f t="shared" si="699"/>
        <v>0</v>
      </c>
      <c r="Z5607" s="16">
        <f t="shared" si="702"/>
        <v>2017.0200000000002</v>
      </c>
      <c r="AA5607" s="14">
        <f t="shared" si="698"/>
        <v>0</v>
      </c>
      <c r="AB5607" s="14">
        <f t="shared" si="695"/>
        <v>2017.0200000000002</v>
      </c>
      <c r="AC5607" s="10">
        <v>7.4999999999999997E-2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3728</v>
      </c>
      <c r="B5608" s="74" t="s">
        <v>32</v>
      </c>
      <c r="C5608" s="74" t="s">
        <v>1517</v>
      </c>
      <c r="D5608" s="74" t="s">
        <v>1556</v>
      </c>
      <c r="E5608" s="74" t="s">
        <v>4016</v>
      </c>
      <c r="F5608" s="74" t="s">
        <v>4016</v>
      </c>
      <c r="G5608" s="74" t="s">
        <v>4016</v>
      </c>
      <c r="H5608" s="74" t="s">
        <v>36</v>
      </c>
      <c r="I5608" s="74" t="s">
        <v>3729</v>
      </c>
      <c r="J5608" s="74" t="s">
        <v>38</v>
      </c>
      <c r="K5608" s="74" t="s">
        <v>32</v>
      </c>
      <c r="L5608" s="74" t="s">
        <v>4038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0"/>
        <v>-4801.71</v>
      </c>
      <c r="W5608" s="14">
        <f t="shared" si="701"/>
        <v>4801.71</v>
      </c>
      <c r="X5608" s="14"/>
      <c r="Y5608" s="14">
        <f t="shared" si="699"/>
        <v>0</v>
      </c>
      <c r="Z5608" s="16">
        <f t="shared" si="702"/>
        <v>4801.71</v>
      </c>
      <c r="AA5608" s="14">
        <f t="shared" si="698"/>
        <v>0</v>
      </c>
      <c r="AB5608" s="14">
        <f t="shared" si="695"/>
        <v>4801.71</v>
      </c>
      <c r="AC5608" s="10">
        <v>7.4999999999999997E-2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3728</v>
      </c>
      <c r="B5609" s="74" t="s">
        <v>32</v>
      </c>
      <c r="C5609" s="74" t="s">
        <v>1517</v>
      </c>
      <c r="D5609" s="74" t="s">
        <v>1556</v>
      </c>
      <c r="E5609" s="74" t="s">
        <v>4016</v>
      </c>
      <c r="F5609" s="74" t="s">
        <v>4016</v>
      </c>
      <c r="G5609" s="74" t="s">
        <v>4016</v>
      </c>
      <c r="H5609" s="74" t="s">
        <v>36</v>
      </c>
      <c r="I5609" s="74" t="s">
        <v>3729</v>
      </c>
      <c r="J5609" s="74" t="s">
        <v>38</v>
      </c>
      <c r="K5609" s="74" t="s">
        <v>32</v>
      </c>
      <c r="L5609" s="74" t="s">
        <v>4039</v>
      </c>
      <c r="M5609" s="74"/>
      <c r="N5609" s="74" t="s">
        <v>4032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0"/>
        <v>8998.74</v>
      </c>
      <c r="W5609" s="14">
        <f t="shared" si="701"/>
        <v>1001.26</v>
      </c>
      <c r="X5609" s="14"/>
      <c r="Y5609" s="14">
        <f t="shared" si="699"/>
        <v>0</v>
      </c>
      <c r="Z5609" s="16">
        <f t="shared" si="702"/>
        <v>1001.26</v>
      </c>
      <c r="AA5609" s="14">
        <f t="shared" si="698"/>
        <v>0</v>
      </c>
      <c r="AB5609" s="14">
        <f t="shared" si="695"/>
        <v>1001.26</v>
      </c>
      <c r="AC5609" s="10">
        <v>7.4999999999999997E-2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3728</v>
      </c>
      <c r="B5610" s="74" t="s">
        <v>32</v>
      </c>
      <c r="C5610" s="74" t="s">
        <v>1517</v>
      </c>
      <c r="D5610" s="74" t="s">
        <v>1518</v>
      </c>
      <c r="E5610" s="74" t="s">
        <v>3998</v>
      </c>
      <c r="F5610" s="74" t="s">
        <v>3998</v>
      </c>
      <c r="G5610" s="74" t="s">
        <v>3998</v>
      </c>
      <c r="H5610" s="74" t="s">
        <v>36</v>
      </c>
      <c r="I5610" s="74" t="s">
        <v>3729</v>
      </c>
      <c r="J5610" s="74" t="s">
        <v>38</v>
      </c>
      <c r="K5610" s="74" t="s">
        <v>32</v>
      </c>
      <c r="L5610" s="74" t="s">
        <v>4040</v>
      </c>
      <c r="M5610" s="74"/>
      <c r="N5610" s="74" t="s">
        <v>4035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1"/>
        <v>20000.000000000004</v>
      </c>
      <c r="X5610" s="14"/>
      <c r="Y5610" s="14">
        <f t="shared" si="699"/>
        <v>0</v>
      </c>
      <c r="Z5610" s="16">
        <f t="shared" si="702"/>
        <v>20000.000000000004</v>
      </c>
      <c r="AA5610" s="14">
        <f t="shared" si="698"/>
        <v>0</v>
      </c>
      <c r="AB5610" s="14">
        <f t="shared" si="695"/>
        <v>20000.000000000004</v>
      </c>
      <c r="AC5610" s="10">
        <v>0.06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3728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3729</v>
      </c>
      <c r="J5611" s="74" t="s">
        <v>38</v>
      </c>
      <c r="K5611" s="74" t="s">
        <v>32</v>
      </c>
      <c r="L5611" s="74" t="s">
        <v>4041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0"/>
        <v>12582.52</v>
      </c>
      <c r="W5611" s="14">
        <f t="shared" si="701"/>
        <v>17417.48</v>
      </c>
      <c r="X5611" s="14"/>
      <c r="Y5611" s="14">
        <f t="shared" si="699"/>
        <v>0</v>
      </c>
      <c r="Z5611" s="16">
        <f t="shared" si="702"/>
        <v>17417.48</v>
      </c>
      <c r="AA5611" s="14">
        <f t="shared" si="698"/>
        <v>0</v>
      </c>
      <c r="AB5611" s="14">
        <f t="shared" si="695"/>
        <v>17417.48</v>
      </c>
      <c r="AC5611" s="10">
        <v>7.4999999999999997E-2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3728</v>
      </c>
      <c r="B5612" s="74" t="s">
        <v>32</v>
      </c>
      <c r="C5612" s="74" t="s">
        <v>1517</v>
      </c>
      <c r="D5612" s="74" t="s">
        <v>1556</v>
      </c>
      <c r="E5612" s="74" t="s">
        <v>4024</v>
      </c>
      <c r="F5612" s="74" t="s">
        <v>4024</v>
      </c>
      <c r="G5612" s="74" t="s">
        <v>4024</v>
      </c>
      <c r="H5612" s="74" t="s">
        <v>36</v>
      </c>
      <c r="I5612" s="74" t="s">
        <v>3729</v>
      </c>
      <c r="J5612" s="74" t="s">
        <v>38</v>
      </c>
      <c r="K5612" s="74" t="s">
        <v>32</v>
      </c>
      <c r="L5612" s="74" t="s">
        <v>4042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0"/>
        <v>3999.94</v>
      </c>
      <c r="W5612" s="14">
        <f t="shared" si="701"/>
        <v>1000.06</v>
      </c>
      <c r="X5612" s="14"/>
      <c r="Y5612" s="14">
        <f t="shared" si="699"/>
        <v>0</v>
      </c>
      <c r="Z5612" s="16">
        <f t="shared" si="702"/>
        <v>1000.06</v>
      </c>
      <c r="AA5612" s="14">
        <f t="shared" si="698"/>
        <v>0</v>
      </c>
      <c r="AB5612" s="14">
        <f t="shared" si="695"/>
        <v>1000.06</v>
      </c>
      <c r="AC5612" s="10">
        <v>7.4999999999999997E-2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3728</v>
      </c>
      <c r="B5613" s="74" t="s">
        <v>32</v>
      </c>
      <c r="C5613" s="74" t="s">
        <v>1517</v>
      </c>
      <c r="D5613" s="74" t="s">
        <v>1556</v>
      </c>
      <c r="E5613" s="74" t="s">
        <v>4024</v>
      </c>
      <c r="F5613" s="74" t="s">
        <v>4024</v>
      </c>
      <c r="G5613" s="74" t="s">
        <v>4024</v>
      </c>
      <c r="H5613" s="74" t="s">
        <v>36</v>
      </c>
      <c r="I5613" s="74" t="s">
        <v>3729</v>
      </c>
      <c r="J5613" s="74" t="s">
        <v>38</v>
      </c>
      <c r="K5613" s="74" t="s">
        <v>32</v>
      </c>
      <c r="L5613" s="74" t="s">
        <v>4043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0"/>
        <v>-2800.55</v>
      </c>
      <c r="W5613" s="14">
        <f t="shared" si="701"/>
        <v>2800.55</v>
      </c>
      <c r="X5613" s="14"/>
      <c r="Y5613" s="14">
        <f t="shared" si="699"/>
        <v>0</v>
      </c>
      <c r="Z5613" s="16">
        <f t="shared" si="702"/>
        <v>2800.55</v>
      </c>
      <c r="AA5613" s="14">
        <f t="shared" si="698"/>
        <v>0</v>
      </c>
      <c r="AB5613" s="14">
        <f t="shared" si="695"/>
        <v>2800.55</v>
      </c>
      <c r="AC5613" s="10">
        <v>7.4999999999999997E-2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3728</v>
      </c>
      <c r="B5614" s="74" t="s">
        <v>32</v>
      </c>
      <c r="C5614" s="74" t="s">
        <v>1517</v>
      </c>
      <c r="D5614" s="74" t="s">
        <v>1518</v>
      </c>
      <c r="E5614" s="74" t="s">
        <v>4001</v>
      </c>
      <c r="F5614" s="74" t="s">
        <v>4001</v>
      </c>
      <c r="G5614" s="74" t="s">
        <v>4001</v>
      </c>
      <c r="H5614" s="74" t="s">
        <v>36</v>
      </c>
      <c r="I5614" s="74" t="s">
        <v>3729</v>
      </c>
      <c r="J5614" s="74" t="s">
        <v>38</v>
      </c>
      <c r="K5614" s="74" t="s">
        <v>32</v>
      </c>
      <c r="L5614" s="74" t="s">
        <v>4044</v>
      </c>
      <c r="M5614" s="74"/>
      <c r="N5614" s="74" t="s">
        <v>4045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0"/>
        <v>-8361.7200000000012</v>
      </c>
      <c r="W5614" s="14">
        <f t="shared" si="701"/>
        <v>8361.7200000000012</v>
      </c>
      <c r="X5614" s="14"/>
      <c r="Y5614" s="14">
        <f t="shared" si="699"/>
        <v>0</v>
      </c>
      <c r="Z5614" s="16">
        <f t="shared" si="702"/>
        <v>8361.7200000000012</v>
      </c>
      <c r="AA5614" s="14">
        <f t="shared" si="698"/>
        <v>0</v>
      </c>
      <c r="AB5614" s="14">
        <f t="shared" ref="AB5614:AB5615" si="703">U5614</f>
        <v>8361.7200000000012</v>
      </c>
      <c r="AC5614" s="10">
        <v>0.06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3728</v>
      </c>
      <c r="B5615" s="74" t="s">
        <v>32</v>
      </c>
      <c r="C5615" s="74" t="s">
        <v>1517</v>
      </c>
      <c r="D5615" s="74" t="s">
        <v>1556</v>
      </c>
      <c r="E5615" s="74" t="s">
        <v>3465</v>
      </c>
      <c r="F5615" s="74" t="s">
        <v>3465</v>
      </c>
      <c r="G5615" s="74" t="s">
        <v>3465</v>
      </c>
      <c r="H5615" s="74" t="s">
        <v>36</v>
      </c>
      <c r="I5615" s="74" t="s">
        <v>3729</v>
      </c>
      <c r="J5615" s="74" t="s">
        <v>38</v>
      </c>
      <c r="K5615" s="74" t="s">
        <v>32</v>
      </c>
      <c r="L5615" s="74" t="s">
        <v>4046</v>
      </c>
      <c r="M5615" s="74"/>
      <c r="N5615" s="74" t="s">
        <v>4047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1"/>
        <v>1117.8900000000001</v>
      </c>
      <c r="X5615" s="14"/>
      <c r="Y5615" s="14">
        <f t="shared" si="699"/>
        <v>0</v>
      </c>
      <c r="Z5615" s="16">
        <f t="shared" si="702"/>
        <v>1117.8900000000001</v>
      </c>
      <c r="AA5615" s="14">
        <f t="shared" si="698"/>
        <v>0</v>
      </c>
      <c r="AB5615" s="14">
        <f t="shared" si="703"/>
        <v>1117.8900000000001</v>
      </c>
      <c r="AC5615" s="10">
        <v>7.4999999999999997E-2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>
      <c r="A5616" s="7" t="s">
        <v>3728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3764</v>
      </c>
      <c r="S5616" s="14">
        <v>0</v>
      </c>
      <c r="T5616" s="14">
        <v>100000</v>
      </c>
      <c r="U5616" s="14">
        <v>0</v>
      </c>
      <c r="V5616" s="14">
        <f t="shared" ref="V5616:V5681" si="704">S5616+T5616-U5616</f>
        <v>100000</v>
      </c>
      <c r="W5616" s="14">
        <f t="shared" si="701"/>
        <v>0</v>
      </c>
      <c r="X5616" s="14"/>
      <c r="Y5616" s="14">
        <f t="shared" si="699"/>
        <v>0</v>
      </c>
      <c r="Z5616" s="16">
        <f t="shared" si="702"/>
        <v>0</v>
      </c>
      <c r="AA5616" s="14">
        <f t="shared" si="698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>
      <c r="A5617" s="7" t="s">
        <v>3728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4"/>
        <v>3062.7000000000007</v>
      </c>
      <c r="W5617" s="14">
        <f t="shared" si="701"/>
        <v>8118.9</v>
      </c>
      <c r="X5617" s="14"/>
      <c r="Y5617" s="14">
        <f t="shared" si="699"/>
        <v>0</v>
      </c>
      <c r="Z5617" s="16">
        <f t="shared" si="702"/>
        <v>8118.9</v>
      </c>
      <c r="AA5617" s="14">
        <f t="shared" si="698"/>
        <v>0</v>
      </c>
      <c r="AB5617" s="14">
        <f t="shared" ref="AB5617:AB5680" si="705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>
      <c r="A5618" s="7" t="s">
        <v>3728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4"/>
        <v>1140229.8800000001</v>
      </c>
      <c r="W5618" s="14">
        <f t="shared" si="701"/>
        <v>373958.7</v>
      </c>
      <c r="X5618" s="14"/>
      <c r="Y5618" s="14">
        <f t="shared" si="699"/>
        <v>0</v>
      </c>
      <c r="Z5618" s="16">
        <f t="shared" si="702"/>
        <v>373958.7</v>
      </c>
      <c r="AA5618" s="14">
        <f t="shared" si="698"/>
        <v>0</v>
      </c>
      <c r="AB5618" s="14">
        <f t="shared" si="705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>
      <c r="A5619" s="7" t="s">
        <v>3728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4"/>
        <v>63831.050000000017</v>
      </c>
      <c r="W5619" s="14">
        <f t="shared" si="701"/>
        <v>120676.4</v>
      </c>
      <c r="X5619" s="14"/>
      <c r="Y5619" s="14">
        <f t="shared" si="699"/>
        <v>0</v>
      </c>
      <c r="Z5619" s="16">
        <f t="shared" si="702"/>
        <v>120676.4</v>
      </c>
      <c r="AA5619" s="139">
        <f>W5619*P5619</f>
        <v>4827.0559999999996</v>
      </c>
      <c r="AB5619" s="14">
        <f t="shared" si="705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>
      <c r="A5620" s="7" t="s">
        <v>3728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4"/>
        <v>44410</v>
      </c>
      <c r="W5620" s="14">
        <f t="shared" si="701"/>
        <v>187181.7</v>
      </c>
      <c r="X5620" s="14"/>
      <c r="Y5620" s="14">
        <f t="shared" si="699"/>
        <v>0</v>
      </c>
      <c r="Z5620" s="16">
        <f t="shared" si="702"/>
        <v>187181.7</v>
      </c>
      <c r="AA5620" s="14">
        <f t="shared" ref="AA5620:AA5621" si="706">U5620-W5620</f>
        <v>0</v>
      </c>
      <c r="AB5620" s="14">
        <f t="shared" si="705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>
      <c r="A5621" s="7" t="s">
        <v>3728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3744</v>
      </c>
      <c r="S5621" s="14">
        <v>0</v>
      </c>
      <c r="T5621" s="14">
        <v>4468.95</v>
      </c>
      <c r="U5621" s="14">
        <v>4468.95</v>
      </c>
      <c r="V5621" s="14">
        <f t="shared" si="704"/>
        <v>0</v>
      </c>
      <c r="W5621" s="14">
        <f t="shared" si="701"/>
        <v>4468.95</v>
      </c>
      <c r="X5621" s="14"/>
      <c r="Y5621" s="14">
        <f t="shared" si="699"/>
        <v>0</v>
      </c>
      <c r="Z5621" s="16">
        <f t="shared" si="702"/>
        <v>4468.95</v>
      </c>
      <c r="AA5621" s="14">
        <f t="shared" si="706"/>
        <v>0</v>
      </c>
      <c r="AB5621" s="14">
        <f t="shared" si="705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>
      <c r="A5622" s="7" t="s">
        <v>3728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4048</v>
      </c>
      <c r="P5622" s="10">
        <v>0.02</v>
      </c>
      <c r="Q5622" s="12" t="s">
        <v>2039</v>
      </c>
      <c r="R5622" s="74" t="s">
        <v>4049</v>
      </c>
      <c r="S5622" s="14">
        <v>210389.02</v>
      </c>
      <c r="T5622" s="14">
        <v>350000</v>
      </c>
      <c r="U5622" s="14">
        <v>287754.84999999998</v>
      </c>
      <c r="V5622" s="14">
        <f t="shared" si="704"/>
        <v>272634.17000000004</v>
      </c>
      <c r="W5622" s="14">
        <f t="shared" si="701"/>
        <v>282112.59803921566</v>
      </c>
      <c r="X5622" s="14"/>
      <c r="Y5622" s="14">
        <f t="shared" si="699"/>
        <v>0</v>
      </c>
      <c r="Z5622" s="16">
        <f t="shared" si="702"/>
        <v>282112.59803921566</v>
      </c>
      <c r="AA5622" s="139">
        <f>W5622*P5622</f>
        <v>5642.2519607843133</v>
      </c>
      <c r="AB5622" s="14">
        <f t="shared" si="705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>
      <c r="A5623" s="7" t="s">
        <v>3728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3744</v>
      </c>
      <c r="S5623" s="14">
        <v>7811.8100000000604</v>
      </c>
      <c r="T5623" s="14">
        <v>100000</v>
      </c>
      <c r="U5623" s="14">
        <v>107811.81000000006</v>
      </c>
      <c r="V5623" s="14">
        <f t="shared" si="704"/>
        <v>0</v>
      </c>
      <c r="W5623" s="14">
        <f t="shared" si="701"/>
        <v>102677.91428571433</v>
      </c>
      <c r="X5623" s="14"/>
      <c r="Y5623" s="14">
        <f t="shared" si="699"/>
        <v>0</v>
      </c>
      <c r="Z5623" s="16">
        <f t="shared" si="702"/>
        <v>102677.91428571433</v>
      </c>
      <c r="AA5623" s="14">
        <f t="shared" ref="AA5623:AA5686" si="707">U5623-W5623</f>
        <v>5133.8957142857253</v>
      </c>
      <c r="AB5623" s="14">
        <f t="shared" si="705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>
      <c r="A5624" s="7" t="s">
        <v>3728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4"/>
        <v>41116.200000000012</v>
      </c>
      <c r="W5624" s="14">
        <f t="shared" si="701"/>
        <v>224101.28712871287</v>
      </c>
      <c r="X5624" s="14"/>
      <c r="Y5624" s="14">
        <f t="shared" si="699"/>
        <v>0</v>
      </c>
      <c r="Z5624" s="16">
        <f t="shared" si="702"/>
        <v>224101.28712871287</v>
      </c>
      <c r="AA5624" s="14">
        <f t="shared" si="707"/>
        <v>2241.0128712871228</v>
      </c>
      <c r="AB5624" s="14">
        <f t="shared" si="705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>
      <c r="A5625" s="7" t="s">
        <v>3728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4"/>
        <v>15328.299999999974</v>
      </c>
      <c r="W5625" s="14">
        <f t="shared" si="701"/>
        <v>43208.800000000003</v>
      </c>
      <c r="X5625" s="14"/>
      <c r="Y5625" s="14">
        <f t="shared" si="699"/>
        <v>0</v>
      </c>
      <c r="Z5625" s="16">
        <f t="shared" si="702"/>
        <v>43208.800000000003</v>
      </c>
      <c r="AA5625" s="14">
        <f t="shared" si="707"/>
        <v>0</v>
      </c>
      <c r="AB5625" s="14">
        <f t="shared" si="705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>
      <c r="A5626" s="7" t="s">
        <v>3728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4"/>
        <v>24949.97</v>
      </c>
      <c r="W5626" s="14">
        <f t="shared" si="701"/>
        <v>71218.823529411762</v>
      </c>
      <c r="X5626" s="14"/>
      <c r="Y5626" s="14">
        <f t="shared" si="699"/>
        <v>0</v>
      </c>
      <c r="Z5626" s="16">
        <f t="shared" si="702"/>
        <v>71218.823529411762</v>
      </c>
      <c r="AA5626" s="14">
        <f t="shared" si="707"/>
        <v>1424.376470588235</v>
      </c>
      <c r="AB5626" s="14">
        <f t="shared" si="705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>
      <c r="A5627" s="7" t="s">
        <v>3728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3481</v>
      </c>
      <c r="R5627" s="74"/>
      <c r="S5627" s="14">
        <v>59809.7</v>
      </c>
      <c r="T5627" s="14">
        <v>150000</v>
      </c>
      <c r="U5627" s="14">
        <v>81123</v>
      </c>
      <c r="V5627" s="14">
        <f t="shared" si="704"/>
        <v>128686.70000000001</v>
      </c>
      <c r="W5627" s="14">
        <f t="shared" si="701"/>
        <v>81123</v>
      </c>
      <c r="X5627" s="14"/>
      <c r="Y5627" s="14">
        <f t="shared" si="699"/>
        <v>0</v>
      </c>
      <c r="Z5627" s="16">
        <f t="shared" si="702"/>
        <v>81123</v>
      </c>
      <c r="AA5627" s="14">
        <f t="shared" si="707"/>
        <v>0</v>
      </c>
      <c r="AB5627" s="14">
        <f t="shared" si="705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>
      <c r="A5628" s="7" t="s">
        <v>3728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4"/>
        <v>3501.5599999999995</v>
      </c>
      <c r="W5628" s="14">
        <f t="shared" si="701"/>
        <v>15123.4</v>
      </c>
      <c r="X5628" s="14"/>
      <c r="Y5628" s="14">
        <f t="shared" si="699"/>
        <v>0</v>
      </c>
      <c r="Z5628" s="16">
        <f t="shared" si="702"/>
        <v>15123.4</v>
      </c>
      <c r="AA5628" s="14">
        <f t="shared" si="707"/>
        <v>0</v>
      </c>
      <c r="AB5628" s="14">
        <f t="shared" si="705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>
      <c r="A5629" s="7" t="s">
        <v>3728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4"/>
        <v>126775.66000000003</v>
      </c>
      <c r="W5629" s="14">
        <f t="shared" si="701"/>
        <v>582299</v>
      </c>
      <c r="X5629" s="14"/>
      <c r="Y5629" s="14">
        <f t="shared" si="699"/>
        <v>0</v>
      </c>
      <c r="Z5629" s="16">
        <f t="shared" si="702"/>
        <v>582299</v>
      </c>
      <c r="AA5629" s="14">
        <f t="shared" si="707"/>
        <v>0</v>
      </c>
      <c r="AB5629" s="14">
        <f t="shared" si="705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>
      <c r="A5630" s="7" t="s">
        <v>3728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3482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3744</v>
      </c>
      <c r="S5630" s="14">
        <v>100000</v>
      </c>
      <c r="T5630" s="14">
        <v>1200000</v>
      </c>
      <c r="U5630" s="14">
        <v>1019869.99</v>
      </c>
      <c r="V5630" s="14">
        <f t="shared" si="704"/>
        <v>280130.01</v>
      </c>
      <c r="W5630" s="14">
        <f t="shared" si="701"/>
        <v>971304.75238095236</v>
      </c>
      <c r="X5630" s="14"/>
      <c r="Y5630" s="14">
        <f t="shared" si="699"/>
        <v>0</v>
      </c>
      <c r="Z5630" s="16">
        <f t="shared" si="702"/>
        <v>971304.75238095236</v>
      </c>
      <c r="AA5630" s="14">
        <f t="shared" si="707"/>
        <v>48565.237619047635</v>
      </c>
      <c r="AB5630" s="14">
        <f t="shared" si="705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>
      <c r="A5631" s="7" t="s">
        <v>3728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4"/>
        <v>250320.90999999992</v>
      </c>
      <c r="W5631" s="14">
        <f t="shared" si="701"/>
        <v>1654941.2</v>
      </c>
      <c r="X5631" s="14"/>
      <c r="Y5631" s="14">
        <f t="shared" si="699"/>
        <v>0</v>
      </c>
      <c r="Z5631" s="16">
        <f t="shared" si="702"/>
        <v>1654941.2</v>
      </c>
      <c r="AA5631" s="14">
        <f t="shared" si="707"/>
        <v>0</v>
      </c>
      <c r="AB5631" s="14">
        <f t="shared" si="705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>
      <c r="A5632" s="7" t="s">
        <v>3728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4"/>
        <v>96283</v>
      </c>
      <c r="W5632" s="14">
        <f t="shared" si="701"/>
        <v>87645.686274509804</v>
      </c>
      <c r="X5632" s="14"/>
      <c r="Y5632" s="14">
        <f t="shared" si="699"/>
        <v>0</v>
      </c>
      <c r="Z5632" s="16">
        <f t="shared" si="702"/>
        <v>87645.686274509804</v>
      </c>
      <c r="AA5632" s="14">
        <f t="shared" si="707"/>
        <v>1752.9137254902016</v>
      </c>
      <c r="AB5632" s="14">
        <f t="shared" si="705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>
      <c r="A5633" s="7" t="s">
        <v>3728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4"/>
        <v>30676.620000000003</v>
      </c>
      <c r="W5633" s="14">
        <f t="shared" si="701"/>
        <v>34751.855769230766</v>
      </c>
      <c r="X5633" s="14"/>
      <c r="Y5633" s="14">
        <f t="shared" si="699"/>
        <v>0</v>
      </c>
      <c r="Z5633" s="16">
        <f t="shared" si="702"/>
        <v>34751.855769230766</v>
      </c>
      <c r="AA5633" s="14">
        <f t="shared" si="707"/>
        <v>1390.0742307692344</v>
      </c>
      <c r="AB5633" s="14">
        <f t="shared" si="705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>
      <c r="A5634" s="7" t="s">
        <v>3728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4"/>
        <v>19938.799999999988</v>
      </c>
      <c r="W5634" s="14">
        <f t="shared" si="701"/>
        <v>133852.70000000001</v>
      </c>
      <c r="X5634" s="14"/>
      <c r="Y5634" s="14">
        <f t="shared" si="699"/>
        <v>0</v>
      </c>
      <c r="Z5634" s="16">
        <f t="shared" si="702"/>
        <v>133852.70000000001</v>
      </c>
      <c r="AA5634" s="14">
        <f t="shared" si="707"/>
        <v>0</v>
      </c>
      <c r="AB5634" s="14">
        <f t="shared" si="705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>
      <c r="A5635" s="7" t="s">
        <v>3728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4050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4"/>
        <v>0</v>
      </c>
      <c r="W5635" s="14">
        <f t="shared" si="701"/>
        <v>-625241.8476190475</v>
      </c>
      <c r="X5635" s="14"/>
      <c r="Y5635" s="14">
        <f t="shared" ref="Y5635:Y5698" si="708">IF((W5635-AB5635)&gt;0,W5635-AB5635,0)</f>
        <v>31262.092380952439</v>
      </c>
      <c r="Z5635" s="16">
        <f t="shared" si="702"/>
        <v>-625241.8476190475</v>
      </c>
      <c r="AA5635" s="14">
        <f t="shared" si="707"/>
        <v>-31262.092380952439</v>
      </c>
      <c r="AB5635" s="14">
        <f t="shared" si="705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>
      <c r="A5636" s="7" t="s">
        <v>3728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4"/>
        <v>16369.299999999988</v>
      </c>
      <c r="W5636" s="14">
        <f t="shared" si="701"/>
        <v>122926.5</v>
      </c>
      <c r="X5636" s="14"/>
      <c r="Y5636" s="14">
        <f t="shared" si="708"/>
        <v>0</v>
      </c>
      <c r="Z5636" s="16">
        <f t="shared" si="702"/>
        <v>122926.5</v>
      </c>
      <c r="AA5636" s="14">
        <f t="shared" si="707"/>
        <v>0</v>
      </c>
      <c r="AB5636" s="14">
        <f t="shared" si="705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>
      <c r="A5637" s="7" t="s">
        <v>3728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3744</v>
      </c>
      <c r="S5637" s="14">
        <v>0</v>
      </c>
      <c r="T5637" s="14">
        <v>55000</v>
      </c>
      <c r="U5637" s="14">
        <v>10842.8</v>
      </c>
      <c r="V5637" s="14">
        <f t="shared" si="704"/>
        <v>44157.2</v>
      </c>
      <c r="W5637" s="14">
        <f t="shared" si="701"/>
        <v>10425.76923076923</v>
      </c>
      <c r="X5637" s="14"/>
      <c r="Y5637" s="14">
        <f t="shared" si="708"/>
        <v>0</v>
      </c>
      <c r="Z5637" s="16">
        <f t="shared" si="702"/>
        <v>10425.76923076923</v>
      </c>
      <c r="AA5637" s="14">
        <f t="shared" si="707"/>
        <v>417.03076923076878</v>
      </c>
      <c r="AB5637" s="14">
        <f t="shared" si="705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>
      <c r="A5638" s="7" t="s">
        <v>3728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4"/>
        <v>5150.9300000000076</v>
      </c>
      <c r="W5638" s="14">
        <f t="shared" si="701"/>
        <v>60533.7</v>
      </c>
      <c r="X5638" s="14"/>
      <c r="Y5638" s="14">
        <f t="shared" si="708"/>
        <v>0</v>
      </c>
      <c r="Z5638" s="16">
        <f t="shared" si="702"/>
        <v>60533.7</v>
      </c>
      <c r="AA5638" s="14">
        <f t="shared" si="707"/>
        <v>0</v>
      </c>
      <c r="AB5638" s="14">
        <f t="shared" si="705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>
      <c r="A5639" s="7" t="s">
        <v>3728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4"/>
        <v>23764.200000000012</v>
      </c>
      <c r="W5639" s="14">
        <f t="shared" si="701"/>
        <v>119028.4</v>
      </c>
      <c r="X5639" s="14"/>
      <c r="Y5639" s="14">
        <f t="shared" si="708"/>
        <v>0</v>
      </c>
      <c r="Z5639" s="16">
        <f t="shared" si="702"/>
        <v>119028.4</v>
      </c>
      <c r="AA5639" s="14">
        <f t="shared" si="707"/>
        <v>0</v>
      </c>
      <c r="AB5639" s="14">
        <f t="shared" si="705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>
      <c r="A5640" s="7" t="s">
        <v>3728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4"/>
        <v>1440251.46</v>
      </c>
      <c r="W5640" s="14">
        <f t="shared" si="701"/>
        <v>258378.8</v>
      </c>
      <c r="X5640" s="14">
        <f>W5640*R5640</f>
        <v>12918.94</v>
      </c>
      <c r="Y5640" s="14">
        <f t="shared" si="708"/>
        <v>0</v>
      </c>
      <c r="Z5640" s="16">
        <f t="shared" si="702"/>
        <v>271297.74</v>
      </c>
      <c r="AA5640" s="14">
        <f t="shared" si="707"/>
        <v>0</v>
      </c>
      <c r="AB5640" s="14">
        <f t="shared" si="705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>
      <c r="A5641" s="7" t="s">
        <v>3728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3744</v>
      </c>
      <c r="S5641" s="14">
        <v>559559.32999999996</v>
      </c>
      <c r="T5641" s="14">
        <v>0</v>
      </c>
      <c r="U5641" s="14">
        <v>559559.32999999996</v>
      </c>
      <c r="V5641" s="14">
        <f t="shared" si="704"/>
        <v>0</v>
      </c>
      <c r="W5641" s="14">
        <f t="shared" si="701"/>
        <v>559559.32999999996</v>
      </c>
      <c r="X5641" s="14"/>
      <c r="Y5641" s="14">
        <f t="shared" si="708"/>
        <v>0</v>
      </c>
      <c r="Z5641" s="16">
        <f t="shared" si="702"/>
        <v>559559.32999999996</v>
      </c>
      <c r="AA5641" s="14">
        <f t="shared" si="707"/>
        <v>0</v>
      </c>
      <c r="AB5641" s="14">
        <f t="shared" si="705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>
      <c r="A5642" s="7" t="s">
        <v>3728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4051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3744</v>
      </c>
      <c r="S5642" s="14">
        <v>0</v>
      </c>
      <c r="T5642" s="14">
        <v>5300000</v>
      </c>
      <c r="U5642" s="14">
        <v>4956911.72</v>
      </c>
      <c r="V5642" s="14">
        <f t="shared" si="704"/>
        <v>343088.28000000026</v>
      </c>
      <c r="W5642" s="14">
        <f t="shared" si="701"/>
        <v>4956911.72</v>
      </c>
      <c r="X5642" s="14"/>
      <c r="Y5642" s="14">
        <f t="shared" si="708"/>
        <v>0</v>
      </c>
      <c r="Z5642" s="16">
        <f t="shared" si="702"/>
        <v>4956911.72</v>
      </c>
      <c r="AA5642" s="14">
        <f t="shared" si="707"/>
        <v>0</v>
      </c>
      <c r="AB5642" s="14">
        <f t="shared" si="705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>
      <c r="A5643" s="7" t="s">
        <v>3728</v>
      </c>
      <c r="B5643" s="74" t="s">
        <v>32</v>
      </c>
      <c r="C5643" s="74" t="s">
        <v>470</v>
      </c>
      <c r="D5643" s="74" t="s">
        <v>471</v>
      </c>
      <c r="E5643" s="74" t="s">
        <v>3795</v>
      </c>
      <c r="F5643" s="74" t="s">
        <v>3795</v>
      </c>
      <c r="G5643" s="74" t="s">
        <v>3795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4052</v>
      </c>
      <c r="S5643" s="14">
        <v>0</v>
      </c>
      <c r="T5643" s="14">
        <v>100000</v>
      </c>
      <c r="U5643" s="14">
        <v>33425.449999999997</v>
      </c>
      <c r="V5643" s="14">
        <f t="shared" si="704"/>
        <v>66574.55</v>
      </c>
      <c r="W5643" s="14">
        <f t="shared" si="701"/>
        <v>32139.855769230766</v>
      </c>
      <c r="X5643" s="14"/>
      <c r="Y5643" s="14">
        <f t="shared" si="708"/>
        <v>0</v>
      </c>
      <c r="Z5643" s="16">
        <f t="shared" si="702"/>
        <v>32139.855769230766</v>
      </c>
      <c r="AA5643" s="14">
        <f t="shared" si="707"/>
        <v>1285.5942307692312</v>
      </c>
      <c r="AB5643" s="14">
        <f t="shared" si="705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>
      <c r="A5644" s="7" t="s">
        <v>3728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4"/>
        <v>39765.370000000054</v>
      </c>
      <c r="W5644" s="14">
        <f t="shared" si="701"/>
        <v>460535.32</v>
      </c>
      <c r="X5644" s="14"/>
      <c r="Y5644" s="14">
        <f t="shared" si="708"/>
        <v>0</v>
      </c>
      <c r="Z5644" s="16">
        <f t="shared" si="702"/>
        <v>460535.32</v>
      </c>
      <c r="AA5644" s="14">
        <f t="shared" si="707"/>
        <v>0</v>
      </c>
      <c r="AB5644" s="14">
        <f t="shared" si="705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>
      <c r="A5645" s="7" t="s">
        <v>3728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4"/>
        <v>81689.739999999991</v>
      </c>
      <c r="W5645" s="14">
        <f t="shared" si="701"/>
        <v>458871.1</v>
      </c>
      <c r="X5645" s="14"/>
      <c r="Y5645" s="14">
        <f t="shared" si="708"/>
        <v>0</v>
      </c>
      <c r="Z5645" s="16">
        <f t="shared" si="702"/>
        <v>458871.1</v>
      </c>
      <c r="AA5645" s="14">
        <f t="shared" si="707"/>
        <v>0</v>
      </c>
      <c r="AB5645" s="14">
        <f t="shared" si="705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>
      <c r="A5646" s="7" t="s">
        <v>3728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4"/>
        <v>147773.24000000209</v>
      </c>
      <c r="W5646" s="14">
        <f t="shared" si="701"/>
        <v>5151942.8</v>
      </c>
      <c r="X5646" s="14"/>
      <c r="Y5646" s="14">
        <f t="shared" si="708"/>
        <v>0</v>
      </c>
      <c r="Z5646" s="16">
        <f t="shared" si="702"/>
        <v>5151942.8</v>
      </c>
      <c r="AA5646" s="14">
        <f t="shared" si="707"/>
        <v>0</v>
      </c>
      <c r="AB5646" s="14">
        <f t="shared" si="705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>
      <c r="A5647" s="7" t="s">
        <v>3728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4"/>
        <v>13924.2</v>
      </c>
      <c r="W5647" s="14">
        <f t="shared" si="701"/>
        <v>31602.673267326732</v>
      </c>
      <c r="X5647" s="14"/>
      <c r="Y5647" s="14">
        <f t="shared" si="708"/>
        <v>0</v>
      </c>
      <c r="Z5647" s="16">
        <f t="shared" si="702"/>
        <v>31602.673267326732</v>
      </c>
      <c r="AA5647" s="14">
        <f t="shared" si="707"/>
        <v>316.02673267326827</v>
      </c>
      <c r="AB5647" s="14">
        <f t="shared" si="705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>
      <c r="A5648" s="7" t="s">
        <v>3728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4"/>
        <v>14030.5</v>
      </c>
      <c r="W5648" s="14">
        <f t="shared" si="701"/>
        <v>44131.176470588238</v>
      </c>
      <c r="X5648" s="14"/>
      <c r="Y5648" s="14">
        <f t="shared" si="708"/>
        <v>0</v>
      </c>
      <c r="Z5648" s="16">
        <f t="shared" si="702"/>
        <v>44131.176470588238</v>
      </c>
      <c r="AA5648" s="14">
        <f t="shared" si="707"/>
        <v>882.62352941176505</v>
      </c>
      <c r="AB5648" s="14">
        <f t="shared" si="705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>
      <c r="A5649" s="7" t="s">
        <v>3728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1"/>
        <v>0</v>
      </c>
      <c r="X5649" s="14"/>
      <c r="Y5649" s="14">
        <f t="shared" si="708"/>
        <v>0</v>
      </c>
      <c r="Z5649" s="16">
        <f t="shared" si="702"/>
        <v>0</v>
      </c>
      <c r="AA5649" s="14">
        <f t="shared" si="707"/>
        <v>0</v>
      </c>
      <c r="AB5649" s="14">
        <f t="shared" si="705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>
      <c r="A5650" s="7" t="s">
        <v>3728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4"/>
        <v>0</v>
      </c>
      <c r="W5650" s="14">
        <f t="shared" si="701"/>
        <v>0</v>
      </c>
      <c r="X5650" s="14"/>
      <c r="Y5650" s="14">
        <f t="shared" si="708"/>
        <v>0</v>
      </c>
      <c r="Z5650" s="16">
        <f t="shared" si="702"/>
        <v>0</v>
      </c>
      <c r="AA5650" s="14">
        <f t="shared" si="707"/>
        <v>0</v>
      </c>
      <c r="AB5650" s="14">
        <f t="shared" si="705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>
      <c r="A5651" s="7" t="s">
        <v>3728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4"/>
        <v>262394.93999999994</v>
      </c>
      <c r="W5651" s="14">
        <f t="shared" si="701"/>
        <v>516826.5</v>
      </c>
      <c r="X5651" s="14"/>
      <c r="Y5651" s="14">
        <f t="shared" si="708"/>
        <v>0</v>
      </c>
      <c r="Z5651" s="16">
        <f t="shared" si="702"/>
        <v>516826.5</v>
      </c>
      <c r="AA5651" s="14">
        <f t="shared" si="707"/>
        <v>0</v>
      </c>
      <c r="AB5651" s="14">
        <f t="shared" si="705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>
      <c r="A5652" s="7" t="s">
        <v>3728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4"/>
        <v>82362.430000000022</v>
      </c>
      <c r="W5652" s="14">
        <f t="shared" si="701"/>
        <v>170336.66666666666</v>
      </c>
      <c r="X5652" s="14"/>
      <c r="Y5652" s="14">
        <f t="shared" si="708"/>
        <v>0</v>
      </c>
      <c r="Z5652" s="16">
        <f t="shared" si="702"/>
        <v>170336.66666666666</v>
      </c>
      <c r="AA5652" s="14">
        <f t="shared" si="707"/>
        <v>3406.7333333333372</v>
      </c>
      <c r="AB5652" s="14">
        <f t="shared" si="705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>
      <c r="A5653" s="7" t="s">
        <v>3728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4"/>
        <v>16234.099999999977</v>
      </c>
      <c r="W5653" s="14">
        <f t="shared" si="701"/>
        <v>604777.4</v>
      </c>
      <c r="X5653" s="14"/>
      <c r="Y5653" s="14">
        <f t="shared" si="708"/>
        <v>0</v>
      </c>
      <c r="Z5653" s="16">
        <f t="shared" si="702"/>
        <v>604777.4</v>
      </c>
      <c r="AA5653" s="14">
        <f t="shared" si="707"/>
        <v>0</v>
      </c>
      <c r="AB5653" s="14">
        <f t="shared" si="705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>
      <c r="A5654" s="7" t="s">
        <v>3728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4"/>
        <v>0</v>
      </c>
      <c r="W5654" s="14">
        <f t="shared" si="701"/>
        <v>0</v>
      </c>
      <c r="X5654" s="14"/>
      <c r="Y5654" s="14">
        <f t="shared" si="708"/>
        <v>0</v>
      </c>
      <c r="Z5654" s="16">
        <f t="shared" si="702"/>
        <v>0</v>
      </c>
      <c r="AA5654" s="14">
        <f t="shared" si="707"/>
        <v>0</v>
      </c>
      <c r="AB5654" s="14">
        <f t="shared" si="705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>
      <c r="A5655" s="7" t="s">
        <v>3728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4"/>
        <v>15937.370000000003</v>
      </c>
      <c r="W5655" s="14">
        <f t="shared" si="701"/>
        <v>38428.61386138614</v>
      </c>
      <c r="X5655" s="14"/>
      <c r="Y5655" s="14">
        <f t="shared" si="708"/>
        <v>0</v>
      </c>
      <c r="Z5655" s="16">
        <f t="shared" si="702"/>
        <v>38428.61386138614</v>
      </c>
      <c r="AA5655" s="14">
        <f t="shared" si="707"/>
        <v>384.28613861386111</v>
      </c>
      <c r="AB5655" s="14">
        <f t="shared" si="705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>
      <c r="A5656" s="7" t="s">
        <v>3728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4"/>
        <v>16026.89</v>
      </c>
      <c r="W5656" s="14">
        <f t="shared" si="701"/>
        <v>19872.156862745098</v>
      </c>
      <c r="X5656" s="14"/>
      <c r="Y5656" s="14">
        <f t="shared" si="708"/>
        <v>0</v>
      </c>
      <c r="Z5656" s="16">
        <f t="shared" si="702"/>
        <v>19872.156862745098</v>
      </c>
      <c r="AA5656" s="14">
        <f t="shared" si="707"/>
        <v>397.44313725490065</v>
      </c>
      <c r="AB5656" s="14">
        <f t="shared" si="705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>
      <c r="A5657" s="7" t="s">
        <v>3728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4"/>
        <v>31199.049999999988</v>
      </c>
      <c r="W5657" s="14">
        <f t="shared" si="701"/>
        <v>158679.6</v>
      </c>
      <c r="X5657" s="14"/>
      <c r="Y5657" s="14">
        <f t="shared" si="708"/>
        <v>0</v>
      </c>
      <c r="Z5657" s="16">
        <f t="shared" si="702"/>
        <v>158679.6</v>
      </c>
      <c r="AA5657" s="14">
        <f t="shared" si="707"/>
        <v>0</v>
      </c>
      <c r="AB5657" s="14">
        <f t="shared" si="705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>
      <c r="A5658" s="7" t="s">
        <v>3728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4"/>
        <v>5687.8999999999978</v>
      </c>
      <c r="W5658" s="14">
        <f t="shared" si="701"/>
        <v>29858.799999999999</v>
      </c>
      <c r="X5658" s="14"/>
      <c r="Y5658" s="14">
        <f t="shared" si="708"/>
        <v>0</v>
      </c>
      <c r="Z5658" s="16">
        <f t="shared" si="702"/>
        <v>29858.799999999999</v>
      </c>
      <c r="AA5658" s="14">
        <f t="shared" si="707"/>
        <v>0</v>
      </c>
      <c r="AB5658" s="14">
        <f t="shared" si="705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>
      <c r="A5659" s="7" t="s">
        <v>3728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4"/>
        <v>396058.4</v>
      </c>
      <c r="W5659" s="14">
        <f t="shared" si="701"/>
        <v>385929.01960784313</v>
      </c>
      <c r="X5659" s="14"/>
      <c r="Y5659" s="14">
        <f t="shared" si="708"/>
        <v>0</v>
      </c>
      <c r="Z5659" s="16">
        <f t="shared" si="702"/>
        <v>385929.01960784313</v>
      </c>
      <c r="AA5659" s="14">
        <f t="shared" si="707"/>
        <v>7718.580392156844</v>
      </c>
      <c r="AB5659" s="14">
        <f t="shared" si="705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>
      <c r="A5660" s="7" t="s">
        <v>3728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4"/>
        <v>16907.719999999994</v>
      </c>
      <c r="W5660" s="14">
        <f t="shared" si="701"/>
        <v>24520.198019801981</v>
      </c>
      <c r="X5660" s="14"/>
      <c r="Y5660" s="14">
        <f t="shared" si="708"/>
        <v>0</v>
      </c>
      <c r="Z5660" s="16">
        <f t="shared" si="702"/>
        <v>24520.198019801981</v>
      </c>
      <c r="AA5660" s="14">
        <f t="shared" si="707"/>
        <v>245.20198019802046</v>
      </c>
      <c r="AB5660" s="14">
        <f t="shared" si="705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>
      <c r="A5661" s="7" t="s">
        <v>3728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4"/>
        <v>79270.379999999976</v>
      </c>
      <c r="W5661" s="14">
        <f t="shared" si="701"/>
        <v>207296.6</v>
      </c>
      <c r="X5661" s="14"/>
      <c r="Y5661" s="14">
        <f t="shared" si="708"/>
        <v>0</v>
      </c>
      <c r="Z5661" s="16">
        <f t="shared" si="702"/>
        <v>207296.6</v>
      </c>
      <c r="AA5661" s="14">
        <f t="shared" si="707"/>
        <v>0</v>
      </c>
      <c r="AB5661" s="14">
        <f t="shared" si="705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>
      <c r="A5662" s="7" t="s">
        <v>3728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4"/>
        <v>794279.48</v>
      </c>
      <c r="W5662" s="14">
        <f t="shared" si="701"/>
        <v>378884.03</v>
      </c>
      <c r="X5662" s="14"/>
      <c r="Y5662" s="14">
        <f t="shared" si="708"/>
        <v>0</v>
      </c>
      <c r="Z5662" s="16">
        <f t="shared" si="702"/>
        <v>378884.03</v>
      </c>
      <c r="AA5662" s="14">
        <f t="shared" si="707"/>
        <v>0</v>
      </c>
      <c r="AB5662" s="14">
        <f t="shared" si="705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>
      <c r="A5663" s="7" t="s">
        <v>3728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4"/>
        <v>246175.57000000007</v>
      </c>
      <c r="W5663" s="14">
        <f t="shared" si="701"/>
        <v>779378.1</v>
      </c>
      <c r="X5663" s="14"/>
      <c r="Y5663" s="14">
        <f t="shared" si="708"/>
        <v>0</v>
      </c>
      <c r="Z5663" s="16">
        <f t="shared" si="702"/>
        <v>779378.1</v>
      </c>
      <c r="AA5663" s="14">
        <f t="shared" si="707"/>
        <v>0</v>
      </c>
      <c r="AB5663" s="14">
        <f t="shared" si="705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>
      <c r="A5664" s="7" t="s">
        <v>3728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4"/>
        <v>233366.05000000005</v>
      </c>
      <c r="W5664" s="14">
        <f t="shared" si="701"/>
        <v>695834.1</v>
      </c>
      <c r="X5664" s="14"/>
      <c r="Y5664" s="14">
        <f t="shared" si="708"/>
        <v>0</v>
      </c>
      <c r="Z5664" s="16">
        <f t="shared" si="702"/>
        <v>695834.1</v>
      </c>
      <c r="AA5664" s="14">
        <f t="shared" si="707"/>
        <v>17841.900000000023</v>
      </c>
      <c r="AB5664" s="14">
        <f t="shared" si="705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>
      <c r="A5665" s="7" t="s">
        <v>3728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4"/>
        <v>350903.23</v>
      </c>
      <c r="W5665" s="14">
        <f t="shared" si="701"/>
        <v>616507.84565000003</v>
      </c>
      <c r="X5665" s="14"/>
      <c r="Y5665" s="14">
        <f t="shared" si="708"/>
        <v>0</v>
      </c>
      <c r="Z5665" s="16">
        <f t="shared" si="702"/>
        <v>616507.84565000003</v>
      </c>
      <c r="AA5665" s="14">
        <f t="shared" si="707"/>
        <v>9388.4443500000052</v>
      </c>
      <c r="AB5665" s="14">
        <f t="shared" si="705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>
      <c r="A5666" s="7" t="s">
        <v>3728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4"/>
        <v>6757.3000000000029</v>
      </c>
      <c r="W5666" s="14">
        <f t="shared" si="701"/>
        <v>48890.6</v>
      </c>
      <c r="X5666" s="14"/>
      <c r="Y5666" s="14">
        <f t="shared" si="708"/>
        <v>0</v>
      </c>
      <c r="Z5666" s="16">
        <f t="shared" si="702"/>
        <v>48890.6</v>
      </c>
      <c r="AA5666" s="14">
        <f t="shared" si="707"/>
        <v>0</v>
      </c>
      <c r="AB5666" s="14">
        <f t="shared" si="705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>
      <c r="A5667" s="7" t="s">
        <v>3728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4"/>
        <v>8460.91</v>
      </c>
      <c r="W5667" s="14">
        <f t="shared" si="701"/>
        <v>12843.3</v>
      </c>
      <c r="X5667" s="14"/>
      <c r="Y5667" s="14">
        <f t="shared" si="708"/>
        <v>0</v>
      </c>
      <c r="Z5667" s="16">
        <f t="shared" si="702"/>
        <v>12843.3</v>
      </c>
      <c r="AA5667" s="14">
        <f t="shared" si="707"/>
        <v>0</v>
      </c>
      <c r="AB5667" s="14">
        <f t="shared" si="705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>
      <c r="A5668" s="7" t="s">
        <v>3728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4"/>
        <v>0</v>
      </c>
      <c r="W5668" s="14">
        <f t="shared" ref="W5668:W5731" si="709">IF(O5668="返货",U5668/(1+P5668),IF(O5668="返现",U5668,IF(O5668="折扣",U5668*P5668,IF(O5668="无",U5668))))</f>
        <v>0</v>
      </c>
      <c r="X5668" s="14"/>
      <c r="Y5668" s="14">
        <f t="shared" si="708"/>
        <v>0</v>
      </c>
      <c r="Z5668" s="16">
        <f t="shared" ref="Z5668:Z5700" si="710">W5668+X5668</f>
        <v>0</v>
      </c>
      <c r="AA5668" s="14">
        <f t="shared" si="707"/>
        <v>0</v>
      </c>
      <c r="AB5668" s="14">
        <f t="shared" si="705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>
      <c r="A5669" s="7" t="s">
        <v>3728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4"/>
        <v>86377.4</v>
      </c>
      <c r="W5669" s="14">
        <f t="shared" si="709"/>
        <v>245532.6</v>
      </c>
      <c r="X5669" s="14"/>
      <c r="Y5669" s="14">
        <f t="shared" si="708"/>
        <v>0</v>
      </c>
      <c r="Z5669" s="16">
        <f t="shared" si="710"/>
        <v>245532.6</v>
      </c>
      <c r="AA5669" s="14">
        <f t="shared" si="707"/>
        <v>0</v>
      </c>
      <c r="AB5669" s="14">
        <f t="shared" si="705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>
      <c r="A5670" s="7" t="s">
        <v>3728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4"/>
        <v>10538.5</v>
      </c>
      <c r="W5670" s="14">
        <f t="shared" si="709"/>
        <v>17396.176470588234</v>
      </c>
      <c r="X5670" s="14"/>
      <c r="Y5670" s="14">
        <f t="shared" si="708"/>
        <v>0</v>
      </c>
      <c r="Z5670" s="16">
        <f t="shared" si="710"/>
        <v>17396.176470588234</v>
      </c>
      <c r="AA5670" s="14">
        <f t="shared" si="707"/>
        <v>347.92352941176432</v>
      </c>
      <c r="AB5670" s="14">
        <f t="shared" si="705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>
      <c r="A5671" s="7" t="s">
        <v>3728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3744</v>
      </c>
      <c r="S5671" s="14">
        <v>0</v>
      </c>
      <c r="T5671" s="14">
        <v>11023</v>
      </c>
      <c r="U5671" s="14">
        <v>7477.7000000000016</v>
      </c>
      <c r="V5671" s="14">
        <f t="shared" si="704"/>
        <v>3545.2999999999984</v>
      </c>
      <c r="W5671" s="14">
        <f t="shared" si="709"/>
        <v>7477.7000000000016</v>
      </c>
      <c r="X5671" s="14"/>
      <c r="Y5671" s="14">
        <f t="shared" si="708"/>
        <v>0</v>
      </c>
      <c r="Z5671" s="16">
        <f t="shared" si="710"/>
        <v>7477.7000000000016</v>
      </c>
      <c r="AA5671" s="14">
        <f t="shared" si="707"/>
        <v>0</v>
      </c>
      <c r="AB5671" s="14">
        <f t="shared" si="705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>
      <c r="A5672" s="7" t="s">
        <v>3728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4"/>
        <v>0</v>
      </c>
      <c r="W5672" s="14">
        <f t="shared" si="709"/>
        <v>6601.5</v>
      </c>
      <c r="X5672" s="14"/>
      <c r="Y5672" s="14">
        <f t="shared" si="708"/>
        <v>0</v>
      </c>
      <c r="Z5672" s="16">
        <f t="shared" si="710"/>
        <v>6601.5</v>
      </c>
      <c r="AA5672" s="14">
        <f t="shared" si="707"/>
        <v>0</v>
      </c>
      <c r="AB5672" s="14">
        <f t="shared" si="705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>
      <c r="A5673" s="7" t="s">
        <v>3728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4052</v>
      </c>
      <c r="S5673" s="14">
        <v>0</v>
      </c>
      <c r="T5673" s="14">
        <v>90900</v>
      </c>
      <c r="U5673" s="14">
        <v>73544.7</v>
      </c>
      <c r="V5673" s="14">
        <f t="shared" si="704"/>
        <v>17355.300000000003</v>
      </c>
      <c r="W5673" s="14">
        <f t="shared" si="709"/>
        <v>72816.534653465336</v>
      </c>
      <c r="X5673" s="14"/>
      <c r="Y5673" s="14">
        <f t="shared" si="708"/>
        <v>0</v>
      </c>
      <c r="Z5673" s="16">
        <f t="shared" si="710"/>
        <v>72816.534653465336</v>
      </c>
      <c r="AA5673" s="14">
        <f t="shared" si="707"/>
        <v>728.16534653466078</v>
      </c>
      <c r="AB5673" s="14">
        <f t="shared" si="705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>
      <c r="A5674" s="7" t="s">
        <v>3728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4"/>
        <v>4150.8999999999996</v>
      </c>
      <c r="W5674" s="14">
        <f t="shared" si="709"/>
        <v>15242.254901960785</v>
      </c>
      <c r="X5674" s="14"/>
      <c r="Y5674" s="14">
        <f t="shared" si="708"/>
        <v>0</v>
      </c>
      <c r="Z5674" s="16">
        <f t="shared" si="710"/>
        <v>15242.254901960785</v>
      </c>
      <c r="AA5674" s="14">
        <f t="shared" si="707"/>
        <v>304.84509803921537</v>
      </c>
      <c r="AB5674" s="14">
        <f t="shared" si="705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>
      <c r="A5675" s="7" t="s">
        <v>3728</v>
      </c>
      <c r="B5675" s="74" t="s">
        <v>32</v>
      </c>
      <c r="C5675" s="74" t="s">
        <v>648</v>
      </c>
      <c r="D5675" s="74" t="s">
        <v>712</v>
      </c>
      <c r="E5675" s="74" t="s">
        <v>4053</v>
      </c>
      <c r="F5675" s="74" t="s">
        <v>4053</v>
      </c>
      <c r="G5675" s="74" t="s">
        <v>4053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4053</v>
      </c>
      <c r="M5675" s="74"/>
      <c r="N5675" s="74" t="s">
        <v>40</v>
      </c>
      <c r="O5675" s="74" t="s">
        <v>41</v>
      </c>
      <c r="P5675" s="10">
        <v>0.02</v>
      </c>
      <c r="Q5675" s="12" t="s">
        <v>4054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4"/>
        <v>9677.7000000000007</v>
      </c>
      <c r="W5675" s="14">
        <f t="shared" si="709"/>
        <v>512.05882352941171</v>
      </c>
      <c r="X5675" s="14"/>
      <c r="Y5675" s="14">
        <f t="shared" si="708"/>
        <v>0</v>
      </c>
      <c r="Z5675" s="16">
        <f t="shared" si="710"/>
        <v>512.05882352941171</v>
      </c>
      <c r="AA5675" s="14">
        <f t="shared" si="707"/>
        <v>10.241176470588243</v>
      </c>
      <c r="AB5675" s="14">
        <f t="shared" si="705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>
      <c r="A5676" s="7" t="s">
        <v>3728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4"/>
        <v>15168.699999999983</v>
      </c>
      <c r="W5676" s="14">
        <f t="shared" si="709"/>
        <v>146905.82199999999</v>
      </c>
      <c r="X5676" s="14"/>
      <c r="Y5676" s="14">
        <f t="shared" si="708"/>
        <v>0</v>
      </c>
      <c r="Z5676" s="16">
        <f t="shared" si="710"/>
        <v>146905.82199999999</v>
      </c>
      <c r="AA5676" s="14">
        <f t="shared" si="707"/>
        <v>2998.0780000000086</v>
      </c>
      <c r="AB5676" s="14">
        <f t="shared" si="705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>
      <c r="A5677" s="7" t="s">
        <v>3728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4"/>
        <v>1135.989999999998</v>
      </c>
      <c r="W5677" s="14">
        <f t="shared" si="709"/>
        <v>0</v>
      </c>
      <c r="X5677" s="14"/>
      <c r="Y5677" s="14">
        <f t="shared" si="708"/>
        <v>0</v>
      </c>
      <c r="Z5677" s="16">
        <f t="shared" si="710"/>
        <v>0</v>
      </c>
      <c r="AA5677" s="14">
        <f t="shared" si="707"/>
        <v>0</v>
      </c>
      <c r="AB5677" s="14">
        <f t="shared" si="705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>
      <c r="A5678" s="7" t="s">
        <v>3728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4"/>
        <v>2769.2300000000032</v>
      </c>
      <c r="W5678" s="14">
        <f t="shared" si="709"/>
        <v>16661.862745098038</v>
      </c>
      <c r="X5678" s="14"/>
      <c r="Y5678" s="14">
        <f t="shared" si="708"/>
        <v>0</v>
      </c>
      <c r="Z5678" s="16">
        <f t="shared" si="710"/>
        <v>16661.862745098038</v>
      </c>
      <c r="AA5678" s="14">
        <f t="shared" si="707"/>
        <v>333.23725490196011</v>
      </c>
      <c r="AB5678" s="14">
        <f t="shared" si="705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>
      <c r="A5679" s="7" t="s">
        <v>3728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4"/>
        <v>-1.459999999977299</v>
      </c>
      <c r="W5679" s="14">
        <f t="shared" si="709"/>
        <v>54052.800000000003</v>
      </c>
      <c r="X5679" s="14"/>
      <c r="Y5679" s="14">
        <f t="shared" si="708"/>
        <v>0</v>
      </c>
      <c r="Z5679" s="16">
        <f t="shared" si="710"/>
        <v>54052.800000000003</v>
      </c>
      <c r="AA5679" s="14">
        <f t="shared" si="707"/>
        <v>0</v>
      </c>
      <c r="AB5679" s="14">
        <f t="shared" si="705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>
      <c r="A5680" s="7" t="s">
        <v>3728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4055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4"/>
        <v>0</v>
      </c>
      <c r="W5680" s="14">
        <f t="shared" si="709"/>
        <v>0</v>
      </c>
      <c r="X5680" s="14"/>
      <c r="Y5680" s="14">
        <f t="shared" si="708"/>
        <v>0</v>
      </c>
      <c r="Z5680" s="16">
        <f t="shared" si="710"/>
        <v>0</v>
      </c>
      <c r="AA5680" s="14">
        <f t="shared" si="707"/>
        <v>0</v>
      </c>
      <c r="AB5680" s="14">
        <f t="shared" si="705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>
      <c r="A5681" s="7" t="s">
        <v>3728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4"/>
        <v>0</v>
      </c>
      <c r="W5681" s="14">
        <f t="shared" si="709"/>
        <v>34383.1</v>
      </c>
      <c r="X5681" s="14"/>
      <c r="Y5681" s="14">
        <f t="shared" si="708"/>
        <v>0</v>
      </c>
      <c r="Z5681" s="16">
        <f t="shared" si="710"/>
        <v>34383.1</v>
      </c>
      <c r="AA5681" s="14">
        <f t="shared" si="707"/>
        <v>0</v>
      </c>
      <c r="AB5681" s="14">
        <f t="shared" ref="AB5681:AB5744" si="711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>
      <c r="A5682" s="7" t="s">
        <v>3728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2">S5682+T5682-U5682</f>
        <v>5064.6999999999971</v>
      </c>
      <c r="W5682" s="14">
        <f t="shared" si="709"/>
        <v>35511.078431372553</v>
      </c>
      <c r="X5682" s="14"/>
      <c r="Y5682" s="14">
        <f t="shared" si="708"/>
        <v>0</v>
      </c>
      <c r="Z5682" s="16">
        <f t="shared" si="710"/>
        <v>35511.078431372553</v>
      </c>
      <c r="AA5682" s="14">
        <f t="shared" si="707"/>
        <v>710.22156862745032</v>
      </c>
      <c r="AB5682" s="14">
        <f t="shared" si="711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>
      <c r="A5683" s="7" t="s">
        <v>3728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2"/>
        <v>108060.80000000005</v>
      </c>
      <c r="W5683" s="14">
        <f t="shared" si="709"/>
        <v>603361.76470588229</v>
      </c>
      <c r="X5683" s="14"/>
      <c r="Y5683" s="14">
        <f t="shared" si="708"/>
        <v>0</v>
      </c>
      <c r="Z5683" s="16">
        <f t="shared" si="710"/>
        <v>603361.76470588229</v>
      </c>
      <c r="AA5683" s="14">
        <f t="shared" si="707"/>
        <v>12067.235294117709</v>
      </c>
      <c r="AB5683" s="14">
        <f t="shared" si="711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>
      <c r="A5684" s="7" t="s">
        <v>3728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2"/>
        <v>56367.099999999991</v>
      </c>
      <c r="W5684" s="14">
        <f t="shared" si="709"/>
        <v>67365.8</v>
      </c>
      <c r="X5684" s="14"/>
      <c r="Y5684" s="14">
        <f t="shared" si="708"/>
        <v>0</v>
      </c>
      <c r="Z5684" s="16">
        <f t="shared" si="710"/>
        <v>67365.8</v>
      </c>
      <c r="AA5684" s="14">
        <f t="shared" si="707"/>
        <v>0</v>
      </c>
      <c r="AB5684" s="14">
        <f t="shared" si="711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>
      <c r="A5685" s="7" t="s">
        <v>3728</v>
      </c>
      <c r="B5685" s="74" t="s">
        <v>32</v>
      </c>
      <c r="C5685" s="74" t="s">
        <v>908</v>
      </c>
      <c r="D5685" s="74" t="s">
        <v>909</v>
      </c>
      <c r="E5685" s="74" t="s">
        <v>4056</v>
      </c>
      <c r="F5685" s="74" t="s">
        <v>4056</v>
      </c>
      <c r="G5685" s="74" t="s">
        <v>4056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4056</v>
      </c>
      <c r="M5685" s="74"/>
      <c r="N5685" s="74" t="s">
        <v>40</v>
      </c>
      <c r="O5685" s="74" t="s">
        <v>41</v>
      </c>
      <c r="P5685" s="10">
        <v>0.02</v>
      </c>
      <c r="Q5685" s="12" t="s">
        <v>4057</v>
      </c>
      <c r="R5685" s="74"/>
      <c r="S5685" s="14">
        <v>0</v>
      </c>
      <c r="T5685" s="14">
        <v>10200</v>
      </c>
      <c r="U5685" s="14">
        <v>6260.9</v>
      </c>
      <c r="V5685" s="14">
        <f t="shared" si="712"/>
        <v>3939.1000000000004</v>
      </c>
      <c r="W5685" s="14">
        <f t="shared" si="709"/>
        <v>6138.1372549019607</v>
      </c>
      <c r="X5685" s="14"/>
      <c r="Y5685" s="14">
        <f t="shared" si="708"/>
        <v>0</v>
      </c>
      <c r="Z5685" s="16">
        <f t="shared" si="710"/>
        <v>6138.1372549019607</v>
      </c>
      <c r="AA5685" s="14">
        <f t="shared" si="707"/>
        <v>122.76274509803898</v>
      </c>
      <c r="AB5685" s="14">
        <f t="shared" si="711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>
      <c r="A5686" s="7" t="s">
        <v>3728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2"/>
        <v>93403.410000000033</v>
      </c>
      <c r="W5686" s="14">
        <f t="shared" si="709"/>
        <v>350954.32692307694</v>
      </c>
      <c r="X5686" s="14"/>
      <c r="Y5686" s="14">
        <f t="shared" si="708"/>
        <v>0</v>
      </c>
      <c r="Z5686" s="16">
        <f t="shared" si="710"/>
        <v>350954.32692307694</v>
      </c>
      <c r="AA5686" s="14">
        <f t="shared" si="707"/>
        <v>14038.173076923063</v>
      </c>
      <c r="AB5686" s="14">
        <f t="shared" si="711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>
      <c r="A5687" s="7" t="s">
        <v>3728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2"/>
        <v>6301.5999999999985</v>
      </c>
      <c r="W5687" s="14">
        <f t="shared" si="709"/>
        <v>16027.64705882353</v>
      </c>
      <c r="X5687" s="14"/>
      <c r="Y5687" s="14">
        <f t="shared" si="708"/>
        <v>0</v>
      </c>
      <c r="Z5687" s="16">
        <f t="shared" si="710"/>
        <v>16027.64705882353</v>
      </c>
      <c r="AA5687" s="14">
        <f t="shared" ref="AA5687:AA5750" si="713">U5687-W5687</f>
        <v>320.55294117647099</v>
      </c>
      <c r="AB5687" s="14">
        <f t="shared" si="711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>
      <c r="A5688" s="7" t="s">
        <v>3728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2"/>
        <v>10065.220000000001</v>
      </c>
      <c r="W5688" s="14">
        <f t="shared" si="709"/>
        <v>429.98</v>
      </c>
      <c r="X5688" s="14"/>
      <c r="Y5688" s="14">
        <f t="shared" si="708"/>
        <v>0</v>
      </c>
      <c r="Z5688" s="16">
        <f t="shared" si="710"/>
        <v>429.98</v>
      </c>
      <c r="AA5688" s="14">
        <f t="shared" si="713"/>
        <v>0</v>
      </c>
      <c r="AB5688" s="14">
        <f t="shared" si="711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>
      <c r="A5689" s="7" t="s">
        <v>3728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2"/>
        <v>29251.379999999997</v>
      </c>
      <c r="W5689" s="14">
        <f t="shared" si="709"/>
        <v>20737.400000000001</v>
      </c>
      <c r="X5689" s="14"/>
      <c r="Y5689" s="14">
        <f t="shared" si="708"/>
        <v>0</v>
      </c>
      <c r="Z5689" s="16">
        <f t="shared" si="710"/>
        <v>20737.400000000001</v>
      </c>
      <c r="AA5689" s="14">
        <f t="shared" si="713"/>
        <v>0</v>
      </c>
      <c r="AB5689" s="14">
        <f t="shared" si="711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>
      <c r="A5690" s="7" t="s">
        <v>3728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3744</v>
      </c>
      <c r="S5690" s="14">
        <v>11823.8</v>
      </c>
      <c r="T5690" s="14">
        <v>50000</v>
      </c>
      <c r="U5690" s="14">
        <v>61823.799999999996</v>
      </c>
      <c r="V5690" s="14">
        <f t="shared" si="712"/>
        <v>0</v>
      </c>
      <c r="W5690" s="14">
        <f t="shared" si="709"/>
        <v>60611.568627450972</v>
      </c>
      <c r="X5690" s="14"/>
      <c r="Y5690" s="14">
        <f t="shared" si="708"/>
        <v>0</v>
      </c>
      <c r="Z5690" s="16">
        <f t="shared" si="710"/>
        <v>60611.568627450972</v>
      </c>
      <c r="AA5690" s="14">
        <f t="shared" si="713"/>
        <v>1212.2313725490239</v>
      </c>
      <c r="AB5690" s="14">
        <f t="shared" si="711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>
      <c r="A5691" s="7" t="s">
        <v>3728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4052</v>
      </c>
      <c r="S5691" s="14">
        <v>10742.1</v>
      </c>
      <c r="T5691" s="14">
        <v>10000</v>
      </c>
      <c r="U5691" s="14">
        <v>20742.099999999999</v>
      </c>
      <c r="V5691" s="14">
        <f t="shared" si="712"/>
        <v>0</v>
      </c>
      <c r="W5691" s="14">
        <f t="shared" si="709"/>
        <v>20335.392156862745</v>
      </c>
      <c r="X5691" s="14"/>
      <c r="Y5691" s="14">
        <f t="shared" si="708"/>
        <v>0</v>
      </c>
      <c r="Z5691" s="16">
        <f t="shared" si="710"/>
        <v>20335.392156862745</v>
      </c>
      <c r="AA5691" s="14">
        <f t="shared" si="713"/>
        <v>406.7078431372538</v>
      </c>
      <c r="AB5691" s="14">
        <f t="shared" si="711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>
      <c r="A5692" s="7" t="s">
        <v>3728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3744</v>
      </c>
      <c r="S5692" s="14">
        <v>12983.5</v>
      </c>
      <c r="T5692" s="14">
        <v>50000</v>
      </c>
      <c r="U5692" s="14">
        <v>62983.5</v>
      </c>
      <c r="V5692" s="14">
        <f t="shared" si="712"/>
        <v>0</v>
      </c>
      <c r="W5692" s="14">
        <f t="shared" si="709"/>
        <v>61748.529411764706</v>
      </c>
      <c r="X5692" s="14"/>
      <c r="Y5692" s="14">
        <f t="shared" si="708"/>
        <v>0</v>
      </c>
      <c r="Z5692" s="16">
        <f t="shared" si="710"/>
        <v>61748.529411764706</v>
      </c>
      <c r="AA5692" s="14">
        <f t="shared" si="713"/>
        <v>1234.9705882352937</v>
      </c>
      <c r="AB5692" s="14">
        <f t="shared" si="711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>
      <c r="A5693" s="7" t="s">
        <v>3728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4058</v>
      </c>
      <c r="S5693" s="14">
        <v>0</v>
      </c>
      <c r="T5693" s="14">
        <v>10000</v>
      </c>
      <c r="U5693" s="14">
        <v>3731.4400000000023</v>
      </c>
      <c r="V5693" s="14">
        <f t="shared" si="712"/>
        <v>6268.5599999999977</v>
      </c>
      <c r="W5693" s="14">
        <f t="shared" si="709"/>
        <v>3658.2745098039236</v>
      </c>
      <c r="X5693" s="14"/>
      <c r="Y5693" s="14">
        <f t="shared" si="708"/>
        <v>0</v>
      </c>
      <c r="Z5693" s="16">
        <f t="shared" si="710"/>
        <v>3658.2745098039236</v>
      </c>
      <c r="AA5693" s="14">
        <f t="shared" si="713"/>
        <v>73.165490196078736</v>
      </c>
      <c r="AB5693" s="14">
        <f t="shared" si="711"/>
        <v>3731.4400000000023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>
      <c r="A5694" s="7" t="s">
        <v>3728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4058</v>
      </c>
      <c r="S5694" s="14">
        <v>6672.85</v>
      </c>
      <c r="T5694" s="14">
        <v>10000</v>
      </c>
      <c r="U5694" s="14">
        <v>16672.849999999999</v>
      </c>
      <c r="V5694" s="14">
        <f t="shared" si="712"/>
        <v>0</v>
      </c>
      <c r="W5694" s="14">
        <f t="shared" si="709"/>
        <v>16672.849999999999</v>
      </c>
      <c r="X5694" s="14"/>
      <c r="Y5694" s="14">
        <f t="shared" si="708"/>
        <v>0</v>
      </c>
      <c r="Z5694" s="16">
        <f t="shared" si="710"/>
        <v>16672.849999999999</v>
      </c>
      <c r="AA5694" s="14">
        <f t="shared" si="713"/>
        <v>0</v>
      </c>
      <c r="AB5694" s="14">
        <f t="shared" si="711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>
      <c r="A5695" s="7" t="s">
        <v>3728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2"/>
        <v>147730.10999999987</v>
      </c>
      <c r="W5695" s="14">
        <f t="shared" si="709"/>
        <v>1912077.1</v>
      </c>
      <c r="X5695" s="14"/>
      <c r="Y5695" s="14">
        <f t="shared" si="708"/>
        <v>0</v>
      </c>
      <c r="Z5695" s="16">
        <f t="shared" si="710"/>
        <v>1912077.1</v>
      </c>
      <c r="AA5695" s="14">
        <f t="shared" si="713"/>
        <v>0</v>
      </c>
      <c r="AB5695" s="14">
        <f t="shared" si="711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>
      <c r="A5696" s="7" t="s">
        <v>3728</v>
      </c>
      <c r="B5696" s="74" t="s">
        <v>32</v>
      </c>
      <c r="C5696" s="74" t="s">
        <v>908</v>
      </c>
      <c r="D5696" s="74" t="s">
        <v>909</v>
      </c>
      <c r="E5696" s="74" t="s">
        <v>4059</v>
      </c>
      <c r="F5696" s="74" t="s">
        <v>4059</v>
      </c>
      <c r="G5696" s="74" t="s">
        <v>4059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3744</v>
      </c>
      <c r="S5696" s="14">
        <v>0</v>
      </c>
      <c r="T5696" s="14">
        <v>45000</v>
      </c>
      <c r="U5696" s="14">
        <v>20034.099999999999</v>
      </c>
      <c r="V5696" s="14">
        <f t="shared" si="712"/>
        <v>24965.9</v>
      </c>
      <c r="W5696" s="14">
        <f t="shared" si="709"/>
        <v>19641.274509803919</v>
      </c>
      <c r="X5696" s="14"/>
      <c r="Y5696" s="14">
        <f t="shared" si="708"/>
        <v>0</v>
      </c>
      <c r="Z5696" s="16">
        <f t="shared" si="710"/>
        <v>19641.274509803919</v>
      </c>
      <c r="AA5696" s="14">
        <f t="shared" si="713"/>
        <v>392.82549019607904</v>
      </c>
      <c r="AB5696" s="14">
        <f t="shared" si="711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>
      <c r="A5697" s="7" t="s">
        <v>3728</v>
      </c>
      <c r="B5697" s="74" t="s">
        <v>32</v>
      </c>
      <c r="C5697" s="74" t="s">
        <v>908</v>
      </c>
      <c r="D5697" s="74" t="s">
        <v>909</v>
      </c>
      <c r="E5697" s="74" t="s">
        <v>4059</v>
      </c>
      <c r="F5697" s="74" t="s">
        <v>4059</v>
      </c>
      <c r="G5697" s="74" t="s">
        <v>4059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4052</v>
      </c>
      <c r="S5697" s="14">
        <v>0</v>
      </c>
      <c r="T5697" s="14">
        <v>15000</v>
      </c>
      <c r="U5697" s="14">
        <v>5028.1000000000022</v>
      </c>
      <c r="V5697" s="14">
        <f t="shared" si="712"/>
        <v>9971.8999999999978</v>
      </c>
      <c r="W5697" s="14">
        <f t="shared" si="709"/>
        <v>4929.5098039215709</v>
      </c>
      <c r="X5697" s="14"/>
      <c r="Y5697" s="14">
        <f t="shared" si="708"/>
        <v>0</v>
      </c>
      <c r="Z5697" s="16">
        <f t="shared" si="710"/>
        <v>4929.5098039215709</v>
      </c>
      <c r="AA5697" s="14">
        <f t="shared" si="713"/>
        <v>98.590196078431291</v>
      </c>
      <c r="AB5697" s="14">
        <f t="shared" si="711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>
      <c r="A5698" s="7" t="s">
        <v>3728</v>
      </c>
      <c r="B5698" s="74" t="s">
        <v>32</v>
      </c>
      <c r="C5698" s="74" t="s">
        <v>908</v>
      </c>
      <c r="D5698" s="74" t="s">
        <v>909</v>
      </c>
      <c r="E5698" s="74" t="s">
        <v>4059</v>
      </c>
      <c r="F5698" s="74" t="s">
        <v>4059</v>
      </c>
      <c r="G5698" s="74" t="s">
        <v>4059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4052</v>
      </c>
      <c r="S5698" s="14">
        <v>0</v>
      </c>
      <c r="T5698" s="14">
        <v>35000</v>
      </c>
      <c r="U5698" s="14">
        <v>11918.9</v>
      </c>
      <c r="V5698" s="14">
        <f t="shared" si="712"/>
        <v>23081.1</v>
      </c>
      <c r="W5698" s="14">
        <f t="shared" si="709"/>
        <v>11685.196078431372</v>
      </c>
      <c r="X5698" s="14"/>
      <c r="Y5698" s="14">
        <f t="shared" si="708"/>
        <v>0</v>
      </c>
      <c r="Z5698" s="16">
        <f t="shared" si="710"/>
        <v>11685.196078431372</v>
      </c>
      <c r="AA5698" s="14">
        <f t="shared" si="713"/>
        <v>233.70392156862727</v>
      </c>
      <c r="AB5698" s="14">
        <f t="shared" si="711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>
      <c r="A5699" s="7" t="s">
        <v>3728</v>
      </c>
      <c r="B5699" s="74" t="s">
        <v>32</v>
      </c>
      <c r="C5699" s="74" t="s">
        <v>908</v>
      </c>
      <c r="D5699" s="74" t="s">
        <v>909</v>
      </c>
      <c r="E5699" s="74" t="s">
        <v>4059</v>
      </c>
      <c r="F5699" s="74" t="s">
        <v>4059</v>
      </c>
      <c r="G5699" s="74" t="s">
        <v>4059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4052</v>
      </c>
      <c r="S5699" s="14">
        <v>0</v>
      </c>
      <c r="T5699" s="14">
        <v>70000</v>
      </c>
      <c r="U5699" s="14">
        <v>43674</v>
      </c>
      <c r="V5699" s="14">
        <f t="shared" si="712"/>
        <v>26326</v>
      </c>
      <c r="W5699" s="14">
        <f t="shared" si="709"/>
        <v>42817.647058823532</v>
      </c>
      <c r="X5699" s="14"/>
      <c r="Y5699" s="14">
        <f t="shared" ref="Y5699:Y5762" si="714">IF((W5699-AB5699)&gt;0,W5699-AB5699,0)</f>
        <v>0</v>
      </c>
      <c r="Z5699" s="16">
        <f t="shared" si="710"/>
        <v>42817.647058823532</v>
      </c>
      <c r="AA5699" s="14">
        <f t="shared" si="713"/>
        <v>856.35294117646845</v>
      </c>
      <c r="AB5699" s="14">
        <f t="shared" si="711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>
      <c r="A5700" s="7" t="s">
        <v>3728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4060</v>
      </c>
      <c r="R5700" s="74" t="s">
        <v>3764</v>
      </c>
      <c r="S5700" s="14">
        <v>0</v>
      </c>
      <c r="T5700" s="14">
        <v>50000</v>
      </c>
      <c r="U5700" s="14">
        <v>2064.25</v>
      </c>
      <c r="V5700" s="14">
        <f t="shared" si="712"/>
        <v>47935.75</v>
      </c>
      <c r="W5700" s="14">
        <f t="shared" si="709"/>
        <v>2023.7745098039215</v>
      </c>
      <c r="X5700" s="14"/>
      <c r="Y5700" s="14">
        <f t="shared" si="714"/>
        <v>0</v>
      </c>
      <c r="Z5700" s="16">
        <f t="shared" si="710"/>
        <v>2023.7745098039215</v>
      </c>
      <c r="AA5700" s="14">
        <f t="shared" si="713"/>
        <v>40.475490196078454</v>
      </c>
      <c r="AB5700" s="14">
        <f t="shared" si="711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>
      <c r="A5701" s="7" t="s">
        <v>3728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958796.71</v>
      </c>
      <c r="V5701" s="14">
        <f t="shared" si="712"/>
        <v>58239.45000000007</v>
      </c>
      <c r="W5701" s="14">
        <f t="shared" si="709"/>
        <v>904525.19811320747</v>
      </c>
      <c r="X5701" s="14"/>
      <c r="Y5701" s="14">
        <f t="shared" si="714"/>
        <v>0</v>
      </c>
      <c r="Z5701" s="14"/>
      <c r="AA5701" s="14">
        <f t="shared" si="713"/>
        <v>54271.51188679249</v>
      </c>
      <c r="AB5701" s="14">
        <f t="shared" si="711"/>
        <v>958796.71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>
      <c r="A5702" s="7" t="s">
        <v>3728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2"/>
        <v>109504.79999999999</v>
      </c>
      <c r="W5702" s="14">
        <f t="shared" si="709"/>
        <v>343095.2</v>
      </c>
      <c r="X5702" s="14"/>
      <c r="Y5702" s="14">
        <f t="shared" si="714"/>
        <v>0</v>
      </c>
      <c r="Z5702" s="16">
        <f t="shared" ref="Z5702:Z5725" si="715">W5702+X5702</f>
        <v>343095.2</v>
      </c>
      <c r="AA5702" s="14">
        <f t="shared" si="713"/>
        <v>0</v>
      </c>
      <c r="AB5702" s="14">
        <f t="shared" si="711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>
      <c r="A5703" s="7" t="s">
        <v>3728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2"/>
        <v>21711.099999999991</v>
      </c>
      <c r="W5703" s="14">
        <f t="shared" si="709"/>
        <v>79962.100000000006</v>
      </c>
      <c r="X5703" s="14"/>
      <c r="Y5703" s="14">
        <f t="shared" si="714"/>
        <v>0</v>
      </c>
      <c r="Z5703" s="16">
        <f t="shared" si="715"/>
        <v>79962.100000000006</v>
      </c>
      <c r="AA5703" s="14">
        <f t="shared" si="713"/>
        <v>0</v>
      </c>
      <c r="AB5703" s="14">
        <f t="shared" si="711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>
      <c r="A5704" s="7" t="s">
        <v>3728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2"/>
        <v>24916</v>
      </c>
      <c r="W5704" s="14">
        <f t="shared" si="709"/>
        <v>148318.51485148515</v>
      </c>
      <c r="X5704" s="14"/>
      <c r="Y5704" s="14">
        <f t="shared" si="714"/>
        <v>0</v>
      </c>
      <c r="Z5704" s="16">
        <f t="shared" si="715"/>
        <v>148318.51485148515</v>
      </c>
      <c r="AA5704" s="14">
        <f t="shared" si="713"/>
        <v>1483.1851485148654</v>
      </c>
      <c r="AB5704" s="14">
        <f t="shared" si="711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>
      <c r="A5705" s="7" t="s">
        <v>3728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2"/>
        <v>697474.85999999987</v>
      </c>
      <c r="W5705" s="14">
        <f t="shared" si="709"/>
        <v>693008.5</v>
      </c>
      <c r="X5705" s="14"/>
      <c r="Y5705" s="14">
        <f t="shared" si="714"/>
        <v>0</v>
      </c>
      <c r="Z5705" s="16">
        <f t="shared" si="715"/>
        <v>693008.5</v>
      </c>
      <c r="AA5705" s="14">
        <f t="shared" si="713"/>
        <v>0</v>
      </c>
      <c r="AB5705" s="14">
        <f t="shared" si="711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>
      <c r="A5706" s="7" t="s">
        <v>3728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2"/>
        <v>2411042.2600000007</v>
      </c>
      <c r="W5706" s="14">
        <f t="shared" si="709"/>
        <v>2748784.8</v>
      </c>
      <c r="X5706" s="14"/>
      <c r="Y5706" s="14">
        <f t="shared" si="714"/>
        <v>0</v>
      </c>
      <c r="Z5706" s="16">
        <f t="shared" si="715"/>
        <v>2748784.8</v>
      </c>
      <c r="AA5706" s="14">
        <f t="shared" si="713"/>
        <v>0</v>
      </c>
      <c r="AB5706" s="14">
        <f t="shared" si="711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>
      <c r="A5707" s="7" t="s">
        <v>3728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2"/>
        <v>15901.5</v>
      </c>
      <c r="W5707" s="14">
        <f t="shared" si="709"/>
        <v>191424.32692307691</v>
      </c>
      <c r="X5707" s="14"/>
      <c r="Y5707" s="14">
        <f t="shared" si="714"/>
        <v>0</v>
      </c>
      <c r="Z5707" s="16">
        <f t="shared" si="715"/>
        <v>191424.32692307691</v>
      </c>
      <c r="AA5707" s="14">
        <f t="shared" si="713"/>
        <v>7656.973076923081</v>
      </c>
      <c r="AB5707" s="14">
        <f t="shared" si="711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>
      <c r="A5708" s="7" t="s">
        <v>3728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4061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3744</v>
      </c>
      <c r="S5708" s="14">
        <v>0</v>
      </c>
      <c r="T5708" s="14">
        <v>70000</v>
      </c>
      <c r="U5708" s="14">
        <v>27373.569999999992</v>
      </c>
      <c r="V5708" s="14">
        <f t="shared" si="712"/>
        <v>42626.430000000008</v>
      </c>
      <c r="W5708" s="14">
        <f t="shared" si="709"/>
        <v>26320.740384615376</v>
      </c>
      <c r="X5708" s="14"/>
      <c r="Y5708" s="14">
        <f t="shared" si="714"/>
        <v>0</v>
      </c>
      <c r="Z5708" s="16">
        <f t="shared" si="715"/>
        <v>26320.740384615376</v>
      </c>
      <c r="AA5708" s="14">
        <f t="shared" si="713"/>
        <v>1052.8296153846168</v>
      </c>
      <c r="AB5708" s="14">
        <f t="shared" si="711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>
      <c r="A5709" s="7" t="s">
        <v>3728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4061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4052</v>
      </c>
      <c r="S5709" s="14">
        <v>0</v>
      </c>
      <c r="T5709" s="14">
        <v>35000</v>
      </c>
      <c r="U5709" s="14">
        <v>15367.859999999986</v>
      </c>
      <c r="V5709" s="14">
        <f t="shared" si="712"/>
        <v>19632.140000000014</v>
      </c>
      <c r="W5709" s="14">
        <f t="shared" si="709"/>
        <v>14776.788461538448</v>
      </c>
      <c r="X5709" s="14"/>
      <c r="Y5709" s="14">
        <f t="shared" si="714"/>
        <v>0</v>
      </c>
      <c r="Z5709" s="16">
        <f t="shared" si="715"/>
        <v>14776.788461538448</v>
      </c>
      <c r="AA5709" s="14">
        <f t="shared" si="713"/>
        <v>591.07153846153778</v>
      </c>
      <c r="AB5709" s="14">
        <f t="shared" si="711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>
      <c r="A5710" s="7" t="s">
        <v>3728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4061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4052</v>
      </c>
      <c r="S5710" s="14">
        <v>0</v>
      </c>
      <c r="T5710" s="14">
        <v>20000</v>
      </c>
      <c r="U5710" s="14">
        <v>8549.4000000000015</v>
      </c>
      <c r="V5710" s="14">
        <f t="shared" si="712"/>
        <v>11450.599999999999</v>
      </c>
      <c r="W5710" s="14">
        <f t="shared" si="709"/>
        <v>8220.5769230769238</v>
      </c>
      <c r="X5710" s="14"/>
      <c r="Y5710" s="14">
        <f t="shared" si="714"/>
        <v>0</v>
      </c>
      <c r="Z5710" s="16">
        <f t="shared" si="715"/>
        <v>8220.5769230769238</v>
      </c>
      <c r="AA5710" s="14">
        <f t="shared" si="713"/>
        <v>328.82307692307768</v>
      </c>
      <c r="AB5710" s="14">
        <f t="shared" si="711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>
      <c r="A5711" s="7" t="s">
        <v>3728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4061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3744</v>
      </c>
      <c r="S5711" s="14">
        <v>0</v>
      </c>
      <c r="T5711" s="14">
        <v>200000</v>
      </c>
      <c r="U5711" s="14">
        <v>93074.919999999984</v>
      </c>
      <c r="V5711" s="14">
        <f t="shared" si="712"/>
        <v>106925.08000000002</v>
      </c>
      <c r="W5711" s="14">
        <f t="shared" si="709"/>
        <v>89495.115384615361</v>
      </c>
      <c r="X5711" s="14"/>
      <c r="Y5711" s="14">
        <f t="shared" si="714"/>
        <v>0</v>
      </c>
      <c r="Z5711" s="16">
        <f t="shared" si="715"/>
        <v>89495.115384615361</v>
      </c>
      <c r="AA5711" s="14">
        <f t="shared" si="713"/>
        <v>3579.8046153846226</v>
      </c>
      <c r="AB5711" s="14">
        <f t="shared" si="711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>
      <c r="A5712" s="7" t="s">
        <v>3728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4061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4052</v>
      </c>
      <c r="S5712" s="14">
        <v>0</v>
      </c>
      <c r="T5712" s="14">
        <v>65000</v>
      </c>
      <c r="U5712" s="14">
        <v>32635.73000000001</v>
      </c>
      <c r="V5712" s="14">
        <f t="shared" si="712"/>
        <v>32364.26999999999</v>
      </c>
      <c r="W5712" s="14">
        <f t="shared" si="709"/>
        <v>31380.509615384624</v>
      </c>
      <c r="X5712" s="14"/>
      <c r="Y5712" s="14">
        <f t="shared" si="714"/>
        <v>0</v>
      </c>
      <c r="Z5712" s="16">
        <f t="shared" si="715"/>
        <v>31380.509615384624</v>
      </c>
      <c r="AA5712" s="14">
        <f t="shared" si="713"/>
        <v>1255.2203846153861</v>
      </c>
      <c r="AB5712" s="14">
        <f t="shared" si="711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>
      <c r="A5713" s="7" t="s">
        <v>3728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2"/>
        <v>864518.02</v>
      </c>
      <c r="W5713" s="14">
        <f t="shared" si="709"/>
        <v>2361414.6534653464</v>
      </c>
      <c r="X5713" s="14"/>
      <c r="Y5713" s="14">
        <f t="shared" si="714"/>
        <v>0</v>
      </c>
      <c r="Z5713" s="16">
        <f t="shared" si="715"/>
        <v>2361414.6534653464</v>
      </c>
      <c r="AA5713" s="14">
        <f t="shared" si="713"/>
        <v>23614.146534653381</v>
      </c>
      <c r="AB5713" s="14">
        <f t="shared" si="711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>
      <c r="A5714" s="7" t="s">
        <v>3728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4052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09"/>
        <v>106407.52884615384</v>
      </c>
      <c r="X5714" s="14"/>
      <c r="Y5714" s="14">
        <f t="shared" si="714"/>
        <v>0</v>
      </c>
      <c r="Z5714" s="16">
        <f t="shared" si="715"/>
        <v>106407.52884615384</v>
      </c>
      <c r="AA5714" s="14">
        <f t="shared" si="713"/>
        <v>4256.3011538461578</v>
      </c>
      <c r="AB5714" s="14">
        <f t="shared" si="711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>
      <c r="A5715" s="7" t="s">
        <v>3728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2"/>
        <v>-0.7000000000007276</v>
      </c>
      <c r="W5715" s="14">
        <f t="shared" si="709"/>
        <v>0</v>
      </c>
      <c r="X5715" s="14"/>
      <c r="Y5715" s="14">
        <f t="shared" si="714"/>
        <v>0</v>
      </c>
      <c r="Z5715" s="16">
        <f t="shared" si="715"/>
        <v>0</v>
      </c>
      <c r="AA5715" s="14">
        <f t="shared" si="713"/>
        <v>0</v>
      </c>
      <c r="AB5715" s="14">
        <f t="shared" si="711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>
      <c r="A5716" s="7" t="s">
        <v>3728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3744</v>
      </c>
      <c r="S5716" s="14">
        <v>10540.04</v>
      </c>
      <c r="T5716" s="14">
        <v>70000</v>
      </c>
      <c r="U5716" s="14">
        <v>80540.040000000008</v>
      </c>
      <c r="V5716" s="14">
        <f t="shared" si="712"/>
        <v>0</v>
      </c>
      <c r="W5716" s="14">
        <f t="shared" si="709"/>
        <v>77442.346153846156</v>
      </c>
      <c r="X5716" s="14"/>
      <c r="Y5716" s="14">
        <f t="shared" si="714"/>
        <v>0</v>
      </c>
      <c r="Z5716" s="16">
        <f t="shared" si="715"/>
        <v>77442.346153846156</v>
      </c>
      <c r="AA5716" s="14">
        <f t="shared" si="713"/>
        <v>3097.6938461538521</v>
      </c>
      <c r="AB5716" s="14">
        <f t="shared" si="711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>
      <c r="A5717" s="7" t="s">
        <v>3728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4052</v>
      </c>
      <c r="S5717" s="14">
        <v>7708.7</v>
      </c>
      <c r="T5717" s="14">
        <v>27118</v>
      </c>
      <c r="U5717" s="14">
        <v>34826.699999999997</v>
      </c>
      <c r="V5717" s="14">
        <f t="shared" si="712"/>
        <v>0</v>
      </c>
      <c r="W5717" s="14">
        <f t="shared" si="709"/>
        <v>33487.211538461532</v>
      </c>
      <c r="X5717" s="14"/>
      <c r="Y5717" s="14">
        <f t="shared" si="714"/>
        <v>0</v>
      </c>
      <c r="Z5717" s="16">
        <f t="shared" si="715"/>
        <v>33487.211538461532</v>
      </c>
      <c r="AA5717" s="14">
        <f t="shared" si="713"/>
        <v>1339.4884615384653</v>
      </c>
      <c r="AB5717" s="14">
        <f t="shared" si="711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>
      <c r="A5718" s="7" t="s">
        <v>3728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3744</v>
      </c>
      <c r="S5718" s="14">
        <v>34059.379999999997</v>
      </c>
      <c r="T5718" s="14">
        <v>285000</v>
      </c>
      <c r="U5718" s="14">
        <v>319059.38</v>
      </c>
      <c r="V5718" s="14">
        <f t="shared" si="712"/>
        <v>0</v>
      </c>
      <c r="W5718" s="14">
        <f t="shared" si="709"/>
        <v>306787.86538461538</v>
      </c>
      <c r="X5718" s="14"/>
      <c r="Y5718" s="14">
        <f t="shared" si="714"/>
        <v>0</v>
      </c>
      <c r="Z5718" s="16">
        <f t="shared" si="715"/>
        <v>306787.86538461538</v>
      </c>
      <c r="AA5718" s="14">
        <f t="shared" si="713"/>
        <v>12271.514615384629</v>
      </c>
      <c r="AB5718" s="14">
        <f t="shared" si="711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>
      <c r="A5719" s="7" t="s">
        <v>3728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4052</v>
      </c>
      <c r="S5719" s="14">
        <v>13621.97</v>
      </c>
      <c r="T5719" s="14">
        <v>100000</v>
      </c>
      <c r="U5719" s="14">
        <v>113621.97</v>
      </c>
      <c r="V5719" s="14">
        <f t="shared" si="712"/>
        <v>0</v>
      </c>
      <c r="W5719" s="14">
        <f t="shared" si="709"/>
        <v>109251.89423076923</v>
      </c>
      <c r="X5719" s="14"/>
      <c r="Y5719" s="14">
        <f t="shared" si="714"/>
        <v>0</v>
      </c>
      <c r="Z5719" s="16">
        <f t="shared" si="715"/>
        <v>109251.89423076923</v>
      </c>
      <c r="AA5719" s="14">
        <f t="shared" si="713"/>
        <v>4370.075769230767</v>
      </c>
      <c r="AB5719" s="14">
        <f t="shared" si="711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>
      <c r="A5720" s="7" t="s">
        <v>3728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2"/>
        <v>18977.809999999939</v>
      </c>
      <c r="W5720" s="14">
        <f t="shared" si="709"/>
        <v>1013171.05</v>
      </c>
      <c r="X5720" s="14"/>
      <c r="Y5720" s="14">
        <f t="shared" si="714"/>
        <v>0</v>
      </c>
      <c r="Z5720" s="16">
        <f t="shared" si="715"/>
        <v>1013171.05</v>
      </c>
      <c r="AA5720" s="14">
        <f t="shared" si="713"/>
        <v>0</v>
      </c>
      <c r="AB5720" s="14">
        <f t="shared" si="711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>
      <c r="A5721" s="7" t="s">
        <v>3728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2"/>
        <v>105406.30000000005</v>
      </c>
      <c r="W5721" s="14">
        <f t="shared" si="709"/>
        <v>324334.41176470584</v>
      </c>
      <c r="X5721" s="14"/>
      <c r="Y5721" s="14">
        <f t="shared" si="714"/>
        <v>0</v>
      </c>
      <c r="Z5721" s="16">
        <f t="shared" si="715"/>
        <v>324334.41176470584</v>
      </c>
      <c r="AA5721" s="14">
        <f t="shared" si="713"/>
        <v>6486.688235294132</v>
      </c>
      <c r="AB5721" s="14">
        <f t="shared" si="711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>
      <c r="A5722" s="7" t="s">
        <v>3728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2"/>
        <v>70535.399999999994</v>
      </c>
      <c r="W5722" s="14">
        <f t="shared" si="709"/>
        <v>217666.76470588235</v>
      </c>
      <c r="X5722" s="14"/>
      <c r="Y5722" s="14">
        <f t="shared" si="714"/>
        <v>0</v>
      </c>
      <c r="Z5722" s="16">
        <f t="shared" si="715"/>
        <v>217666.76470588235</v>
      </c>
      <c r="AA5722" s="14">
        <f t="shared" si="713"/>
        <v>4353.3352941176563</v>
      </c>
      <c r="AB5722" s="14">
        <f t="shared" si="711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>
      <c r="A5723" s="7" t="s">
        <v>3728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2"/>
        <v>18177.729999999996</v>
      </c>
      <c r="W5723" s="14">
        <f t="shared" si="709"/>
        <v>66976.96078431372</v>
      </c>
      <c r="X5723" s="14"/>
      <c r="Y5723" s="14">
        <f t="shared" si="714"/>
        <v>0</v>
      </c>
      <c r="Z5723" s="16">
        <f t="shared" si="715"/>
        <v>66976.96078431372</v>
      </c>
      <c r="AA5723" s="14">
        <f t="shared" si="713"/>
        <v>1339.5392156862799</v>
      </c>
      <c r="AB5723" s="14">
        <f t="shared" si="711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>
      <c r="A5724" s="7" t="s">
        <v>3728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2"/>
        <v>0</v>
      </c>
      <c r="W5724" s="14">
        <f t="shared" si="709"/>
        <v>0</v>
      </c>
      <c r="X5724" s="14"/>
      <c r="Y5724" s="14">
        <f t="shared" si="714"/>
        <v>0</v>
      </c>
      <c r="Z5724" s="16">
        <f t="shared" si="715"/>
        <v>0</v>
      </c>
      <c r="AA5724" s="14">
        <f t="shared" si="713"/>
        <v>0</v>
      </c>
      <c r="AB5724" s="14">
        <f t="shared" si="711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>
      <c r="A5725" s="7" t="s">
        <v>3728</v>
      </c>
      <c r="B5725" s="74" t="s">
        <v>32</v>
      </c>
      <c r="C5725" s="74" t="s">
        <v>1072</v>
      </c>
      <c r="D5725" s="74" t="s">
        <v>1078</v>
      </c>
      <c r="E5725" s="74" t="s">
        <v>4062</v>
      </c>
      <c r="F5725" s="74" t="s">
        <v>4062</v>
      </c>
      <c r="G5725" s="74" t="s">
        <v>4062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4062</v>
      </c>
      <c r="M5725" s="74"/>
      <c r="N5725" s="74" t="s">
        <v>40</v>
      </c>
      <c r="O5725" s="74" t="s">
        <v>41</v>
      </c>
      <c r="P5725" s="10">
        <v>0.02</v>
      </c>
      <c r="Q5725" s="12" t="s">
        <v>4063</v>
      </c>
      <c r="R5725" s="74"/>
      <c r="S5725" s="14">
        <v>0</v>
      </c>
      <c r="T5725" s="14">
        <v>40800</v>
      </c>
      <c r="U5725" s="14">
        <v>26314.5</v>
      </c>
      <c r="V5725" s="14">
        <f t="shared" si="712"/>
        <v>14485.5</v>
      </c>
      <c r="W5725" s="14">
        <f t="shared" si="709"/>
        <v>25798.529411764706</v>
      </c>
      <c r="X5725" s="14"/>
      <c r="Y5725" s="14">
        <f t="shared" si="714"/>
        <v>0</v>
      </c>
      <c r="Z5725" s="16">
        <f t="shared" si="715"/>
        <v>25798.529411764706</v>
      </c>
      <c r="AA5725" s="14">
        <f t="shared" si="713"/>
        <v>515.97058823529369</v>
      </c>
      <c r="AB5725" s="14">
        <f t="shared" si="711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>
      <c r="A5726" s="7" t="s">
        <v>3728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3764</v>
      </c>
      <c r="S5726" s="14">
        <v>127937.60000000001</v>
      </c>
      <c r="T5726" s="14">
        <v>1800000</v>
      </c>
      <c r="U5726" s="14">
        <v>1927937.6</v>
      </c>
      <c r="V5726" s="14">
        <f t="shared" si="712"/>
        <v>0</v>
      </c>
      <c r="W5726" s="14">
        <f t="shared" si="709"/>
        <v>1871784.0776699029</v>
      </c>
      <c r="X5726" s="14"/>
      <c r="Y5726" s="14">
        <f t="shared" si="714"/>
        <v>0</v>
      </c>
      <c r="Z5726" s="14"/>
      <c r="AA5726" s="14">
        <f t="shared" si="713"/>
        <v>56153.522330097156</v>
      </c>
      <c r="AB5726" s="14">
        <f t="shared" si="711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>
      <c r="A5727" s="7" t="s">
        <v>3728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4058</v>
      </c>
      <c r="S5727" s="14">
        <v>0</v>
      </c>
      <c r="T5727" s="14">
        <v>1850000</v>
      </c>
      <c r="U5727" s="14">
        <v>1707504.1</v>
      </c>
      <c r="V5727" s="14">
        <f t="shared" si="712"/>
        <v>142495.89999999991</v>
      </c>
      <c r="W5727" s="14">
        <f t="shared" si="709"/>
        <v>1641830.8653846155</v>
      </c>
      <c r="X5727" s="14"/>
      <c r="Y5727" s="14">
        <f t="shared" si="714"/>
        <v>0</v>
      </c>
      <c r="Z5727" s="14"/>
      <c r="AA5727" s="14">
        <f t="shared" si="713"/>
        <v>65673.234615384601</v>
      </c>
      <c r="AB5727" s="14">
        <f t="shared" si="711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>
      <c r="A5728" s="7" t="s">
        <v>3728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2"/>
        <v>6158.4</v>
      </c>
      <c r="W5728" s="14">
        <f t="shared" si="709"/>
        <v>4339</v>
      </c>
      <c r="X5728" s="14"/>
      <c r="Y5728" s="14">
        <f t="shared" si="714"/>
        <v>0</v>
      </c>
      <c r="Z5728" s="16">
        <f t="shared" ref="Z5728:Z5732" si="716">W5728+X5728</f>
        <v>4339</v>
      </c>
      <c r="AA5728" s="14">
        <f t="shared" si="713"/>
        <v>0</v>
      </c>
      <c r="AB5728" s="14">
        <f t="shared" si="711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>
      <c r="A5729" s="7" t="s">
        <v>3728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2"/>
        <v>4109.4000000000015</v>
      </c>
      <c r="W5729" s="14">
        <f t="shared" si="709"/>
        <v>0</v>
      </c>
      <c r="X5729" s="14"/>
      <c r="Y5729" s="14">
        <f t="shared" si="714"/>
        <v>0</v>
      </c>
      <c r="Z5729" s="16">
        <f t="shared" si="716"/>
        <v>0</v>
      </c>
      <c r="AA5729" s="14">
        <f t="shared" si="713"/>
        <v>0</v>
      </c>
      <c r="AB5729" s="14">
        <f t="shared" si="711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>
      <c r="A5730" s="7" t="s">
        <v>3728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2"/>
        <v>185006.30000000002</v>
      </c>
      <c r="W5730" s="14">
        <f t="shared" si="709"/>
        <v>213795.64356435643</v>
      </c>
      <c r="X5730" s="14"/>
      <c r="Y5730" s="14">
        <f t="shared" si="714"/>
        <v>0</v>
      </c>
      <c r="Z5730" s="16">
        <f t="shared" si="716"/>
        <v>213795.64356435643</v>
      </c>
      <c r="AA5730" s="14">
        <f t="shared" si="713"/>
        <v>2137.9564356435731</v>
      </c>
      <c r="AB5730" s="14">
        <f t="shared" si="711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>
      <c r="A5731" s="7" t="s">
        <v>3728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2"/>
        <v>6856.8399999999992</v>
      </c>
      <c r="W5731" s="14">
        <f t="shared" si="709"/>
        <v>4746.28</v>
      </c>
      <c r="X5731" s="14"/>
      <c r="Y5731" s="14">
        <f t="shared" si="714"/>
        <v>0</v>
      </c>
      <c r="Z5731" s="16">
        <f t="shared" si="716"/>
        <v>4746.28</v>
      </c>
      <c r="AA5731" s="14">
        <f t="shared" si="713"/>
        <v>0</v>
      </c>
      <c r="AB5731" s="14">
        <f t="shared" si="711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>
      <c r="A5732" s="7" t="s">
        <v>3728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2"/>
        <v>17712.72</v>
      </c>
      <c r="W5732" s="14">
        <f t="shared" ref="W5732:W5795" si="717">IF(O5732="返货",U5732/(1+P5732),IF(O5732="返现",U5732,IF(O5732="折扣",U5732*P5732,IF(O5732="无",U5732))))</f>
        <v>36509.5</v>
      </c>
      <c r="X5732" s="14"/>
      <c r="Y5732" s="14">
        <f t="shared" si="714"/>
        <v>0</v>
      </c>
      <c r="Z5732" s="16">
        <f t="shared" si="716"/>
        <v>36509.5</v>
      </c>
      <c r="AA5732" s="14">
        <f t="shared" si="713"/>
        <v>0</v>
      </c>
      <c r="AB5732" s="14">
        <f t="shared" si="711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>
      <c r="A5733" s="7" t="s">
        <v>3728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2"/>
        <v>1510.8599999999997</v>
      </c>
      <c r="W5733" s="14">
        <f t="shared" si="717"/>
        <v>6126.8</v>
      </c>
      <c r="X5733" s="14"/>
      <c r="Y5733" s="14">
        <f t="shared" si="714"/>
        <v>0</v>
      </c>
      <c r="Z5733" s="14"/>
      <c r="AA5733" s="14">
        <f t="shared" si="713"/>
        <v>0</v>
      </c>
      <c r="AB5733" s="14">
        <f t="shared" si="711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>
      <c r="A5734" s="7" t="s">
        <v>3728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2"/>
        <v>12710.499999999985</v>
      </c>
      <c r="W5734" s="14">
        <f t="shared" si="717"/>
        <v>113705.09803921568</v>
      </c>
      <c r="X5734" s="14"/>
      <c r="Y5734" s="14">
        <f t="shared" si="714"/>
        <v>0</v>
      </c>
      <c r="Z5734" s="16">
        <f t="shared" ref="Z5734:Z5736" si="718">W5734+X5734</f>
        <v>113705.09803921568</v>
      </c>
      <c r="AA5734" s="14">
        <f t="shared" si="713"/>
        <v>2274.1019607843191</v>
      </c>
      <c r="AB5734" s="14">
        <f t="shared" si="711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>
      <c r="A5735" s="7" t="s">
        <v>3728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2"/>
        <v>6261.3000000000029</v>
      </c>
      <c r="W5735" s="14">
        <f t="shared" si="717"/>
        <v>39814.901960784307</v>
      </c>
      <c r="X5735" s="14"/>
      <c r="Y5735" s="14">
        <f t="shared" si="714"/>
        <v>0</v>
      </c>
      <c r="Z5735" s="16">
        <f t="shared" si="718"/>
        <v>39814.901960784307</v>
      </c>
      <c r="AA5735" s="14">
        <f t="shared" si="713"/>
        <v>796.29803921568964</v>
      </c>
      <c r="AB5735" s="14">
        <f t="shared" si="711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>
      <c r="A5736" s="7" t="s">
        <v>3728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2"/>
        <v>25268.800000000017</v>
      </c>
      <c r="W5736" s="14">
        <f t="shared" si="717"/>
        <v>232406.27450980392</v>
      </c>
      <c r="X5736" s="14"/>
      <c r="Y5736" s="14">
        <f t="shared" si="714"/>
        <v>0</v>
      </c>
      <c r="Z5736" s="16">
        <f t="shared" si="718"/>
        <v>232406.27450980392</v>
      </c>
      <c r="AA5736" s="14">
        <f t="shared" si="713"/>
        <v>4648.1254901960783</v>
      </c>
      <c r="AB5736" s="14">
        <f t="shared" si="711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>
      <c r="A5737" s="7" t="s">
        <v>3728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2"/>
        <v>4619.4599999999991</v>
      </c>
      <c r="W5737" s="14">
        <f t="shared" si="717"/>
        <v>16504.117647058825</v>
      </c>
      <c r="X5737" s="14"/>
      <c r="Y5737" s="14">
        <f t="shared" si="714"/>
        <v>0</v>
      </c>
      <c r="Z5737" s="14"/>
      <c r="AA5737" s="14">
        <f t="shared" si="713"/>
        <v>330.08235294117549</v>
      </c>
      <c r="AB5737" s="14">
        <f t="shared" si="711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>
      <c r="A5738" s="7" t="s">
        <v>3728</v>
      </c>
      <c r="B5738" s="74" t="s">
        <v>32</v>
      </c>
      <c r="C5738" s="74" t="s">
        <v>1072</v>
      </c>
      <c r="D5738" s="74" t="s">
        <v>1078</v>
      </c>
      <c r="E5738" s="74" t="s">
        <v>4064</v>
      </c>
      <c r="F5738" s="74" t="s">
        <v>4064</v>
      </c>
      <c r="G5738" s="74" t="s">
        <v>4064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4064</v>
      </c>
      <c r="M5738" s="74"/>
      <c r="N5738" s="74" t="s">
        <v>40</v>
      </c>
      <c r="O5738" s="74" t="s">
        <v>41</v>
      </c>
      <c r="P5738" s="10">
        <v>0.02</v>
      </c>
      <c r="Q5738" s="12" t="s">
        <v>4065</v>
      </c>
      <c r="R5738" s="74"/>
      <c r="S5738" s="14">
        <v>0</v>
      </c>
      <c r="T5738" s="14">
        <v>27684.3</v>
      </c>
      <c r="U5738" s="14">
        <v>17035</v>
      </c>
      <c r="V5738" s="14">
        <f t="shared" si="712"/>
        <v>10649.3</v>
      </c>
      <c r="W5738" s="14">
        <f t="shared" si="717"/>
        <v>16700.980392156864</v>
      </c>
      <c r="X5738" s="14"/>
      <c r="Y5738" s="14">
        <f t="shared" si="714"/>
        <v>0</v>
      </c>
      <c r="Z5738" s="16">
        <f t="shared" ref="Z5738:Z5782" si="719">W5738+X5738</f>
        <v>16700.980392156864</v>
      </c>
      <c r="AA5738" s="14">
        <f t="shared" si="713"/>
        <v>334.01960784313633</v>
      </c>
      <c r="AB5738" s="14">
        <f t="shared" si="711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>
      <c r="A5739" s="7" t="s">
        <v>3728</v>
      </c>
      <c r="B5739" s="74" t="s">
        <v>32</v>
      </c>
      <c r="C5739" s="74" t="s">
        <v>1072</v>
      </c>
      <c r="D5739" s="74" t="s">
        <v>1078</v>
      </c>
      <c r="E5739" s="74" t="s">
        <v>4066</v>
      </c>
      <c r="F5739" s="74" t="s">
        <v>4066</v>
      </c>
      <c r="G5739" s="74" t="s">
        <v>4066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4066</v>
      </c>
      <c r="M5739" s="74"/>
      <c r="N5739" s="74" t="s">
        <v>40</v>
      </c>
      <c r="O5739" s="74" t="s">
        <v>80</v>
      </c>
      <c r="P5739" s="10">
        <v>0</v>
      </c>
      <c r="Q5739" s="12" t="s">
        <v>4067</v>
      </c>
      <c r="R5739" s="74"/>
      <c r="S5739" s="14">
        <v>0</v>
      </c>
      <c r="T5739" s="14">
        <v>100000</v>
      </c>
      <c r="U5739" s="14">
        <v>71979.5</v>
      </c>
      <c r="V5739" s="14">
        <f t="shared" si="712"/>
        <v>28020.5</v>
      </c>
      <c r="W5739" s="14">
        <f t="shared" si="717"/>
        <v>71979.5</v>
      </c>
      <c r="X5739" s="14"/>
      <c r="Y5739" s="14">
        <f t="shared" si="714"/>
        <v>0</v>
      </c>
      <c r="Z5739" s="16">
        <f t="shared" si="719"/>
        <v>71979.5</v>
      </c>
      <c r="AA5739" s="14">
        <f t="shared" si="713"/>
        <v>0</v>
      </c>
      <c r="AB5739" s="14">
        <f t="shared" si="711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>
      <c r="A5740" s="7" t="s">
        <v>3728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3764</v>
      </c>
      <c r="S5740" s="14">
        <v>7195</v>
      </c>
      <c r="T5740" s="14">
        <v>20000</v>
      </c>
      <c r="U5740" s="14">
        <v>7221.8000000000011</v>
      </c>
      <c r="V5740" s="14">
        <f t="shared" si="712"/>
        <v>19973.199999999997</v>
      </c>
      <c r="W5740" s="14">
        <f t="shared" si="717"/>
        <v>7221.8000000000011</v>
      </c>
      <c r="X5740" s="14"/>
      <c r="Y5740" s="14">
        <f t="shared" si="714"/>
        <v>0</v>
      </c>
      <c r="Z5740" s="16">
        <f t="shared" si="719"/>
        <v>7221.8000000000011</v>
      </c>
      <c r="AA5740" s="14">
        <f t="shared" si="713"/>
        <v>0</v>
      </c>
      <c r="AB5740" s="14">
        <f t="shared" si="711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>
      <c r="A5741" s="7" t="s">
        <v>3728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2"/>
        <v>8482.26</v>
      </c>
      <c r="W5741" s="14">
        <f t="shared" si="717"/>
        <v>13484.9</v>
      </c>
      <c r="X5741" s="14"/>
      <c r="Y5741" s="14">
        <f t="shared" si="714"/>
        <v>0</v>
      </c>
      <c r="Z5741" s="16">
        <f t="shared" si="719"/>
        <v>13484.9</v>
      </c>
      <c r="AA5741" s="14">
        <f t="shared" si="713"/>
        <v>0</v>
      </c>
      <c r="AB5741" s="14">
        <f t="shared" si="711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>
      <c r="A5742" s="7" t="s">
        <v>3728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2"/>
        <v>-1</v>
      </c>
      <c r="W5742" s="14">
        <f t="shared" si="717"/>
        <v>179656.5</v>
      </c>
      <c r="X5742" s="14"/>
      <c r="Y5742" s="14">
        <f t="shared" si="714"/>
        <v>0</v>
      </c>
      <c r="Z5742" s="16">
        <f t="shared" si="719"/>
        <v>179656.5</v>
      </c>
      <c r="AA5742" s="14">
        <f t="shared" si="713"/>
        <v>0</v>
      </c>
      <c r="AB5742" s="14">
        <f t="shared" si="711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>
      <c r="A5743" s="7" t="s">
        <v>3728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2"/>
        <v>39939.599999999999</v>
      </c>
      <c r="W5743" s="14">
        <f t="shared" si="717"/>
        <v>4101.3999999999996</v>
      </c>
      <c r="X5743" s="14"/>
      <c r="Y5743" s="14">
        <f t="shared" si="714"/>
        <v>0</v>
      </c>
      <c r="Z5743" s="16">
        <f t="shared" si="719"/>
        <v>4101.3999999999996</v>
      </c>
      <c r="AA5743" s="14">
        <f t="shared" si="713"/>
        <v>0</v>
      </c>
      <c r="AB5743" s="14">
        <f t="shared" si="711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>
      <c r="A5744" s="7" t="s">
        <v>3728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2"/>
        <v>19528.61</v>
      </c>
      <c r="W5744" s="14">
        <f t="shared" si="717"/>
        <v>63496.862745098042</v>
      </c>
      <c r="X5744" s="14"/>
      <c r="Y5744" s="14">
        <f t="shared" si="714"/>
        <v>0</v>
      </c>
      <c r="Z5744" s="16">
        <f t="shared" si="719"/>
        <v>63496.862745098042</v>
      </c>
      <c r="AA5744" s="14">
        <f t="shared" si="713"/>
        <v>1269.9372549019608</v>
      </c>
      <c r="AB5744" s="14">
        <f t="shared" si="711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>
      <c r="A5745" s="7" t="s">
        <v>3728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3438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4052</v>
      </c>
      <c r="S5745" s="14">
        <v>0</v>
      </c>
      <c r="T5745" s="14">
        <v>50000</v>
      </c>
      <c r="U5745" s="14">
        <v>0</v>
      </c>
      <c r="V5745" s="14">
        <f t="shared" si="712"/>
        <v>50000</v>
      </c>
      <c r="W5745" s="14">
        <f t="shared" si="717"/>
        <v>0</v>
      </c>
      <c r="X5745" s="14"/>
      <c r="Y5745" s="14">
        <f t="shared" si="714"/>
        <v>0</v>
      </c>
      <c r="Z5745" s="16">
        <f t="shared" si="719"/>
        <v>0</v>
      </c>
      <c r="AA5745" s="14">
        <f t="shared" si="713"/>
        <v>0</v>
      </c>
      <c r="AB5745" s="14">
        <f t="shared" ref="AB5745:AB5808" si="720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>
      <c r="A5746" s="7" t="s">
        <v>3728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3438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3494</v>
      </c>
      <c r="R5746" s="74" t="s">
        <v>4052</v>
      </c>
      <c r="S5746" s="14">
        <v>0</v>
      </c>
      <c r="T5746" s="14">
        <v>77024.3</v>
      </c>
      <c r="U5746" s="14">
        <v>36853.53</v>
      </c>
      <c r="V5746" s="14">
        <f t="shared" ref="V5746:V5809" si="721">S5746+T5746-U5746</f>
        <v>40170.770000000004</v>
      </c>
      <c r="W5746" s="14">
        <f t="shared" si="717"/>
        <v>35436.086538461539</v>
      </c>
      <c r="X5746" s="14"/>
      <c r="Y5746" s="14">
        <f t="shared" si="714"/>
        <v>0</v>
      </c>
      <c r="Z5746" s="16">
        <f t="shared" si="719"/>
        <v>35436.086538461539</v>
      </c>
      <c r="AA5746" s="14">
        <f t="shared" si="713"/>
        <v>1417.4434615384598</v>
      </c>
      <c r="AB5746" s="14">
        <f t="shared" si="720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>
      <c r="A5747" s="7" t="s">
        <v>3728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3438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4068</v>
      </c>
      <c r="R5747" s="74" t="s">
        <v>3744</v>
      </c>
      <c r="S5747" s="14">
        <v>0</v>
      </c>
      <c r="T5747" s="14">
        <v>-27024.3</v>
      </c>
      <c r="U5747" s="14">
        <v>-27024.3</v>
      </c>
      <c r="V5747" s="14">
        <f t="shared" si="721"/>
        <v>0</v>
      </c>
      <c r="W5747" s="14">
        <f t="shared" si="717"/>
        <v>-25984.903846153844</v>
      </c>
      <c r="X5747" s="14"/>
      <c r="Y5747" s="14">
        <f t="shared" si="714"/>
        <v>1039.3961538461554</v>
      </c>
      <c r="Z5747" s="16">
        <f t="shared" si="719"/>
        <v>-25984.903846153844</v>
      </c>
      <c r="AA5747" s="14">
        <f t="shared" si="713"/>
        <v>-1039.3961538461554</v>
      </c>
      <c r="AB5747" s="14">
        <f t="shared" si="720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>
      <c r="A5748" s="7" t="s">
        <v>3728</v>
      </c>
      <c r="B5748" s="74" t="s">
        <v>32</v>
      </c>
      <c r="C5748" s="74" t="s">
        <v>1072</v>
      </c>
      <c r="D5748" s="74" t="s">
        <v>1126</v>
      </c>
      <c r="E5748" s="74" t="s">
        <v>4069</v>
      </c>
      <c r="F5748" s="74" t="s">
        <v>4069</v>
      </c>
      <c r="G5748" s="74" t="s">
        <v>4069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4069</v>
      </c>
      <c r="M5748" s="74"/>
      <c r="N5748" s="74" t="s">
        <v>40</v>
      </c>
      <c r="O5748" s="74" t="s">
        <v>41</v>
      </c>
      <c r="P5748" s="10">
        <v>0.02</v>
      </c>
      <c r="Q5748" s="12" t="s">
        <v>4070</v>
      </c>
      <c r="R5748" s="74"/>
      <c r="S5748" s="14">
        <v>0</v>
      </c>
      <c r="T5748" s="14">
        <v>40800</v>
      </c>
      <c r="U5748" s="14">
        <v>22832.3</v>
      </c>
      <c r="V5748" s="14">
        <f t="shared" si="721"/>
        <v>17967.7</v>
      </c>
      <c r="W5748" s="14">
        <f t="shared" si="717"/>
        <v>22384.607843137255</v>
      </c>
      <c r="X5748" s="14"/>
      <c r="Y5748" s="14">
        <f t="shared" si="714"/>
        <v>0</v>
      </c>
      <c r="Z5748" s="16">
        <f t="shared" si="719"/>
        <v>22384.607843137255</v>
      </c>
      <c r="AA5748" s="14">
        <f t="shared" si="713"/>
        <v>447.69215686274401</v>
      </c>
      <c r="AB5748" s="14">
        <f t="shared" si="720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>
      <c r="A5749" s="7" t="s">
        <v>3728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1"/>
        <v>0</v>
      </c>
      <c r="W5749" s="14">
        <f t="shared" si="717"/>
        <v>0</v>
      </c>
      <c r="X5749" s="14"/>
      <c r="Y5749" s="14">
        <f t="shared" si="714"/>
        <v>0</v>
      </c>
      <c r="Z5749" s="16">
        <f t="shared" si="719"/>
        <v>0</v>
      </c>
      <c r="AA5749" s="14">
        <f t="shared" si="713"/>
        <v>0</v>
      </c>
      <c r="AB5749" s="14">
        <f t="shared" si="720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>
      <c r="A5750" s="7" t="s">
        <v>3728</v>
      </c>
      <c r="B5750" s="74" t="s">
        <v>32</v>
      </c>
      <c r="C5750" s="74" t="s">
        <v>1072</v>
      </c>
      <c r="D5750" s="74" t="s">
        <v>1126</v>
      </c>
      <c r="E5750" s="74" t="s">
        <v>3491</v>
      </c>
      <c r="F5750" s="74" t="s">
        <v>3491</v>
      </c>
      <c r="G5750" s="74" t="s">
        <v>3491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3492</v>
      </c>
      <c r="M5750" s="74"/>
      <c r="N5750" s="74" t="s">
        <v>40</v>
      </c>
      <c r="O5750" s="74" t="s">
        <v>41</v>
      </c>
      <c r="P5750" s="10">
        <v>0.01</v>
      </c>
      <c r="Q5750" s="12" t="s">
        <v>3493</v>
      </c>
      <c r="R5750" s="74"/>
      <c r="S5750" s="14">
        <v>9354.5</v>
      </c>
      <c r="T5750" s="14">
        <v>40400</v>
      </c>
      <c r="U5750" s="14">
        <v>30423.1</v>
      </c>
      <c r="V5750" s="14">
        <f t="shared" si="721"/>
        <v>19331.400000000001</v>
      </c>
      <c r="W5750" s="14">
        <f t="shared" si="717"/>
        <v>30121.881188118808</v>
      </c>
      <c r="X5750" s="14"/>
      <c r="Y5750" s="14">
        <f t="shared" si="714"/>
        <v>0</v>
      </c>
      <c r="Z5750" s="16">
        <f t="shared" si="719"/>
        <v>30121.881188118808</v>
      </c>
      <c r="AA5750" s="14">
        <f t="shared" si="713"/>
        <v>301.21881188119005</v>
      </c>
      <c r="AB5750" s="14">
        <f t="shared" si="720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>
      <c r="A5751" s="7" t="s">
        <v>3728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1"/>
        <v>14674.570000000007</v>
      </c>
      <c r="W5751" s="14">
        <f t="shared" si="717"/>
        <v>75820.980392156853</v>
      </c>
      <c r="X5751" s="14"/>
      <c r="Y5751" s="14">
        <f t="shared" si="714"/>
        <v>0</v>
      </c>
      <c r="Z5751" s="16">
        <f t="shared" si="719"/>
        <v>75820.980392156853</v>
      </c>
      <c r="AA5751" s="14">
        <f t="shared" ref="AA5751:AA5814" si="722">U5751-W5751</f>
        <v>1516.4196078431414</v>
      </c>
      <c r="AB5751" s="14">
        <f t="shared" si="720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>
      <c r="A5752" s="7" t="s">
        <v>3728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1"/>
        <v>49037.119999999995</v>
      </c>
      <c r="W5752" s="14">
        <f t="shared" si="717"/>
        <v>62219.3</v>
      </c>
      <c r="X5752" s="14"/>
      <c r="Y5752" s="14">
        <f t="shared" si="714"/>
        <v>0</v>
      </c>
      <c r="Z5752" s="16">
        <f t="shared" si="719"/>
        <v>62219.3</v>
      </c>
      <c r="AA5752" s="14">
        <f t="shared" si="722"/>
        <v>0</v>
      </c>
      <c r="AB5752" s="14">
        <f t="shared" si="720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>
      <c r="A5753" s="7" t="s">
        <v>3728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1"/>
        <v>19316.199999999997</v>
      </c>
      <c r="W5753" s="14">
        <f t="shared" si="717"/>
        <v>21847</v>
      </c>
      <c r="X5753" s="14"/>
      <c r="Y5753" s="14">
        <f t="shared" si="714"/>
        <v>0</v>
      </c>
      <c r="Z5753" s="16">
        <f t="shared" si="719"/>
        <v>21847</v>
      </c>
      <c r="AA5753" s="14">
        <f t="shared" si="722"/>
        <v>0</v>
      </c>
      <c r="AB5753" s="14">
        <f t="shared" si="720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>
      <c r="A5754" s="7" t="s">
        <v>3728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3744</v>
      </c>
      <c r="S5754" s="14">
        <v>292025.48</v>
      </c>
      <c r="T5754" s="14">
        <v>-60000</v>
      </c>
      <c r="U5754" s="14">
        <v>218620.95</v>
      </c>
      <c r="V5754" s="14">
        <f t="shared" si="721"/>
        <v>13404.52999999997</v>
      </c>
      <c r="W5754" s="14">
        <f t="shared" si="717"/>
        <v>210212.45192307694</v>
      </c>
      <c r="X5754" s="14"/>
      <c r="Y5754" s="14">
        <f t="shared" si="714"/>
        <v>0</v>
      </c>
      <c r="Z5754" s="16">
        <f t="shared" si="719"/>
        <v>210212.45192307694</v>
      </c>
      <c r="AA5754" s="14">
        <f t="shared" si="722"/>
        <v>8408.4980769230751</v>
      </c>
      <c r="AB5754" s="14">
        <f t="shared" si="720"/>
        <v>218620.95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>
      <c r="A5755" s="7" t="s">
        <v>3728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3494</v>
      </c>
      <c r="R5755" s="74" t="s">
        <v>3744</v>
      </c>
      <c r="S5755" s="14">
        <v>204217.74</v>
      </c>
      <c r="T5755" s="14">
        <v>-9611.7800000000007</v>
      </c>
      <c r="U5755" s="14">
        <v>194605.96</v>
      </c>
      <c r="V5755" s="14">
        <f t="shared" si="721"/>
        <v>0</v>
      </c>
      <c r="W5755" s="14">
        <f t="shared" si="717"/>
        <v>187121.11538461538</v>
      </c>
      <c r="X5755" s="14"/>
      <c r="Y5755" s="14">
        <f t="shared" si="714"/>
        <v>0</v>
      </c>
      <c r="Z5755" s="16">
        <f t="shared" si="719"/>
        <v>187121.11538461538</v>
      </c>
      <c r="AA5755" s="14">
        <f t="shared" si="722"/>
        <v>7484.8446153846162</v>
      </c>
      <c r="AB5755" s="14">
        <f t="shared" si="720"/>
        <v>194605.96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>
      <c r="A5756" s="7" t="s">
        <v>3728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4068</v>
      </c>
      <c r="R5756" s="74" t="s">
        <v>3744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7"/>
        <v>25984.903846153844</v>
      </c>
      <c r="X5756" s="14"/>
      <c r="Y5756" s="14">
        <f t="shared" si="714"/>
        <v>0</v>
      </c>
      <c r="Z5756" s="16">
        <f t="shared" si="719"/>
        <v>25984.903846153844</v>
      </c>
      <c r="AA5756" s="14">
        <f t="shared" si="722"/>
        <v>1039.3961538461554</v>
      </c>
      <c r="AB5756" s="14">
        <f t="shared" si="720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>
      <c r="A5757" s="7" t="s">
        <v>3728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4071</v>
      </c>
      <c r="M5757" s="74"/>
      <c r="N5757" s="74" t="s">
        <v>40</v>
      </c>
      <c r="O5757" s="74" t="s">
        <v>41</v>
      </c>
      <c r="P5757" s="10">
        <v>0.02</v>
      </c>
      <c r="Q5757" s="12" t="s">
        <v>4072</v>
      </c>
      <c r="R5757" s="74"/>
      <c r="S5757" s="14">
        <v>0</v>
      </c>
      <c r="T5757" s="14">
        <v>10200</v>
      </c>
      <c r="U5757" s="14">
        <v>0</v>
      </c>
      <c r="V5757" s="14">
        <f t="shared" si="721"/>
        <v>10200</v>
      </c>
      <c r="W5757" s="14">
        <f t="shared" si="717"/>
        <v>0</v>
      </c>
      <c r="X5757" s="14"/>
      <c r="Y5757" s="14">
        <f t="shared" si="714"/>
        <v>0</v>
      </c>
      <c r="Z5757" s="16">
        <f t="shared" si="719"/>
        <v>0</v>
      </c>
      <c r="AA5757" s="14">
        <f t="shared" si="722"/>
        <v>0</v>
      </c>
      <c r="AB5757" s="14">
        <f t="shared" si="720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>
      <c r="A5758" s="7" t="s">
        <v>3728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1"/>
        <v>76528.66</v>
      </c>
      <c r="W5758" s="14">
        <f t="shared" si="717"/>
        <v>0</v>
      </c>
      <c r="X5758" s="14"/>
      <c r="Y5758" s="14">
        <f t="shared" si="714"/>
        <v>0</v>
      </c>
      <c r="Z5758" s="16">
        <f t="shared" si="719"/>
        <v>0</v>
      </c>
      <c r="AA5758" s="14">
        <f t="shared" si="722"/>
        <v>0</v>
      </c>
      <c r="AB5758" s="14">
        <f t="shared" si="720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>
      <c r="A5759" s="7" t="s">
        <v>3728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1"/>
        <v>342431.34999999986</v>
      </c>
      <c r="W5759" s="14">
        <f t="shared" si="717"/>
        <v>1446841.2254901961</v>
      </c>
      <c r="X5759" s="14"/>
      <c r="Y5759" s="14">
        <f t="shared" si="714"/>
        <v>0</v>
      </c>
      <c r="Z5759" s="16">
        <f t="shared" si="719"/>
        <v>1446841.2254901961</v>
      </c>
      <c r="AA5759" s="14">
        <f t="shared" si="722"/>
        <v>28936.824509803904</v>
      </c>
      <c r="AB5759" s="14">
        <f t="shared" si="720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>
      <c r="A5760" s="7" t="s">
        <v>3728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1"/>
        <v>0</v>
      </c>
      <c r="W5760" s="14">
        <f t="shared" si="717"/>
        <v>0</v>
      </c>
      <c r="X5760" s="14"/>
      <c r="Y5760" s="14">
        <f t="shared" si="714"/>
        <v>0</v>
      </c>
      <c r="Z5760" s="16">
        <f t="shared" si="719"/>
        <v>0</v>
      </c>
      <c r="AA5760" s="14">
        <f t="shared" si="722"/>
        <v>0</v>
      </c>
      <c r="AB5760" s="14">
        <f t="shared" si="720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>
      <c r="A5761" s="7" t="s">
        <v>3728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1"/>
        <v>179789.46000000002</v>
      </c>
      <c r="W5761" s="14">
        <f t="shared" si="717"/>
        <v>172770.8</v>
      </c>
      <c r="X5761" s="14"/>
      <c r="Y5761" s="14">
        <f t="shared" si="714"/>
        <v>0</v>
      </c>
      <c r="Z5761" s="16">
        <f t="shared" si="719"/>
        <v>172770.8</v>
      </c>
      <c r="AA5761" s="14">
        <f t="shared" si="722"/>
        <v>0</v>
      </c>
      <c r="AB5761" s="14">
        <f t="shared" si="720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>
      <c r="A5762" s="7" t="s">
        <v>3728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1"/>
        <v>612332.9</v>
      </c>
      <c r="W5762" s="14">
        <f t="shared" si="717"/>
        <v>0</v>
      </c>
      <c r="X5762" s="14"/>
      <c r="Y5762" s="14">
        <f t="shared" si="714"/>
        <v>0</v>
      </c>
      <c r="Z5762" s="16">
        <f t="shared" si="719"/>
        <v>0</v>
      </c>
      <c r="AA5762" s="14">
        <f t="shared" si="722"/>
        <v>0</v>
      </c>
      <c r="AB5762" s="14">
        <f t="shared" si="720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>
      <c r="A5763" s="7" t="s">
        <v>3728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1"/>
        <v>95600</v>
      </c>
      <c r="W5763" s="14">
        <f t="shared" si="717"/>
        <v>0</v>
      </c>
      <c r="X5763" s="14"/>
      <c r="Y5763" s="14">
        <f t="shared" ref="Y5763:Y5826" si="723">IF((W5763-AB5763)&gt;0,W5763-AB5763,0)</f>
        <v>0</v>
      </c>
      <c r="Z5763" s="16">
        <f t="shared" si="719"/>
        <v>0</v>
      </c>
      <c r="AA5763" s="14">
        <f t="shared" si="722"/>
        <v>0</v>
      </c>
      <c r="AB5763" s="14">
        <f t="shared" si="720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>
      <c r="A5764" s="7" t="s">
        <v>3728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1"/>
        <v>43010.289999999979</v>
      </c>
      <c r="W5764" s="14">
        <f t="shared" si="717"/>
        <v>146638.56435643564</v>
      </c>
      <c r="X5764" s="14"/>
      <c r="Y5764" s="14">
        <f t="shared" si="723"/>
        <v>0</v>
      </c>
      <c r="Z5764" s="16">
        <f t="shared" si="719"/>
        <v>146638.56435643564</v>
      </c>
      <c r="AA5764" s="14">
        <f t="shared" si="722"/>
        <v>1466.3856435643684</v>
      </c>
      <c r="AB5764" s="14">
        <f t="shared" si="720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>
      <c r="A5765" s="7" t="s">
        <v>3728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1"/>
        <v>-70073.399999999994</v>
      </c>
      <c r="W5765" s="14">
        <f t="shared" si="717"/>
        <v>0</v>
      </c>
      <c r="X5765" s="14"/>
      <c r="Y5765" s="14">
        <f t="shared" si="723"/>
        <v>0</v>
      </c>
      <c r="Z5765" s="16">
        <f t="shared" si="719"/>
        <v>0</v>
      </c>
      <c r="AA5765" s="14">
        <f t="shared" si="722"/>
        <v>0</v>
      </c>
      <c r="AB5765" s="14">
        <f t="shared" si="720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>
      <c r="A5766" s="7" t="s">
        <v>3728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1"/>
        <v>98519.530000000028</v>
      </c>
      <c r="W5766" s="14">
        <f t="shared" si="717"/>
        <v>936980.6</v>
      </c>
      <c r="X5766" s="14"/>
      <c r="Y5766" s="14">
        <f t="shared" si="723"/>
        <v>0</v>
      </c>
      <c r="Z5766" s="16">
        <f t="shared" si="719"/>
        <v>936980.6</v>
      </c>
      <c r="AA5766" s="14">
        <f t="shared" si="722"/>
        <v>0</v>
      </c>
      <c r="AB5766" s="14">
        <f t="shared" si="720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>
      <c r="A5767" s="7" t="s">
        <v>3728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1"/>
        <v>9501.6599999999889</v>
      </c>
      <c r="W5767" s="14">
        <f t="shared" si="717"/>
        <v>76385.3</v>
      </c>
      <c r="X5767" s="14"/>
      <c r="Y5767" s="14">
        <f t="shared" si="723"/>
        <v>0</v>
      </c>
      <c r="Z5767" s="16">
        <f t="shared" si="719"/>
        <v>76385.3</v>
      </c>
      <c r="AA5767" s="14">
        <f t="shared" si="722"/>
        <v>0</v>
      </c>
      <c r="AB5767" s="14">
        <f t="shared" si="720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>
      <c r="A5768" s="7" t="s">
        <v>3728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1"/>
        <v>37770.199999999953</v>
      </c>
      <c r="W5768" s="14">
        <f t="shared" si="717"/>
        <v>407816.4</v>
      </c>
      <c r="X5768" s="14"/>
      <c r="Y5768" s="14">
        <f t="shared" si="723"/>
        <v>0</v>
      </c>
      <c r="Z5768" s="16">
        <f t="shared" si="719"/>
        <v>407816.4</v>
      </c>
      <c r="AA5768" s="14">
        <f t="shared" si="722"/>
        <v>0</v>
      </c>
      <c r="AB5768" s="14">
        <f t="shared" si="720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>
      <c r="A5769" s="7" t="s">
        <v>3728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3495</v>
      </c>
      <c r="M5769" s="74"/>
      <c r="N5769" s="74" t="s">
        <v>40</v>
      </c>
      <c r="O5769" s="74" t="s">
        <v>80</v>
      </c>
      <c r="P5769" s="10">
        <v>0</v>
      </c>
      <c r="Q5769" s="12" t="s">
        <v>3496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1"/>
        <v>46391.400000000023</v>
      </c>
      <c r="W5769" s="14">
        <f t="shared" si="717"/>
        <v>259460.5</v>
      </c>
      <c r="X5769" s="14"/>
      <c r="Y5769" s="14">
        <f t="shared" si="723"/>
        <v>0</v>
      </c>
      <c r="Z5769" s="16">
        <f t="shared" si="719"/>
        <v>259460.5</v>
      </c>
      <c r="AA5769" s="14">
        <f t="shared" si="722"/>
        <v>0</v>
      </c>
      <c r="AB5769" s="14">
        <f t="shared" si="720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>
      <c r="A5770" s="7" t="s">
        <v>3728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1"/>
        <v>74657.539999999994</v>
      </c>
      <c r="W5770" s="14">
        <f t="shared" si="717"/>
        <v>128000.8</v>
      </c>
      <c r="X5770" s="14"/>
      <c r="Y5770" s="14">
        <f t="shared" si="723"/>
        <v>0</v>
      </c>
      <c r="Z5770" s="16">
        <f t="shared" si="719"/>
        <v>128000.8</v>
      </c>
      <c r="AA5770" s="14">
        <f t="shared" si="722"/>
        <v>0</v>
      </c>
      <c r="AB5770" s="14">
        <f t="shared" si="720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>
      <c r="A5771" s="7" t="s">
        <v>3728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1"/>
        <v>32439.950000000004</v>
      </c>
      <c r="W5771" s="14">
        <f t="shared" si="717"/>
        <v>18810</v>
      </c>
      <c r="X5771" s="14"/>
      <c r="Y5771" s="14">
        <f t="shared" si="723"/>
        <v>0</v>
      </c>
      <c r="Z5771" s="16">
        <f t="shared" si="719"/>
        <v>18810</v>
      </c>
      <c r="AA5771" s="14">
        <f t="shared" si="722"/>
        <v>0</v>
      </c>
      <c r="AB5771" s="14">
        <f t="shared" si="720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>
      <c r="A5772" s="7" t="s">
        <v>3728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337978.66</v>
      </c>
      <c r="V5772" s="14">
        <f t="shared" si="721"/>
        <v>183058.23000000004</v>
      </c>
      <c r="W5772" s="14">
        <f t="shared" si="717"/>
        <v>334632.33663366333</v>
      </c>
      <c r="X5772" s="14"/>
      <c r="Y5772" s="14">
        <f t="shared" si="723"/>
        <v>0</v>
      </c>
      <c r="Z5772" s="16">
        <f t="shared" si="719"/>
        <v>334632.33663366333</v>
      </c>
      <c r="AA5772" s="14">
        <f t="shared" si="722"/>
        <v>3346.3233663366409</v>
      </c>
      <c r="AB5772" s="14">
        <f t="shared" si="720"/>
        <v>337978.66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>
      <c r="A5773" s="7" t="s">
        <v>3728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4073</v>
      </c>
      <c r="R5773" s="74"/>
      <c r="S5773" s="14">
        <v>0</v>
      </c>
      <c r="T5773" s="14">
        <v>60000</v>
      </c>
      <c r="U5773" s="14">
        <v>29396.49</v>
      </c>
      <c r="V5773" s="14">
        <f t="shared" si="721"/>
        <v>30603.51</v>
      </c>
      <c r="W5773" s="14">
        <f t="shared" si="717"/>
        <v>29105.435643564357</v>
      </c>
      <c r="X5773" s="14"/>
      <c r="Y5773" s="14">
        <f t="shared" si="723"/>
        <v>0</v>
      </c>
      <c r="Z5773" s="16">
        <f t="shared" si="719"/>
        <v>29105.435643564357</v>
      </c>
      <c r="AA5773" s="14">
        <f t="shared" si="722"/>
        <v>291.05435643564488</v>
      </c>
      <c r="AB5773" s="14">
        <f t="shared" si="720"/>
        <v>29396.49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>
      <c r="A5774" s="7" t="s">
        <v>3728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1"/>
        <v>2006103.0299999993</v>
      </c>
      <c r="W5774" s="14">
        <f t="shared" si="717"/>
        <v>8063049.5</v>
      </c>
      <c r="X5774" s="14"/>
      <c r="Y5774" s="14">
        <f t="shared" si="723"/>
        <v>0</v>
      </c>
      <c r="Z5774" s="16">
        <f t="shared" si="719"/>
        <v>8063049.5</v>
      </c>
      <c r="AA5774" s="14">
        <f t="shared" si="722"/>
        <v>0</v>
      </c>
      <c r="AB5774" s="14">
        <f t="shared" si="720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>
      <c r="A5775" s="7" t="s">
        <v>3728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1"/>
        <v>45334.659999999989</v>
      </c>
      <c r="W5775" s="14">
        <f t="shared" si="717"/>
        <v>84139.1</v>
      </c>
      <c r="X5775" s="14"/>
      <c r="Y5775" s="14">
        <f t="shared" si="723"/>
        <v>0</v>
      </c>
      <c r="Z5775" s="16">
        <f t="shared" si="719"/>
        <v>84139.1</v>
      </c>
      <c r="AA5775" s="14">
        <f t="shared" si="722"/>
        <v>0</v>
      </c>
      <c r="AB5775" s="14">
        <f t="shared" si="720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>
      <c r="A5776" s="7" t="s">
        <v>3728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1"/>
        <v>137989.24</v>
      </c>
      <c r="W5776" s="14">
        <f t="shared" si="717"/>
        <v>646637.4</v>
      </c>
      <c r="X5776" s="14"/>
      <c r="Y5776" s="14">
        <f t="shared" si="723"/>
        <v>0</v>
      </c>
      <c r="Z5776" s="16">
        <f t="shared" si="719"/>
        <v>646637.4</v>
      </c>
      <c r="AA5776" s="14">
        <f t="shared" si="722"/>
        <v>0</v>
      </c>
      <c r="AB5776" s="14">
        <f t="shared" si="720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>
      <c r="A5777" s="7" t="s">
        <v>3728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3764</v>
      </c>
      <c r="S5777" s="14">
        <v>0</v>
      </c>
      <c r="T5777" s="14">
        <v>320000</v>
      </c>
      <c r="U5777" s="14">
        <v>251789.6</v>
      </c>
      <c r="V5777" s="14">
        <f t="shared" si="721"/>
        <v>68210.399999999994</v>
      </c>
      <c r="W5777" s="14">
        <f t="shared" si="717"/>
        <v>251789.6</v>
      </c>
      <c r="X5777" s="14"/>
      <c r="Y5777" s="14">
        <f t="shared" si="723"/>
        <v>0</v>
      </c>
      <c r="Z5777" s="16">
        <f t="shared" si="719"/>
        <v>251789.6</v>
      </c>
      <c r="AA5777" s="14">
        <f t="shared" si="722"/>
        <v>0</v>
      </c>
      <c r="AB5777" s="14">
        <f t="shared" si="720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>
      <c r="A5778" s="7" t="s">
        <v>3728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4058</v>
      </c>
      <c r="S5778" s="14">
        <v>0</v>
      </c>
      <c r="T5778" s="14">
        <v>100000</v>
      </c>
      <c r="U5778" s="14">
        <v>74412.3</v>
      </c>
      <c r="V5778" s="14">
        <f t="shared" si="721"/>
        <v>25587.699999999997</v>
      </c>
      <c r="W5778" s="14">
        <f t="shared" si="717"/>
        <v>74412.3</v>
      </c>
      <c r="X5778" s="14"/>
      <c r="Y5778" s="14">
        <f t="shared" si="723"/>
        <v>0</v>
      </c>
      <c r="Z5778" s="16">
        <f t="shared" si="719"/>
        <v>74412.3</v>
      </c>
      <c r="AA5778" s="14">
        <f t="shared" si="722"/>
        <v>0</v>
      </c>
      <c r="AB5778" s="14">
        <f t="shared" si="720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>
      <c r="A5779" s="7" t="s">
        <v>3728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3764</v>
      </c>
      <c r="S5779" s="14">
        <v>0</v>
      </c>
      <c r="T5779" s="14">
        <v>20000</v>
      </c>
      <c r="U5779" s="14">
        <v>20000</v>
      </c>
      <c r="V5779" s="14">
        <f t="shared" si="721"/>
        <v>0</v>
      </c>
      <c r="W5779" s="14">
        <f t="shared" si="717"/>
        <v>19047.619047619046</v>
      </c>
      <c r="X5779" s="14"/>
      <c r="Y5779" s="14">
        <f t="shared" si="723"/>
        <v>0</v>
      </c>
      <c r="Z5779" s="16">
        <f t="shared" si="719"/>
        <v>19047.619047619046</v>
      </c>
      <c r="AA5779" s="14">
        <f t="shared" si="722"/>
        <v>952.38095238095411</v>
      </c>
      <c r="AB5779" s="14">
        <f t="shared" si="720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>
      <c r="A5780" s="7" t="s">
        <v>3728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1"/>
        <v>29927.789999999994</v>
      </c>
      <c r="W5780" s="14">
        <f t="shared" si="717"/>
        <v>38565.192307692312</v>
      </c>
      <c r="X5780" s="14"/>
      <c r="Y5780" s="14">
        <f t="shared" si="723"/>
        <v>0</v>
      </c>
      <c r="Z5780" s="16">
        <f t="shared" si="719"/>
        <v>38565.192307692312</v>
      </c>
      <c r="AA5780" s="14">
        <f t="shared" si="722"/>
        <v>1542.6076923076907</v>
      </c>
      <c r="AB5780" s="14">
        <f t="shared" si="720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>
      <c r="A5781" s="7" t="s">
        <v>3728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1"/>
        <v>11129.65</v>
      </c>
      <c r="W5781" s="14">
        <f t="shared" si="717"/>
        <v>8209.7058823529405</v>
      </c>
      <c r="X5781" s="14"/>
      <c r="Y5781" s="14">
        <f t="shared" si="723"/>
        <v>0</v>
      </c>
      <c r="Z5781" s="16">
        <f t="shared" si="719"/>
        <v>8209.7058823529405</v>
      </c>
      <c r="AA5781" s="14">
        <f t="shared" si="722"/>
        <v>164.1941176470591</v>
      </c>
      <c r="AB5781" s="14">
        <f t="shared" si="720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>
      <c r="A5782" s="7" t="s">
        <v>3728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1"/>
        <v>2063.010000000002</v>
      </c>
      <c r="W5782" s="14">
        <f t="shared" si="717"/>
        <v>20018.599999999999</v>
      </c>
      <c r="X5782" s="14"/>
      <c r="Y5782" s="14">
        <f t="shared" si="723"/>
        <v>0</v>
      </c>
      <c r="Z5782" s="16">
        <f t="shared" si="719"/>
        <v>20018.599999999999</v>
      </c>
      <c r="AA5782" s="14">
        <f t="shared" si="722"/>
        <v>0</v>
      </c>
      <c r="AB5782" s="14">
        <f t="shared" si="720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>
      <c r="A5783" s="7" t="s">
        <v>3728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4058</v>
      </c>
      <c r="S5783" s="14">
        <v>85740.5</v>
      </c>
      <c r="T5783" s="14">
        <v>300000</v>
      </c>
      <c r="U5783" s="14">
        <v>251399.87</v>
      </c>
      <c r="V5783" s="14">
        <f t="shared" si="721"/>
        <v>134340.63</v>
      </c>
      <c r="W5783" s="14">
        <f t="shared" si="717"/>
        <v>251399.87</v>
      </c>
      <c r="X5783" s="14"/>
      <c r="Y5783" s="14">
        <f t="shared" si="723"/>
        <v>0</v>
      </c>
      <c r="Z5783" s="14">
        <v>100000</v>
      </c>
      <c r="AA5783" s="14">
        <f t="shared" si="722"/>
        <v>0</v>
      </c>
      <c r="AB5783" s="14">
        <f t="shared" si="720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>
      <c r="A5784" s="7" t="s">
        <v>3728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4074</v>
      </c>
      <c r="S5784" s="14">
        <v>32640.04</v>
      </c>
      <c r="T5784" s="14">
        <v>122400</v>
      </c>
      <c r="U5784" s="14">
        <v>105476.41</v>
      </c>
      <c r="V5784" s="14">
        <f t="shared" si="721"/>
        <v>49563.630000000005</v>
      </c>
      <c r="W5784" s="14">
        <f t="shared" si="717"/>
        <v>103408.24509803922</v>
      </c>
      <c r="X5784" s="14"/>
      <c r="Y5784" s="14">
        <f t="shared" si="723"/>
        <v>0</v>
      </c>
      <c r="Z5784" s="16">
        <f t="shared" ref="Z5784:Z5847" si="724">W5784+X5784</f>
        <v>103408.24509803922</v>
      </c>
      <c r="AA5784" s="14">
        <f t="shared" si="722"/>
        <v>2068.1649019607867</v>
      </c>
      <c r="AB5784" s="14">
        <f t="shared" si="720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>
      <c r="A5785" s="7" t="s">
        <v>3728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1"/>
        <v>61514.229999999981</v>
      </c>
      <c r="W5785" s="14">
        <f t="shared" si="717"/>
        <v>413768.65686274512</v>
      </c>
      <c r="X5785" s="14"/>
      <c r="Y5785" s="14">
        <f t="shared" si="723"/>
        <v>0</v>
      </c>
      <c r="Z5785" s="16">
        <f t="shared" si="724"/>
        <v>413768.65686274512</v>
      </c>
      <c r="AA5785" s="14">
        <f t="shared" si="722"/>
        <v>8275.3731372549082</v>
      </c>
      <c r="AB5785" s="14">
        <f t="shared" si="720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>
      <c r="A5786" s="7" t="s">
        <v>3728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3499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1"/>
        <v>92415.600000000035</v>
      </c>
      <c r="W5786" s="14">
        <f t="shared" si="717"/>
        <v>421800.09803921566</v>
      </c>
      <c r="X5786" s="14"/>
      <c r="Y5786" s="14">
        <f t="shared" si="723"/>
        <v>0</v>
      </c>
      <c r="Z5786" s="16">
        <f t="shared" si="724"/>
        <v>421800.09803921566</v>
      </c>
      <c r="AA5786" s="14">
        <f t="shared" si="722"/>
        <v>8436.0019607843133</v>
      </c>
      <c r="AB5786" s="14">
        <f t="shared" si="720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>
      <c r="A5787" s="7" t="s">
        <v>3728</v>
      </c>
      <c r="B5787" s="74" t="s">
        <v>32</v>
      </c>
      <c r="C5787" s="74" t="s">
        <v>1072</v>
      </c>
      <c r="D5787" s="74" t="s">
        <v>1182</v>
      </c>
      <c r="E5787" s="74" t="s">
        <v>4075</v>
      </c>
      <c r="F5787" s="74" t="s">
        <v>4076</v>
      </c>
      <c r="G5787" s="74" t="s">
        <v>4075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4075</v>
      </c>
      <c r="M5787" s="74"/>
      <c r="N5787" s="74" t="s">
        <v>40</v>
      </c>
      <c r="O5787" s="74" t="s">
        <v>41</v>
      </c>
      <c r="P5787" s="10">
        <v>0.02</v>
      </c>
      <c r="Q5787" s="12" t="s">
        <v>4077</v>
      </c>
      <c r="R5787" s="74"/>
      <c r="S5787" s="14">
        <v>0</v>
      </c>
      <c r="T5787" s="14">
        <v>10000</v>
      </c>
      <c r="U5787" s="14">
        <v>649</v>
      </c>
      <c r="V5787" s="14">
        <f t="shared" si="721"/>
        <v>9351</v>
      </c>
      <c r="W5787" s="14">
        <f t="shared" si="717"/>
        <v>636.27450980392155</v>
      </c>
      <c r="X5787" s="14"/>
      <c r="Y5787" s="14">
        <f t="shared" si="723"/>
        <v>0</v>
      </c>
      <c r="Z5787" s="16">
        <f t="shared" si="724"/>
        <v>636.27450980392155</v>
      </c>
      <c r="AA5787" s="14">
        <f t="shared" si="722"/>
        <v>12.725490196078454</v>
      </c>
      <c r="AB5787" s="14">
        <f t="shared" si="720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>
      <c r="A5788" s="7" t="s">
        <v>3728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4184.1099999999997</v>
      </c>
      <c r="V5788" s="14">
        <f t="shared" si="721"/>
        <v>11415.89</v>
      </c>
      <c r="W5788" s="14">
        <f t="shared" si="717"/>
        <v>4023.1826923076919</v>
      </c>
      <c r="X5788" s="14"/>
      <c r="Y5788" s="14">
        <f t="shared" si="723"/>
        <v>0</v>
      </c>
      <c r="Z5788" s="16">
        <f t="shared" si="724"/>
        <v>4023.1826923076919</v>
      </c>
      <c r="AA5788" s="14">
        <f t="shared" si="722"/>
        <v>160.92730769230775</v>
      </c>
      <c r="AB5788" s="14">
        <f t="shared" si="720"/>
        <v>4184.1099999999997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>
      <c r="A5789" s="7" t="s">
        <v>3728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1"/>
        <v>43988.130000000005</v>
      </c>
      <c r="W5789" s="14">
        <f t="shared" si="717"/>
        <v>103860.39215686276</v>
      </c>
      <c r="X5789" s="14"/>
      <c r="Y5789" s="14">
        <f t="shared" si="723"/>
        <v>0</v>
      </c>
      <c r="Z5789" s="16">
        <f t="shared" si="724"/>
        <v>103860.39215686276</v>
      </c>
      <c r="AA5789" s="14">
        <f t="shared" si="722"/>
        <v>2077.2078431372502</v>
      </c>
      <c r="AB5789" s="14">
        <f t="shared" si="720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>
      <c r="A5790" s="7" t="s">
        <v>3728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1"/>
        <v>105529.33999999997</v>
      </c>
      <c r="W5790" s="14">
        <f t="shared" si="717"/>
        <v>226923.2</v>
      </c>
      <c r="X5790" s="14"/>
      <c r="Y5790" s="14">
        <f t="shared" si="723"/>
        <v>0</v>
      </c>
      <c r="Z5790" s="16">
        <f t="shared" si="724"/>
        <v>226923.2</v>
      </c>
      <c r="AA5790" s="14">
        <f t="shared" si="722"/>
        <v>0</v>
      </c>
      <c r="AB5790" s="14">
        <f t="shared" si="720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>
      <c r="A5791" s="7" t="s">
        <v>3728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4058</v>
      </c>
      <c r="S5791" s="14">
        <v>0</v>
      </c>
      <c r="T5791" s="14">
        <v>40000</v>
      </c>
      <c r="U5791" s="14">
        <v>16456.69000000001</v>
      </c>
      <c r="V5791" s="14">
        <f t="shared" si="721"/>
        <v>23543.30999999999</v>
      </c>
      <c r="W5791" s="14">
        <f t="shared" si="717"/>
        <v>15673.038095238104</v>
      </c>
      <c r="X5791" s="14"/>
      <c r="Y5791" s="14">
        <f t="shared" si="723"/>
        <v>0</v>
      </c>
      <c r="Z5791" s="16">
        <f t="shared" si="724"/>
        <v>15673.038095238104</v>
      </c>
      <c r="AA5791" s="14">
        <f t="shared" si="722"/>
        <v>783.65190476190583</v>
      </c>
      <c r="AB5791" s="14">
        <f t="shared" si="720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>
      <c r="A5792" s="7" t="s">
        <v>3728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7"/>
        <v>0</v>
      </c>
      <c r="X5792" s="14"/>
      <c r="Y5792" s="14">
        <f t="shared" si="723"/>
        <v>0</v>
      </c>
      <c r="Z5792" s="16">
        <f t="shared" si="724"/>
        <v>0</v>
      </c>
      <c r="AA5792" s="14">
        <f t="shared" si="722"/>
        <v>0</v>
      </c>
      <c r="AB5792" s="14">
        <f t="shared" si="720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>
      <c r="A5793" s="7" t="s">
        <v>3728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4052</v>
      </c>
      <c r="S5793" s="14">
        <v>0</v>
      </c>
      <c r="T5793" s="14">
        <v>200000</v>
      </c>
      <c r="U5793" s="14">
        <v>0</v>
      </c>
      <c r="V5793" s="14">
        <f t="shared" si="721"/>
        <v>200000</v>
      </c>
      <c r="W5793" s="14">
        <f t="shared" si="717"/>
        <v>0</v>
      </c>
      <c r="X5793" s="14"/>
      <c r="Y5793" s="14">
        <f t="shared" si="723"/>
        <v>0</v>
      </c>
      <c r="Z5793" s="16">
        <f t="shared" si="724"/>
        <v>0</v>
      </c>
      <c r="AA5793" s="14">
        <f t="shared" si="722"/>
        <v>0</v>
      </c>
      <c r="AB5793" s="14">
        <f t="shared" si="720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>
      <c r="A5794" s="7" t="s">
        <v>3728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1"/>
        <v>598694.40000000002</v>
      </c>
      <c r="W5794" s="14">
        <f t="shared" si="717"/>
        <v>791261.1</v>
      </c>
      <c r="X5794" s="14"/>
      <c r="Y5794" s="14">
        <f t="shared" si="723"/>
        <v>0</v>
      </c>
      <c r="Z5794" s="16">
        <f t="shared" si="724"/>
        <v>791261.1</v>
      </c>
      <c r="AA5794" s="14">
        <f t="shared" si="722"/>
        <v>0</v>
      </c>
      <c r="AB5794" s="14">
        <f t="shared" si="720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>
      <c r="A5795" s="7" t="s">
        <v>3728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7"/>
        <v>0</v>
      </c>
      <c r="X5795" s="14"/>
      <c r="Y5795" s="14">
        <f t="shared" si="723"/>
        <v>0</v>
      </c>
      <c r="Z5795" s="16">
        <f t="shared" si="724"/>
        <v>0</v>
      </c>
      <c r="AA5795" s="14">
        <f t="shared" si="722"/>
        <v>0</v>
      </c>
      <c r="AB5795" s="14">
        <f t="shared" si="720"/>
        <v>0</v>
      </c>
      <c r="AC5795" s="10">
        <v>7.0000000000000007E-2</v>
      </c>
      <c r="AD5795" s="14"/>
      <c r="AE5795" s="74" t="s">
        <v>4078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>
      <c r="A5796" s="7" t="s">
        <v>3728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4058</v>
      </c>
      <c r="S5796" s="14">
        <v>0</v>
      </c>
      <c r="T5796" s="14">
        <v>200000</v>
      </c>
      <c r="U5796" s="14">
        <v>0</v>
      </c>
      <c r="V5796" s="14">
        <f t="shared" si="721"/>
        <v>200000</v>
      </c>
      <c r="W5796" s="14">
        <f t="shared" ref="W5796:W5859" si="725">IF(O5796="返货",U5796/(1+P5796),IF(O5796="返现",U5796,IF(O5796="折扣",U5796*P5796,IF(O5796="无",U5796))))</f>
        <v>0</v>
      </c>
      <c r="X5796" s="14"/>
      <c r="Y5796" s="14">
        <f t="shared" si="723"/>
        <v>0</v>
      </c>
      <c r="Z5796" s="16">
        <f t="shared" si="724"/>
        <v>0</v>
      </c>
      <c r="AA5796" s="14">
        <f t="shared" si="722"/>
        <v>0</v>
      </c>
      <c r="AB5796" s="14">
        <f t="shared" si="720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>
      <c r="A5797" s="7" t="s">
        <v>3728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3764</v>
      </c>
      <c r="S5797" s="14">
        <v>405455.79</v>
      </c>
      <c r="T5797" s="14">
        <v>397387.94</v>
      </c>
      <c r="U5797" s="14">
        <v>733795.9</v>
      </c>
      <c r="V5797" s="14">
        <f t="shared" si="721"/>
        <v>69047.829999999958</v>
      </c>
      <c r="W5797" s="14">
        <f t="shared" si="725"/>
        <v>733795.9</v>
      </c>
      <c r="X5797" s="14"/>
      <c r="Y5797" s="14">
        <f t="shared" si="723"/>
        <v>0</v>
      </c>
      <c r="Z5797" s="16">
        <f t="shared" si="724"/>
        <v>733795.9</v>
      </c>
      <c r="AA5797" s="14">
        <f t="shared" si="722"/>
        <v>0</v>
      </c>
      <c r="AB5797" s="14">
        <f t="shared" si="720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>
      <c r="A5798" s="7" t="s">
        <v>3728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1"/>
        <v>0</v>
      </c>
      <c r="W5798" s="14">
        <f t="shared" si="725"/>
        <v>22432.211538461539</v>
      </c>
      <c r="X5798" s="14"/>
      <c r="Y5798" s="14">
        <f t="shared" si="723"/>
        <v>0</v>
      </c>
      <c r="Z5798" s="16">
        <f t="shared" si="724"/>
        <v>22432.211538461539</v>
      </c>
      <c r="AA5798" s="14">
        <f t="shared" si="722"/>
        <v>897.28846153846098</v>
      </c>
      <c r="AB5798" s="14">
        <f t="shared" si="720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>
      <c r="A5799" s="7" t="s">
        <v>3728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1"/>
        <v>92675.799999999988</v>
      </c>
      <c r="W5799" s="14">
        <f t="shared" si="725"/>
        <v>64786.5</v>
      </c>
      <c r="X5799" s="14"/>
      <c r="Y5799" s="14">
        <f t="shared" si="723"/>
        <v>0</v>
      </c>
      <c r="Z5799" s="16">
        <f t="shared" si="724"/>
        <v>64786.5</v>
      </c>
      <c r="AA5799" s="14">
        <f t="shared" si="722"/>
        <v>0</v>
      </c>
      <c r="AB5799" s="14">
        <f t="shared" si="720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>
      <c r="A5800" s="7" t="s">
        <v>3728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1"/>
        <v>725104.17999999993</v>
      </c>
      <c r="W5800" s="14">
        <f t="shared" si="725"/>
        <v>31409.4</v>
      </c>
      <c r="X5800" s="14">
        <f>W5800*R5800/(1-R5800)</f>
        <v>641.00816326530617</v>
      </c>
      <c r="Y5800" s="14">
        <f t="shared" si="723"/>
        <v>0</v>
      </c>
      <c r="Z5800" s="16">
        <f t="shared" si="724"/>
        <v>32050.408163265307</v>
      </c>
      <c r="AA5800" s="14">
        <f t="shared" si="722"/>
        <v>0</v>
      </c>
      <c r="AB5800" s="14">
        <f t="shared" si="720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>
      <c r="A5801" s="7" t="s">
        <v>3728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1"/>
        <v>240517.70000000007</v>
      </c>
      <c r="W5801" s="14">
        <f t="shared" si="725"/>
        <v>290627.09999999998</v>
      </c>
      <c r="X5801" s="14">
        <f t="shared" ref="X5801:X5804" si="726">W5801*R5801/(1-R5801)</f>
        <v>5931.1653061224488</v>
      </c>
      <c r="Y5801" s="14">
        <f t="shared" si="723"/>
        <v>0</v>
      </c>
      <c r="Z5801" s="16">
        <f t="shared" si="724"/>
        <v>296558.26530612243</v>
      </c>
      <c r="AA5801" s="14">
        <f t="shared" si="722"/>
        <v>0</v>
      </c>
      <c r="AB5801" s="14">
        <f t="shared" si="720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>
      <c r="A5802" s="7" t="s">
        <v>3728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1"/>
        <v>958475.20000000007</v>
      </c>
      <c r="W5802" s="14">
        <f t="shared" si="725"/>
        <v>544007.6</v>
      </c>
      <c r="X5802" s="14">
        <f t="shared" si="726"/>
        <v>11102.195918367348</v>
      </c>
      <c r="Y5802" s="14">
        <f t="shared" si="723"/>
        <v>0</v>
      </c>
      <c r="Z5802" s="16">
        <f t="shared" si="724"/>
        <v>555109.79591836734</v>
      </c>
      <c r="AA5802" s="14">
        <f t="shared" si="722"/>
        <v>0</v>
      </c>
      <c r="AB5802" s="14">
        <f t="shared" si="720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>
      <c r="A5803" s="7" t="s">
        <v>3728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1"/>
        <v>899284.55</v>
      </c>
      <c r="W5803" s="14">
        <f t="shared" si="725"/>
        <v>0</v>
      </c>
      <c r="X5803" s="14">
        <f t="shared" si="726"/>
        <v>0</v>
      </c>
      <c r="Y5803" s="14">
        <f t="shared" si="723"/>
        <v>0</v>
      </c>
      <c r="Z5803" s="16">
        <f t="shared" si="724"/>
        <v>0</v>
      </c>
      <c r="AA5803" s="14">
        <f t="shared" si="722"/>
        <v>0</v>
      </c>
      <c r="AB5803" s="14">
        <f t="shared" si="720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>
      <c r="A5804" s="7" t="s">
        <v>3728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1"/>
        <v>7191.2800000000279</v>
      </c>
      <c r="W5804" s="14">
        <f t="shared" si="725"/>
        <v>569971.9</v>
      </c>
      <c r="X5804" s="14">
        <f t="shared" si="726"/>
        <v>11632.079591836735</v>
      </c>
      <c r="Y5804" s="14">
        <f t="shared" si="723"/>
        <v>0</v>
      </c>
      <c r="Z5804" s="16">
        <f t="shared" si="724"/>
        <v>581603.9795918368</v>
      </c>
      <c r="AA5804" s="14">
        <f t="shared" si="722"/>
        <v>0</v>
      </c>
      <c r="AB5804" s="14">
        <f t="shared" si="720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>
      <c r="A5805" s="7" t="s">
        <v>3728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1"/>
        <v>107735.31999999995</v>
      </c>
      <c r="W5805" s="14">
        <f t="shared" si="725"/>
        <v>596983.80000000005</v>
      </c>
      <c r="X5805" s="14"/>
      <c r="Y5805" s="14">
        <f t="shared" si="723"/>
        <v>0</v>
      </c>
      <c r="Z5805" s="16">
        <f t="shared" si="724"/>
        <v>596983.80000000005</v>
      </c>
      <c r="AA5805" s="14">
        <f t="shared" si="722"/>
        <v>0</v>
      </c>
      <c r="AB5805" s="14">
        <f t="shared" si="720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>
      <c r="A5806" s="7" t="s">
        <v>3728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1"/>
        <v>177502.67999999993</v>
      </c>
      <c r="W5806" s="14">
        <f t="shared" si="725"/>
        <v>2071720.2</v>
      </c>
      <c r="X5806" s="14"/>
      <c r="Y5806" s="14">
        <f t="shared" si="723"/>
        <v>0</v>
      </c>
      <c r="Z5806" s="16">
        <f t="shared" si="724"/>
        <v>2071720.2</v>
      </c>
      <c r="AA5806" s="14">
        <f t="shared" si="722"/>
        <v>0</v>
      </c>
      <c r="AB5806" s="14">
        <f t="shared" si="720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>
      <c r="A5807" s="7" t="s">
        <v>3728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4079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1"/>
        <v>10736.349999999999</v>
      </c>
      <c r="W5807" s="14">
        <f t="shared" si="725"/>
        <v>26072.5</v>
      </c>
      <c r="X5807" s="14"/>
      <c r="Y5807" s="14">
        <f t="shared" si="723"/>
        <v>0</v>
      </c>
      <c r="Z5807" s="16">
        <f t="shared" si="724"/>
        <v>26072.5</v>
      </c>
      <c r="AA5807" s="14">
        <f t="shared" si="722"/>
        <v>0</v>
      </c>
      <c r="AB5807" s="14">
        <f t="shared" si="720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>
      <c r="A5808" s="7" t="s">
        <v>3728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1"/>
        <v>19895.589999999997</v>
      </c>
      <c r="W5808" s="14">
        <f t="shared" si="725"/>
        <v>38915.5</v>
      </c>
      <c r="X5808" s="14"/>
      <c r="Y5808" s="14">
        <f t="shared" si="723"/>
        <v>0</v>
      </c>
      <c r="Z5808" s="16">
        <f t="shared" si="724"/>
        <v>38915.5</v>
      </c>
      <c r="AA5808" s="14">
        <f t="shared" si="722"/>
        <v>0</v>
      </c>
      <c r="AB5808" s="14">
        <f t="shared" si="720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>
      <c r="A5809" s="7" t="s">
        <v>3728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1"/>
        <v>0</v>
      </c>
      <c r="W5809" s="14">
        <f t="shared" si="725"/>
        <v>25415.4</v>
      </c>
      <c r="X5809" s="14"/>
      <c r="Y5809" s="14">
        <f t="shared" si="723"/>
        <v>0</v>
      </c>
      <c r="Z5809" s="16">
        <f t="shared" si="724"/>
        <v>25415.4</v>
      </c>
      <c r="AA5809" s="14">
        <f t="shared" si="722"/>
        <v>0</v>
      </c>
      <c r="AB5809" s="14">
        <f t="shared" ref="AB5809:AB5872" si="727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>
      <c r="A5810" s="7" t="s">
        <v>3728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28">S5810+T5810-U5810</f>
        <v>16150.200000000012</v>
      </c>
      <c r="W5810" s="14">
        <f t="shared" si="725"/>
        <v>282856.07843137253</v>
      </c>
      <c r="X5810" s="14"/>
      <c r="Y5810" s="14">
        <f t="shared" si="723"/>
        <v>0</v>
      </c>
      <c r="Z5810" s="16">
        <f t="shared" si="724"/>
        <v>282856.07843137253</v>
      </c>
      <c r="AA5810" s="14">
        <f t="shared" si="722"/>
        <v>5657.1215686274809</v>
      </c>
      <c r="AB5810" s="14">
        <f t="shared" si="727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>
      <c r="A5811" s="7" t="s">
        <v>3728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28"/>
        <v>51602.450000000012</v>
      </c>
      <c r="W5811" s="14">
        <f t="shared" si="725"/>
        <v>119351.47058823529</v>
      </c>
      <c r="X5811" s="14"/>
      <c r="Y5811" s="14">
        <f t="shared" si="723"/>
        <v>0</v>
      </c>
      <c r="Z5811" s="16">
        <f t="shared" si="724"/>
        <v>119351.47058823529</v>
      </c>
      <c r="AA5811" s="14">
        <f t="shared" si="722"/>
        <v>2387.0294117647136</v>
      </c>
      <c r="AB5811" s="14">
        <f t="shared" si="727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>
      <c r="A5812" s="7" t="s">
        <v>3728</v>
      </c>
      <c r="B5812" s="74" t="s">
        <v>32</v>
      </c>
      <c r="C5812" s="74" t="s">
        <v>1330</v>
      </c>
      <c r="D5812" s="74" t="s">
        <v>1354</v>
      </c>
      <c r="E5812" s="74" t="s">
        <v>4080</v>
      </c>
      <c r="F5812" s="74" t="s">
        <v>4080</v>
      </c>
      <c r="G5812" s="74" t="s">
        <v>4080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4081</v>
      </c>
      <c r="M5812" s="74"/>
      <c r="N5812" s="74" t="s">
        <v>40</v>
      </c>
      <c r="O5812" s="74" t="s">
        <v>41</v>
      </c>
      <c r="P5812" s="10">
        <v>0.04</v>
      </c>
      <c r="Q5812" s="12" t="s">
        <v>4082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28"/>
        <v>382.2199999999998</v>
      </c>
      <c r="W5812" s="14">
        <f t="shared" si="725"/>
        <v>2517.0961538461538</v>
      </c>
      <c r="X5812" s="14"/>
      <c r="Y5812" s="14">
        <f t="shared" si="723"/>
        <v>0</v>
      </c>
      <c r="Z5812" s="16">
        <f t="shared" si="724"/>
        <v>2517.0961538461538</v>
      </c>
      <c r="AA5812" s="14">
        <f t="shared" si="722"/>
        <v>100.68384615384639</v>
      </c>
      <c r="AB5812" s="14">
        <f t="shared" si="727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>
      <c r="A5813" s="7" t="s">
        <v>3728</v>
      </c>
      <c r="B5813" s="74" t="s">
        <v>32</v>
      </c>
      <c r="C5813" s="74" t="s">
        <v>1330</v>
      </c>
      <c r="D5813" s="74" t="s">
        <v>1354</v>
      </c>
      <c r="E5813" s="74" t="s">
        <v>4083</v>
      </c>
      <c r="F5813" s="74" t="s">
        <v>4083</v>
      </c>
      <c r="G5813" s="74" t="s">
        <v>4083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4084</v>
      </c>
      <c r="M5813" s="74"/>
      <c r="N5813" s="74" t="s">
        <v>40</v>
      </c>
      <c r="O5813" s="74" t="s">
        <v>41</v>
      </c>
      <c r="P5813" s="10">
        <v>0.02</v>
      </c>
      <c r="Q5813" s="12" t="s">
        <v>4085</v>
      </c>
      <c r="R5813" s="74"/>
      <c r="S5813" s="14">
        <v>0</v>
      </c>
      <c r="T5813" s="14">
        <v>397800</v>
      </c>
      <c r="U5813" s="14">
        <v>349969.4</v>
      </c>
      <c r="V5813" s="14">
        <f t="shared" si="728"/>
        <v>47830.599999999977</v>
      </c>
      <c r="W5813" s="14">
        <f t="shared" si="725"/>
        <v>343107.25490196078</v>
      </c>
      <c r="X5813" s="14"/>
      <c r="Y5813" s="14">
        <f t="shared" si="723"/>
        <v>0</v>
      </c>
      <c r="Z5813" s="16">
        <f t="shared" si="724"/>
        <v>343107.25490196078</v>
      </c>
      <c r="AA5813" s="14">
        <f t="shared" si="722"/>
        <v>6862.1450980392401</v>
      </c>
      <c r="AB5813" s="14">
        <f t="shared" si="727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>
      <c r="A5814" s="7" t="s">
        <v>3728</v>
      </c>
      <c r="B5814" s="74" t="s">
        <v>32</v>
      </c>
      <c r="C5814" s="74" t="s">
        <v>1330</v>
      </c>
      <c r="D5814" s="74" t="s">
        <v>1354</v>
      </c>
      <c r="E5814" s="74" t="s">
        <v>4083</v>
      </c>
      <c r="F5814" s="74" t="s">
        <v>4083</v>
      </c>
      <c r="G5814" s="74" t="s">
        <v>4083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4086</v>
      </c>
      <c r="M5814" s="74"/>
      <c r="N5814" s="74" t="s">
        <v>40</v>
      </c>
      <c r="O5814" s="74" t="s">
        <v>41</v>
      </c>
      <c r="P5814" s="10">
        <v>0.02</v>
      </c>
      <c r="Q5814" s="12" t="s">
        <v>4087</v>
      </c>
      <c r="R5814" s="74"/>
      <c r="S5814" s="14">
        <v>0</v>
      </c>
      <c r="T5814" s="14">
        <v>193800</v>
      </c>
      <c r="U5814" s="14">
        <v>151715.9</v>
      </c>
      <c r="V5814" s="14">
        <f t="shared" si="728"/>
        <v>42084.100000000006</v>
      </c>
      <c r="W5814" s="14">
        <f t="shared" si="725"/>
        <v>148741.07843137253</v>
      </c>
      <c r="X5814" s="14"/>
      <c r="Y5814" s="14">
        <f t="shared" si="723"/>
        <v>0</v>
      </c>
      <c r="Z5814" s="16">
        <f t="shared" si="724"/>
        <v>148741.07843137253</v>
      </c>
      <c r="AA5814" s="14">
        <f t="shared" si="722"/>
        <v>2974.8215686274634</v>
      </c>
      <c r="AB5814" s="14">
        <f t="shared" si="727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>
      <c r="A5815" s="7" t="s">
        <v>3728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28"/>
        <v>4966.8999999999996</v>
      </c>
      <c r="W5815" s="14">
        <f t="shared" si="725"/>
        <v>11230.6</v>
      </c>
      <c r="X5815" s="14"/>
      <c r="Y5815" s="14">
        <f t="shared" si="723"/>
        <v>0</v>
      </c>
      <c r="Z5815" s="16">
        <f t="shared" si="724"/>
        <v>11230.6</v>
      </c>
      <c r="AA5815" s="14">
        <f t="shared" ref="AA5815:AA5878" si="729">U5815-W5815</f>
        <v>0</v>
      </c>
      <c r="AB5815" s="14">
        <f t="shared" si="727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>
      <c r="A5816" s="7" t="s">
        <v>3728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28"/>
        <v>10436.720000000001</v>
      </c>
      <c r="W5816" s="14">
        <f t="shared" si="725"/>
        <v>6948.5</v>
      </c>
      <c r="X5816" s="14"/>
      <c r="Y5816" s="14">
        <f t="shared" si="723"/>
        <v>0</v>
      </c>
      <c r="Z5816" s="16">
        <f t="shared" si="724"/>
        <v>6948.5</v>
      </c>
      <c r="AA5816" s="14">
        <f t="shared" si="729"/>
        <v>0</v>
      </c>
      <c r="AB5816" s="14">
        <f t="shared" si="727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>
      <c r="A5817" s="7" t="s">
        <v>3728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28"/>
        <v>8510.8000000000102</v>
      </c>
      <c r="W5817" s="14">
        <f t="shared" si="725"/>
        <v>11656.176470588234</v>
      </c>
      <c r="X5817" s="14"/>
      <c r="Y5817" s="14">
        <f t="shared" si="723"/>
        <v>0</v>
      </c>
      <c r="Z5817" s="16">
        <f t="shared" si="724"/>
        <v>11656.176470588234</v>
      </c>
      <c r="AA5817" s="14">
        <f t="shared" si="729"/>
        <v>233.12352941176505</v>
      </c>
      <c r="AB5817" s="14">
        <f t="shared" si="727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>
      <c r="A5818" s="7" t="s">
        <v>3728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28"/>
        <v>5178.4000000000015</v>
      </c>
      <c r="W5818" s="14">
        <f t="shared" si="725"/>
        <v>57975.9</v>
      </c>
      <c r="X5818" s="14"/>
      <c r="Y5818" s="14">
        <f t="shared" si="723"/>
        <v>0</v>
      </c>
      <c r="Z5818" s="16">
        <f t="shared" si="724"/>
        <v>57975.9</v>
      </c>
      <c r="AA5818" s="14">
        <f t="shared" si="729"/>
        <v>0</v>
      </c>
      <c r="AB5818" s="14">
        <f t="shared" si="727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>
      <c r="A5819" s="7" t="s">
        <v>3728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28"/>
        <v>12334.699999999983</v>
      </c>
      <c r="W5819" s="14">
        <f t="shared" si="725"/>
        <v>164605.70000000001</v>
      </c>
      <c r="X5819" s="14"/>
      <c r="Y5819" s="14">
        <f t="shared" si="723"/>
        <v>0</v>
      </c>
      <c r="Z5819" s="16">
        <f t="shared" si="724"/>
        <v>164605.70000000001</v>
      </c>
      <c r="AA5819" s="14">
        <f t="shared" si="729"/>
        <v>0</v>
      </c>
      <c r="AB5819" s="14">
        <f t="shared" si="727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>
      <c r="A5820" s="7" t="s">
        <v>3728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28"/>
        <v>16632.399999999994</v>
      </c>
      <c r="W5820" s="14">
        <f t="shared" si="725"/>
        <v>194752.5</v>
      </c>
      <c r="X5820" s="14"/>
      <c r="Y5820" s="14">
        <f t="shared" si="723"/>
        <v>0</v>
      </c>
      <c r="Z5820" s="16">
        <f t="shared" si="724"/>
        <v>194752.5</v>
      </c>
      <c r="AA5820" s="14">
        <f t="shared" si="729"/>
        <v>0</v>
      </c>
      <c r="AB5820" s="14">
        <f t="shared" si="727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>
      <c r="A5821" s="7" t="s">
        <v>3728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28"/>
        <v>0</v>
      </c>
      <c r="W5821" s="14">
        <f t="shared" si="725"/>
        <v>0</v>
      </c>
      <c r="X5821" s="14"/>
      <c r="Y5821" s="14">
        <f t="shared" si="723"/>
        <v>0</v>
      </c>
      <c r="Z5821" s="16">
        <f t="shared" si="724"/>
        <v>0</v>
      </c>
      <c r="AA5821" s="14">
        <f t="shared" si="729"/>
        <v>0</v>
      </c>
      <c r="AB5821" s="14">
        <f t="shared" si="727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>
      <c r="A5822" s="7" t="s">
        <v>3728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28"/>
        <v>0</v>
      </c>
      <c r="W5822" s="14">
        <f t="shared" si="725"/>
        <v>0</v>
      </c>
      <c r="X5822" s="14"/>
      <c r="Y5822" s="14">
        <f t="shared" si="723"/>
        <v>0</v>
      </c>
      <c r="Z5822" s="16">
        <f t="shared" si="724"/>
        <v>0</v>
      </c>
      <c r="AA5822" s="14">
        <f t="shared" si="729"/>
        <v>0</v>
      </c>
      <c r="AB5822" s="14">
        <f t="shared" si="727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>
      <c r="A5823" s="7" t="s">
        <v>3728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28"/>
        <v>0</v>
      </c>
      <c r="W5823" s="14">
        <f t="shared" si="725"/>
        <v>0</v>
      </c>
      <c r="X5823" s="14"/>
      <c r="Y5823" s="14">
        <f t="shared" si="723"/>
        <v>0</v>
      </c>
      <c r="Z5823" s="16">
        <f t="shared" si="724"/>
        <v>0</v>
      </c>
      <c r="AA5823" s="14">
        <f t="shared" si="729"/>
        <v>0</v>
      </c>
      <c r="AB5823" s="14">
        <f t="shared" si="727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>
      <c r="A5824" s="7" t="s">
        <v>3728</v>
      </c>
      <c r="B5824" s="74" t="s">
        <v>32</v>
      </c>
      <c r="C5824" s="74" t="s">
        <v>1330</v>
      </c>
      <c r="D5824" s="74" t="s">
        <v>1512</v>
      </c>
      <c r="E5824" s="74" t="s">
        <v>3503</v>
      </c>
      <c r="F5824" s="74" t="s">
        <v>3503</v>
      </c>
      <c r="G5824" s="74" t="s">
        <v>3503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3503</v>
      </c>
      <c r="M5824" s="74"/>
      <c r="N5824" s="74" t="s">
        <v>57</v>
      </c>
      <c r="O5824" s="74" t="s">
        <v>80</v>
      </c>
      <c r="P5824" s="10">
        <v>0</v>
      </c>
      <c r="Q5824" s="12" t="s">
        <v>3504</v>
      </c>
      <c r="R5824" s="74"/>
      <c r="S5824" s="14">
        <v>10000</v>
      </c>
      <c r="T5824" s="14">
        <v>-9159.7000000000007</v>
      </c>
      <c r="U5824" s="14">
        <v>840.3</v>
      </c>
      <c r="V5824" s="14">
        <f t="shared" si="728"/>
        <v>0</v>
      </c>
      <c r="W5824" s="14">
        <f t="shared" si="725"/>
        <v>840.3</v>
      </c>
      <c r="X5824" s="14"/>
      <c r="Y5824" s="14">
        <f t="shared" si="723"/>
        <v>0</v>
      </c>
      <c r="Z5824" s="16">
        <f t="shared" si="724"/>
        <v>840.3</v>
      </c>
      <c r="AA5824" s="14">
        <f t="shared" si="729"/>
        <v>0</v>
      </c>
      <c r="AB5824" s="14">
        <f t="shared" si="727"/>
        <v>840.3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>
      <c r="A5825" s="7" t="s">
        <v>3728</v>
      </c>
      <c r="B5825" s="74" t="s">
        <v>32</v>
      </c>
      <c r="C5825" s="74" t="s">
        <v>1330</v>
      </c>
      <c r="D5825" s="74" t="s">
        <v>1512</v>
      </c>
      <c r="E5825" s="74" t="s">
        <v>3503</v>
      </c>
      <c r="F5825" s="74" t="s">
        <v>3503</v>
      </c>
      <c r="G5825" s="74" t="s">
        <v>3503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3503</v>
      </c>
      <c r="M5825" s="74"/>
      <c r="N5825" s="74" t="s">
        <v>57</v>
      </c>
      <c r="O5825" s="74" t="s">
        <v>80</v>
      </c>
      <c r="P5825" s="10">
        <v>0</v>
      </c>
      <c r="Q5825" s="12" t="s">
        <v>3505</v>
      </c>
      <c r="R5825" s="74"/>
      <c r="S5825" s="14">
        <v>7984.81</v>
      </c>
      <c r="T5825" s="14">
        <v>-7715.95</v>
      </c>
      <c r="U5825" s="14">
        <v>268.86</v>
      </c>
      <c r="V5825" s="14">
        <f t="shared" si="728"/>
        <v>5.6843418860808015E-13</v>
      </c>
      <c r="W5825" s="14">
        <f t="shared" si="725"/>
        <v>268.86</v>
      </c>
      <c r="X5825" s="14"/>
      <c r="Y5825" s="14">
        <f t="shared" si="723"/>
        <v>0</v>
      </c>
      <c r="Z5825" s="16">
        <f t="shared" si="724"/>
        <v>268.86</v>
      </c>
      <c r="AA5825" s="14">
        <f t="shared" si="729"/>
        <v>0</v>
      </c>
      <c r="AB5825" s="14">
        <f t="shared" si="727"/>
        <v>268.86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>
      <c r="A5826" s="7" t="s">
        <v>3728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28"/>
        <v>28170.899999999994</v>
      </c>
      <c r="W5826" s="14">
        <f t="shared" si="725"/>
        <v>136023.4</v>
      </c>
      <c r="X5826" s="14"/>
      <c r="Y5826" s="14">
        <f t="shared" si="723"/>
        <v>0</v>
      </c>
      <c r="Z5826" s="16">
        <f t="shared" si="724"/>
        <v>136023.4</v>
      </c>
      <c r="AA5826" s="14">
        <f t="shared" si="729"/>
        <v>0</v>
      </c>
      <c r="AB5826" s="14">
        <f t="shared" si="727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>
      <c r="A5827" s="7" t="s">
        <v>3728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28"/>
        <v>40391.440000000104</v>
      </c>
      <c r="W5827" s="14">
        <f t="shared" si="725"/>
        <v>11019.51923076923</v>
      </c>
      <c r="X5827" s="14"/>
      <c r="Y5827" s="14">
        <f t="shared" ref="Y5827:Y5890" si="730">IF((W5827-AB5827)&gt;0,W5827-AB5827,0)</f>
        <v>0</v>
      </c>
      <c r="Z5827" s="16">
        <f t="shared" si="724"/>
        <v>11019.51923076923</v>
      </c>
      <c r="AA5827" s="14">
        <f t="shared" si="729"/>
        <v>440.78076923076878</v>
      </c>
      <c r="AB5827" s="14">
        <f t="shared" si="727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3728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28"/>
        <v>434.20000000000073</v>
      </c>
      <c r="W5828" s="14">
        <f t="shared" si="725"/>
        <v>10559.8</v>
      </c>
      <c r="X5828" s="14"/>
      <c r="Y5828" s="14">
        <f t="shared" si="730"/>
        <v>0</v>
      </c>
      <c r="Z5828" s="16">
        <f t="shared" si="724"/>
        <v>10559.8</v>
      </c>
      <c r="AA5828" s="14">
        <f t="shared" si="729"/>
        <v>0</v>
      </c>
      <c r="AB5828" s="14">
        <f t="shared" si="727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3728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28"/>
        <v>739221.28</v>
      </c>
      <c r="W5829" s="14">
        <f t="shared" si="725"/>
        <v>0</v>
      </c>
      <c r="X5829" s="14"/>
      <c r="Y5829" s="14">
        <f t="shared" si="730"/>
        <v>0</v>
      </c>
      <c r="Z5829" s="16">
        <f t="shared" si="724"/>
        <v>0</v>
      </c>
      <c r="AA5829" s="14">
        <f t="shared" si="729"/>
        <v>0</v>
      </c>
      <c r="AB5829" s="14">
        <f t="shared" si="727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3728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28"/>
        <v>174.27000000000044</v>
      </c>
      <c r="W5830" s="14">
        <f t="shared" si="725"/>
        <v>13252.058823529413</v>
      </c>
      <c r="X5830" s="14"/>
      <c r="Y5830" s="14">
        <f t="shared" si="730"/>
        <v>0</v>
      </c>
      <c r="Z5830" s="16">
        <f t="shared" si="724"/>
        <v>13252.058823529413</v>
      </c>
      <c r="AA5830" s="14">
        <f t="shared" si="729"/>
        <v>265.04117647058774</v>
      </c>
      <c r="AB5830" s="14">
        <f t="shared" si="727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3728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28"/>
        <v>84530.01999999999</v>
      </c>
      <c r="W5831" s="14">
        <f t="shared" si="725"/>
        <v>168404.14814814815</v>
      </c>
      <c r="X5831" s="14"/>
      <c r="Y5831" s="14">
        <f t="shared" si="730"/>
        <v>0</v>
      </c>
      <c r="Z5831" s="16">
        <f t="shared" si="724"/>
        <v>168404.14814814815</v>
      </c>
      <c r="AA5831" s="14">
        <f t="shared" si="729"/>
        <v>13472.331851851864</v>
      </c>
      <c r="AB5831" s="14">
        <f t="shared" si="727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3728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28"/>
        <v>81000.009999999995</v>
      </c>
      <c r="W5832" s="14">
        <f t="shared" si="725"/>
        <v>0</v>
      </c>
      <c r="X5832" s="14"/>
      <c r="Y5832" s="14">
        <f t="shared" si="730"/>
        <v>0</v>
      </c>
      <c r="Z5832" s="16">
        <f t="shared" si="724"/>
        <v>0</v>
      </c>
      <c r="AA5832" s="14">
        <f t="shared" si="729"/>
        <v>0</v>
      </c>
      <c r="AB5832" s="14">
        <f t="shared" si="727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3728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4052</v>
      </c>
      <c r="S5833" s="139">
        <v>15569</v>
      </c>
      <c r="T5833" s="14"/>
      <c r="U5833" s="139">
        <v>15569</v>
      </c>
      <c r="V5833" s="14">
        <f t="shared" si="728"/>
        <v>0</v>
      </c>
      <c r="W5833" s="14">
        <f t="shared" si="725"/>
        <v>15263.725490196079</v>
      </c>
      <c r="X5833" s="14"/>
      <c r="Y5833" s="14">
        <f t="shared" si="730"/>
        <v>0</v>
      </c>
      <c r="Z5833" s="16">
        <f t="shared" si="724"/>
        <v>15263.725490196079</v>
      </c>
      <c r="AA5833" s="14">
        <f t="shared" si="729"/>
        <v>305.27450980392132</v>
      </c>
      <c r="AB5833" s="14">
        <f t="shared" si="727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3728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28"/>
        <v>15194.64</v>
      </c>
      <c r="W5834" s="14">
        <f t="shared" si="725"/>
        <v>0</v>
      </c>
      <c r="X5834" s="14"/>
      <c r="Y5834" s="14">
        <f t="shared" si="730"/>
        <v>0</v>
      </c>
      <c r="Z5834" s="16">
        <f t="shared" si="724"/>
        <v>0</v>
      </c>
      <c r="AA5834" s="14">
        <f t="shared" si="729"/>
        <v>0</v>
      </c>
      <c r="AB5834" s="14">
        <f t="shared" si="727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3728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28"/>
        <v>414875.98000000202</v>
      </c>
      <c r="W5835" s="14">
        <f t="shared" si="725"/>
        <v>0</v>
      </c>
      <c r="X5835" s="14"/>
      <c r="Y5835" s="14">
        <f t="shared" si="730"/>
        <v>0</v>
      </c>
      <c r="Z5835" s="16">
        <f t="shared" si="724"/>
        <v>0</v>
      </c>
      <c r="AA5835" s="14">
        <f t="shared" si="729"/>
        <v>0</v>
      </c>
      <c r="AB5835" s="14">
        <f t="shared" si="727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3728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28"/>
        <v>62400</v>
      </c>
      <c r="W5836" s="14">
        <f t="shared" si="725"/>
        <v>0</v>
      </c>
      <c r="X5836" s="14"/>
      <c r="Y5836" s="14">
        <f t="shared" si="730"/>
        <v>0</v>
      </c>
      <c r="Z5836" s="16">
        <f t="shared" si="724"/>
        <v>0</v>
      </c>
      <c r="AA5836" s="14">
        <f t="shared" si="729"/>
        <v>0</v>
      </c>
      <c r="AB5836" s="14">
        <f t="shared" si="727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3728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28"/>
        <v>1756.63</v>
      </c>
      <c r="W5837" s="14">
        <f t="shared" si="725"/>
        <v>3114.2</v>
      </c>
      <c r="X5837" s="14"/>
      <c r="Y5837" s="14">
        <f t="shared" si="730"/>
        <v>0</v>
      </c>
      <c r="Z5837" s="16">
        <f t="shared" si="724"/>
        <v>3114.2</v>
      </c>
      <c r="AA5837" s="14">
        <f t="shared" si="729"/>
        <v>0</v>
      </c>
      <c r="AB5837" s="14">
        <f t="shared" si="727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3728</v>
      </c>
      <c r="B5838" s="74" t="s">
        <v>32</v>
      </c>
      <c r="C5838" s="74" t="s">
        <v>908</v>
      </c>
      <c r="D5838" s="74" t="s">
        <v>909</v>
      </c>
      <c r="E5838" s="74" t="s">
        <v>3485</v>
      </c>
      <c r="F5838" s="74" t="s">
        <v>3485</v>
      </c>
      <c r="G5838" s="74" t="s">
        <v>3485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3485</v>
      </c>
      <c r="M5838" s="74"/>
      <c r="N5838" s="74" t="s">
        <v>40</v>
      </c>
      <c r="O5838" s="74" t="s">
        <v>80</v>
      </c>
      <c r="P5838" s="10">
        <v>0</v>
      </c>
      <c r="Q5838" s="12" t="s">
        <v>3486</v>
      </c>
      <c r="R5838" s="74"/>
      <c r="S5838" s="139">
        <v>10000</v>
      </c>
      <c r="T5838" s="14"/>
      <c r="U5838" s="14">
        <v>0</v>
      </c>
      <c r="V5838" s="14">
        <f t="shared" si="728"/>
        <v>10000</v>
      </c>
      <c r="W5838" s="14">
        <f t="shared" si="725"/>
        <v>0</v>
      </c>
      <c r="X5838" s="14"/>
      <c r="Y5838" s="14">
        <f t="shared" si="730"/>
        <v>0</v>
      </c>
      <c r="Z5838" s="16">
        <f t="shared" si="724"/>
        <v>0</v>
      </c>
      <c r="AA5838" s="14">
        <f t="shared" si="729"/>
        <v>0</v>
      </c>
      <c r="AB5838" s="14">
        <f t="shared" si="727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3728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28"/>
        <v>19603.300000000003</v>
      </c>
      <c r="W5839" s="14">
        <f t="shared" si="725"/>
        <v>15655.5</v>
      </c>
      <c r="X5839" s="14"/>
      <c r="Y5839" s="14">
        <f t="shared" si="730"/>
        <v>0</v>
      </c>
      <c r="Z5839" s="16">
        <f t="shared" si="724"/>
        <v>15655.5</v>
      </c>
      <c r="AA5839" s="14">
        <f t="shared" si="729"/>
        <v>0</v>
      </c>
      <c r="AB5839" s="14">
        <f t="shared" si="727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3728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28"/>
        <v>27480.800000000003</v>
      </c>
      <c r="W5840" s="14">
        <f t="shared" si="725"/>
        <v>126165.88235294117</v>
      </c>
      <c r="X5840" s="14"/>
      <c r="Y5840" s="14">
        <f t="shared" si="730"/>
        <v>0</v>
      </c>
      <c r="Z5840" s="16">
        <f t="shared" si="724"/>
        <v>126165.88235294117</v>
      </c>
      <c r="AA5840" s="14">
        <f t="shared" si="729"/>
        <v>2523.3176470588223</v>
      </c>
      <c r="AB5840" s="14">
        <f t="shared" si="727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3728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4058</v>
      </c>
      <c r="S5841" s="139">
        <v>22475.1</v>
      </c>
      <c r="T5841" s="14"/>
      <c r="U5841" s="14">
        <v>8127.6</v>
      </c>
      <c r="V5841" s="14">
        <f t="shared" si="728"/>
        <v>14347.499999999998</v>
      </c>
      <c r="W5841" s="14">
        <f t="shared" si="725"/>
        <v>8127.6</v>
      </c>
      <c r="X5841" s="14"/>
      <c r="Y5841" s="14">
        <f t="shared" si="730"/>
        <v>0</v>
      </c>
      <c r="Z5841" s="16">
        <f t="shared" si="724"/>
        <v>8127.6</v>
      </c>
      <c r="AA5841" s="14">
        <f t="shared" si="729"/>
        <v>0</v>
      </c>
      <c r="AB5841" s="14">
        <f t="shared" si="727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3728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3487</v>
      </c>
      <c r="R5842" s="74"/>
      <c r="S5842" s="139">
        <v>18765.240000000002</v>
      </c>
      <c r="T5842" s="14"/>
      <c r="U5842" s="14">
        <v>2836.33</v>
      </c>
      <c r="V5842" s="14">
        <f t="shared" si="728"/>
        <v>15928.910000000002</v>
      </c>
      <c r="W5842" s="14">
        <f t="shared" si="725"/>
        <v>2836.33</v>
      </c>
      <c r="X5842" s="14"/>
      <c r="Y5842" s="14">
        <f t="shared" si="730"/>
        <v>0</v>
      </c>
      <c r="Z5842" s="16">
        <f t="shared" si="724"/>
        <v>2836.33</v>
      </c>
      <c r="AA5842" s="14">
        <f t="shared" si="729"/>
        <v>0</v>
      </c>
      <c r="AB5842" s="14">
        <f t="shared" si="727"/>
        <v>2836.33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3728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28"/>
        <v>475.77999999999975</v>
      </c>
      <c r="W5843" s="14">
        <f t="shared" si="725"/>
        <v>3291.0784313725489</v>
      </c>
      <c r="X5843" s="14"/>
      <c r="Y5843" s="14">
        <f t="shared" si="730"/>
        <v>0</v>
      </c>
      <c r="Z5843" s="16">
        <f t="shared" si="724"/>
        <v>3291.0784313725489</v>
      </c>
      <c r="AA5843" s="14">
        <f t="shared" si="729"/>
        <v>65.821568627451143</v>
      </c>
      <c r="AB5843" s="14">
        <f t="shared" si="727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3728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3488</v>
      </c>
      <c r="R5844" s="74"/>
      <c r="S5844" s="139">
        <v>19578.5</v>
      </c>
      <c r="T5844" s="14"/>
      <c r="U5844" s="14">
        <v>1201.6199999999999</v>
      </c>
      <c r="V5844" s="14">
        <f t="shared" si="728"/>
        <v>18376.88</v>
      </c>
      <c r="W5844" s="14">
        <f t="shared" si="725"/>
        <v>1178.0588235294117</v>
      </c>
      <c r="X5844" s="14"/>
      <c r="Y5844" s="14">
        <f t="shared" si="730"/>
        <v>0</v>
      </c>
      <c r="Z5844" s="16">
        <f t="shared" si="724"/>
        <v>1178.0588235294117</v>
      </c>
      <c r="AA5844" s="14">
        <f t="shared" si="729"/>
        <v>23.56117647058818</v>
      </c>
      <c r="AB5844" s="14">
        <f t="shared" si="727"/>
        <v>1201.6199999999999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3728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28"/>
        <v>97.609999999999673</v>
      </c>
      <c r="W5845" s="14">
        <f t="shared" si="725"/>
        <v>5082.8</v>
      </c>
      <c r="X5845" s="14"/>
      <c r="Y5845" s="14">
        <f t="shared" si="730"/>
        <v>0</v>
      </c>
      <c r="Z5845" s="16">
        <f t="shared" si="724"/>
        <v>5082.8</v>
      </c>
      <c r="AA5845" s="14">
        <f t="shared" si="729"/>
        <v>0</v>
      </c>
      <c r="AB5845" s="14">
        <f t="shared" si="727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3728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3489</v>
      </c>
      <c r="M5846" s="74"/>
      <c r="N5846" s="74" t="s">
        <v>40</v>
      </c>
      <c r="O5846" s="74" t="s">
        <v>41</v>
      </c>
      <c r="P5846" s="10">
        <v>0.02</v>
      </c>
      <c r="Q5846" s="12" t="s">
        <v>3490</v>
      </c>
      <c r="R5846" s="74"/>
      <c r="S5846" s="139">
        <v>4555.5</v>
      </c>
      <c r="T5846" s="14"/>
      <c r="U5846" s="14">
        <v>771.1</v>
      </c>
      <c r="V5846" s="14">
        <f t="shared" si="728"/>
        <v>3784.4</v>
      </c>
      <c r="W5846" s="14">
        <f t="shared" si="725"/>
        <v>755.98039215686276</v>
      </c>
      <c r="X5846" s="14"/>
      <c r="Y5846" s="14">
        <f t="shared" si="730"/>
        <v>0</v>
      </c>
      <c r="Z5846" s="16">
        <f t="shared" si="724"/>
        <v>755.98039215686276</v>
      </c>
      <c r="AA5846" s="14">
        <f t="shared" si="729"/>
        <v>15.11960784313726</v>
      </c>
      <c r="AB5846" s="14">
        <f t="shared" si="727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3728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28"/>
        <v>18977.050000000003</v>
      </c>
      <c r="W5847" s="14">
        <f t="shared" si="725"/>
        <v>99214.9</v>
      </c>
      <c r="X5847" s="14"/>
      <c r="Y5847" s="14">
        <f t="shared" si="730"/>
        <v>0</v>
      </c>
      <c r="Z5847" s="16">
        <f t="shared" si="724"/>
        <v>99214.9</v>
      </c>
      <c r="AA5847" s="14">
        <f t="shared" si="729"/>
        <v>0</v>
      </c>
      <c r="AB5847" s="14">
        <f t="shared" si="727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3728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28"/>
        <v>10623.66</v>
      </c>
      <c r="W5848" s="14">
        <f t="shared" si="725"/>
        <v>0</v>
      </c>
      <c r="X5848" s="14"/>
      <c r="Y5848" s="14">
        <f t="shared" si="730"/>
        <v>0</v>
      </c>
      <c r="Z5848" s="16">
        <f t="shared" ref="Z5848:Z5851" si="731">W5848+X5848</f>
        <v>0</v>
      </c>
      <c r="AA5848" s="14">
        <f t="shared" si="729"/>
        <v>0</v>
      </c>
      <c r="AB5848" s="14">
        <f t="shared" si="727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3728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4052</v>
      </c>
      <c r="S5849" s="139">
        <v>606250.65</v>
      </c>
      <c r="T5849" s="14"/>
      <c r="U5849" s="14">
        <v>390877.1</v>
      </c>
      <c r="V5849" s="14">
        <f t="shared" si="728"/>
        <v>215373.55000000005</v>
      </c>
      <c r="W5849" s="14">
        <f t="shared" si="725"/>
        <v>390877.1</v>
      </c>
      <c r="X5849" s="14"/>
      <c r="Y5849" s="14">
        <f t="shared" si="730"/>
        <v>0</v>
      </c>
      <c r="Z5849" s="16">
        <f t="shared" si="731"/>
        <v>390877.1</v>
      </c>
      <c r="AA5849" s="14">
        <f t="shared" si="729"/>
        <v>0</v>
      </c>
      <c r="AB5849" s="14">
        <f t="shared" si="727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3728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28"/>
        <v>0</v>
      </c>
      <c r="W5850" s="14">
        <f t="shared" si="725"/>
        <v>9.2592592594613887E-3</v>
      </c>
      <c r="X5850" s="14"/>
      <c r="Y5850" s="14">
        <f t="shared" si="730"/>
        <v>0</v>
      </c>
      <c r="Z5850" s="16">
        <f t="shared" si="731"/>
        <v>9.2592592594613887E-3</v>
      </c>
      <c r="AA5850" s="14">
        <f t="shared" si="729"/>
        <v>7.4074074075691082E-4</v>
      </c>
      <c r="AB5850" s="14">
        <f t="shared" si="727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3728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4058</v>
      </c>
      <c r="S5851" s="139">
        <v>33392.269999999997</v>
      </c>
      <c r="T5851" s="14"/>
      <c r="U5851" s="139">
        <v>33392.269999999997</v>
      </c>
      <c r="V5851" s="14">
        <f t="shared" si="728"/>
        <v>0</v>
      </c>
      <c r="W5851" s="14">
        <f t="shared" si="725"/>
        <v>32107.951923076918</v>
      </c>
      <c r="X5851" s="14"/>
      <c r="Y5851" s="14">
        <f t="shared" si="730"/>
        <v>0</v>
      </c>
      <c r="Z5851" s="16">
        <f t="shared" si="731"/>
        <v>32107.951923076918</v>
      </c>
      <c r="AA5851" s="14">
        <f t="shared" si="729"/>
        <v>1284.3180769230785</v>
      </c>
      <c r="AB5851" s="14">
        <f t="shared" si="727"/>
        <v>33392.269999999997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3728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28"/>
        <v>1.2799999999988401</v>
      </c>
      <c r="W5852" s="14">
        <f t="shared" si="725"/>
        <v>0</v>
      </c>
      <c r="X5852" s="14"/>
      <c r="Y5852" s="14">
        <f t="shared" si="730"/>
        <v>0</v>
      </c>
      <c r="Z5852" s="14"/>
      <c r="AA5852" s="14">
        <f t="shared" si="729"/>
        <v>0</v>
      </c>
      <c r="AB5852" s="14">
        <f t="shared" si="727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3728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4058</v>
      </c>
      <c r="S5853" s="139">
        <v>69038.429999999993</v>
      </c>
      <c r="T5853" s="14"/>
      <c r="U5853" s="139">
        <v>69038.429999999993</v>
      </c>
      <c r="V5853" s="14">
        <f t="shared" si="728"/>
        <v>0</v>
      </c>
      <c r="W5853" s="14">
        <f t="shared" si="725"/>
        <v>67684.735294117636</v>
      </c>
      <c r="X5853" s="14"/>
      <c r="Y5853" s="14">
        <f t="shared" si="730"/>
        <v>0</v>
      </c>
      <c r="Z5853" s="14"/>
      <c r="AA5853" s="14">
        <f t="shared" si="729"/>
        <v>1353.6947058823571</v>
      </c>
      <c r="AB5853" s="14">
        <f t="shared" si="727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3728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28"/>
        <v>23311.599999999999</v>
      </c>
      <c r="W5854" s="14">
        <f t="shared" si="725"/>
        <v>29668.235294117647</v>
      </c>
      <c r="X5854" s="14"/>
      <c r="Y5854" s="14">
        <f t="shared" si="730"/>
        <v>0</v>
      </c>
      <c r="Z5854" s="16">
        <f t="shared" ref="Z5854:Z5912" si="732">W5854+X5854</f>
        <v>29668.235294117647</v>
      </c>
      <c r="AA5854" s="14">
        <f t="shared" si="729"/>
        <v>593.3647058823517</v>
      </c>
      <c r="AB5854" s="14">
        <f t="shared" si="727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3728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28"/>
        <v>1510</v>
      </c>
      <c r="W5855" s="14">
        <f t="shared" si="725"/>
        <v>0</v>
      </c>
      <c r="X5855" s="14"/>
      <c r="Y5855" s="14">
        <f t="shared" si="730"/>
        <v>0</v>
      </c>
      <c r="Z5855" s="16">
        <f t="shared" si="732"/>
        <v>0</v>
      </c>
      <c r="AA5855" s="14">
        <f t="shared" si="729"/>
        <v>0</v>
      </c>
      <c r="AB5855" s="14">
        <f t="shared" si="727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3728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28"/>
        <v>84344.07</v>
      </c>
      <c r="W5856" s="14">
        <f t="shared" si="725"/>
        <v>6181.0784313725489</v>
      </c>
      <c r="X5856" s="14"/>
      <c r="Y5856" s="14">
        <f t="shared" si="730"/>
        <v>0</v>
      </c>
      <c r="Z5856" s="16">
        <f t="shared" si="732"/>
        <v>6181.0784313725489</v>
      </c>
      <c r="AA5856" s="14">
        <f t="shared" si="729"/>
        <v>123.62156862745087</v>
      </c>
      <c r="AB5856" s="14">
        <f t="shared" si="727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3728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28"/>
        <v>484</v>
      </c>
      <c r="W5857" s="14">
        <f t="shared" si="725"/>
        <v>1963.7254901960785</v>
      </c>
      <c r="X5857" s="14"/>
      <c r="Y5857" s="14">
        <f t="shared" si="730"/>
        <v>0</v>
      </c>
      <c r="Z5857" s="16">
        <f t="shared" si="732"/>
        <v>1963.7254901960785</v>
      </c>
      <c r="AA5857" s="14">
        <f t="shared" si="729"/>
        <v>39.274509803921546</v>
      </c>
      <c r="AB5857" s="14">
        <f t="shared" si="727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3728</v>
      </c>
      <c r="B5858" s="74" t="s">
        <v>32</v>
      </c>
      <c r="C5858" s="74" t="s">
        <v>1330</v>
      </c>
      <c r="D5858" s="74" t="s">
        <v>1354</v>
      </c>
      <c r="E5858" s="74" t="s">
        <v>3501</v>
      </c>
      <c r="F5858" s="74" t="s">
        <v>3501</v>
      </c>
      <c r="G5858" s="74" t="s">
        <v>3501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3501</v>
      </c>
      <c r="M5858" s="74"/>
      <c r="N5858" s="74" t="s">
        <v>40</v>
      </c>
      <c r="O5858" s="74" t="s">
        <v>80</v>
      </c>
      <c r="P5858" s="10">
        <v>0</v>
      </c>
      <c r="Q5858" s="12" t="s">
        <v>3502</v>
      </c>
      <c r="R5858" s="74"/>
      <c r="S5858" s="139">
        <v>10000</v>
      </c>
      <c r="T5858" s="14"/>
      <c r="U5858" s="14">
        <v>0</v>
      </c>
      <c r="V5858" s="14">
        <f t="shared" si="728"/>
        <v>10000</v>
      </c>
      <c r="W5858" s="14">
        <f t="shared" si="725"/>
        <v>0</v>
      </c>
      <c r="X5858" s="14"/>
      <c r="Y5858" s="14">
        <f t="shared" si="730"/>
        <v>0</v>
      </c>
      <c r="Z5858" s="16">
        <f t="shared" si="732"/>
        <v>0</v>
      </c>
      <c r="AA5858" s="14">
        <f t="shared" si="729"/>
        <v>0</v>
      </c>
      <c r="AB5858" s="14">
        <f t="shared" si="727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3728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28"/>
        <v>6117.6600000000008</v>
      </c>
      <c r="W5859" s="14">
        <f t="shared" si="725"/>
        <v>2185.6999999999998</v>
      </c>
      <c r="X5859" s="14"/>
      <c r="Y5859" s="14">
        <f t="shared" si="730"/>
        <v>0</v>
      </c>
      <c r="Z5859" s="16">
        <f t="shared" si="732"/>
        <v>2185.6999999999998</v>
      </c>
      <c r="AA5859" s="14">
        <f t="shared" si="729"/>
        <v>0</v>
      </c>
      <c r="AB5859" s="14">
        <f t="shared" si="727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3728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4088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28"/>
        <v>1254</v>
      </c>
      <c r="W5860" s="14">
        <f t="shared" ref="W5860:W5879" si="733">IF(O5860="返货",U5860/(1+P5860),IF(O5860="返现",U5860,IF(O5860="折扣",U5860*P5860,IF(O5860="无",U5860))))</f>
        <v>0</v>
      </c>
      <c r="X5860" s="14"/>
      <c r="Y5860" s="14">
        <f t="shared" si="730"/>
        <v>0</v>
      </c>
      <c r="Z5860" s="16">
        <f t="shared" si="732"/>
        <v>0</v>
      </c>
      <c r="AA5860" s="14">
        <f t="shared" si="729"/>
        <v>0</v>
      </c>
      <c r="AB5860" s="14">
        <f t="shared" si="727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3728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4055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28"/>
        <v>48179.8</v>
      </c>
      <c r="W5861" s="14">
        <f t="shared" si="733"/>
        <v>0</v>
      </c>
      <c r="X5861" s="14"/>
      <c r="Y5861" s="14">
        <f t="shared" si="730"/>
        <v>0</v>
      </c>
      <c r="Z5861" s="16">
        <f t="shared" si="732"/>
        <v>0</v>
      </c>
      <c r="AA5861" s="14">
        <f t="shared" si="729"/>
        <v>0</v>
      </c>
      <c r="AB5861" s="14">
        <f t="shared" si="727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3728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4088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28"/>
        <v>484.29999999999802</v>
      </c>
      <c r="W5862" s="14">
        <f t="shared" si="733"/>
        <v>0</v>
      </c>
      <c r="X5862" s="14"/>
      <c r="Y5862" s="14">
        <f t="shared" si="730"/>
        <v>0</v>
      </c>
      <c r="Z5862" s="16">
        <f t="shared" si="732"/>
        <v>0</v>
      </c>
      <c r="AA5862" s="14">
        <f t="shared" si="729"/>
        <v>0</v>
      </c>
      <c r="AB5862" s="14">
        <f t="shared" si="727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3728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4088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28"/>
        <v>8472.1</v>
      </c>
      <c r="W5863" s="14">
        <f t="shared" si="733"/>
        <v>0</v>
      </c>
      <c r="X5863" s="14"/>
      <c r="Y5863" s="14">
        <f t="shared" si="730"/>
        <v>0</v>
      </c>
      <c r="Z5863" s="16">
        <f t="shared" si="732"/>
        <v>0</v>
      </c>
      <c r="AA5863" s="14">
        <f t="shared" si="729"/>
        <v>0</v>
      </c>
      <c r="AB5863" s="14">
        <f t="shared" si="727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3728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4088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28"/>
        <v>38476.199999999997</v>
      </c>
      <c r="W5864" s="14">
        <f t="shared" si="733"/>
        <v>0</v>
      </c>
      <c r="X5864" s="14"/>
      <c r="Y5864" s="14">
        <f t="shared" si="730"/>
        <v>0</v>
      </c>
      <c r="Z5864" s="16">
        <f t="shared" si="732"/>
        <v>0</v>
      </c>
      <c r="AA5864" s="14">
        <f t="shared" si="729"/>
        <v>0</v>
      </c>
      <c r="AB5864" s="14">
        <f t="shared" si="727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3728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4088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28"/>
        <v>-14.2</v>
      </c>
      <c r="W5865" s="14">
        <f t="shared" si="733"/>
        <v>0</v>
      </c>
      <c r="X5865" s="14"/>
      <c r="Y5865" s="14">
        <f t="shared" si="730"/>
        <v>0</v>
      </c>
      <c r="Z5865" s="16">
        <f t="shared" si="732"/>
        <v>0</v>
      </c>
      <c r="AA5865" s="14">
        <f t="shared" si="729"/>
        <v>0</v>
      </c>
      <c r="AB5865" s="14">
        <f t="shared" si="727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3728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4055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28"/>
        <v>5697.7</v>
      </c>
      <c r="W5866" s="14">
        <f t="shared" si="733"/>
        <v>0</v>
      </c>
      <c r="X5866" s="14"/>
      <c r="Y5866" s="14">
        <f t="shared" si="730"/>
        <v>0</v>
      </c>
      <c r="Z5866" s="16">
        <f t="shared" si="732"/>
        <v>0</v>
      </c>
      <c r="AA5866" s="14">
        <f t="shared" si="729"/>
        <v>0</v>
      </c>
      <c r="AB5866" s="14">
        <f t="shared" si="727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3728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4088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28"/>
        <v>444.900000000001</v>
      </c>
      <c r="W5867" s="14">
        <f t="shared" si="733"/>
        <v>0</v>
      </c>
      <c r="X5867" s="14"/>
      <c r="Y5867" s="14">
        <f t="shared" si="730"/>
        <v>0</v>
      </c>
      <c r="Z5867" s="16">
        <f t="shared" si="732"/>
        <v>0</v>
      </c>
      <c r="AA5867" s="14">
        <f t="shared" si="729"/>
        <v>0</v>
      </c>
      <c r="AB5867" s="14">
        <f t="shared" si="727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3728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4088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28"/>
        <v>-1375991.64</v>
      </c>
      <c r="W5868" s="14">
        <f t="shared" si="733"/>
        <v>0</v>
      </c>
      <c r="X5868" s="14"/>
      <c r="Y5868" s="14">
        <f t="shared" si="730"/>
        <v>0</v>
      </c>
      <c r="Z5868" s="16">
        <f t="shared" si="732"/>
        <v>0</v>
      </c>
      <c r="AA5868" s="14">
        <f t="shared" si="729"/>
        <v>0</v>
      </c>
      <c r="AB5868" s="14">
        <f t="shared" si="727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3728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4088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28"/>
        <v>-4564.6899999999996</v>
      </c>
      <c r="W5869" s="14">
        <f t="shared" si="733"/>
        <v>0</v>
      </c>
      <c r="X5869" s="14"/>
      <c r="Y5869" s="14">
        <f t="shared" si="730"/>
        <v>0</v>
      </c>
      <c r="Z5869" s="16">
        <f t="shared" si="732"/>
        <v>0</v>
      </c>
      <c r="AA5869" s="14">
        <f t="shared" si="729"/>
        <v>0</v>
      </c>
      <c r="AB5869" s="14">
        <f t="shared" si="727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3728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4088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28"/>
        <v>-386.17000000001298</v>
      </c>
      <c r="W5870" s="14">
        <f t="shared" si="733"/>
        <v>0</v>
      </c>
      <c r="X5870" s="14"/>
      <c r="Y5870" s="14">
        <f t="shared" si="730"/>
        <v>0</v>
      </c>
      <c r="Z5870" s="16">
        <f t="shared" si="732"/>
        <v>0</v>
      </c>
      <c r="AA5870" s="14">
        <f t="shared" si="729"/>
        <v>0</v>
      </c>
      <c r="AB5870" s="14">
        <f t="shared" si="727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3728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4088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28"/>
        <v>1149.7</v>
      </c>
      <c r="W5871" s="14">
        <f t="shared" si="733"/>
        <v>0</v>
      </c>
      <c r="X5871" s="14"/>
      <c r="Y5871" s="14">
        <f t="shared" si="730"/>
        <v>0</v>
      </c>
      <c r="Z5871" s="16">
        <f t="shared" si="732"/>
        <v>0</v>
      </c>
      <c r="AA5871" s="14">
        <f t="shared" si="729"/>
        <v>0</v>
      </c>
      <c r="AB5871" s="14">
        <f t="shared" si="727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3728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4088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28"/>
        <v>2274.3000000000502</v>
      </c>
      <c r="W5872" s="14">
        <f t="shared" si="733"/>
        <v>0</v>
      </c>
      <c r="X5872" s="14"/>
      <c r="Y5872" s="14">
        <f t="shared" si="730"/>
        <v>0</v>
      </c>
      <c r="Z5872" s="16">
        <f t="shared" si="732"/>
        <v>0</v>
      </c>
      <c r="AA5872" s="14">
        <f t="shared" si="729"/>
        <v>0</v>
      </c>
      <c r="AB5872" s="14">
        <f t="shared" si="727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3728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4088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28"/>
        <v>231281.9</v>
      </c>
      <c r="W5873" s="14">
        <f t="shared" si="733"/>
        <v>0</v>
      </c>
      <c r="X5873" s="14"/>
      <c r="Y5873" s="14">
        <f t="shared" si="730"/>
        <v>0</v>
      </c>
      <c r="Z5873" s="16">
        <f t="shared" si="732"/>
        <v>0</v>
      </c>
      <c r="AA5873" s="14">
        <f t="shared" si="729"/>
        <v>0</v>
      </c>
      <c r="AB5873" s="14">
        <f t="shared" ref="AB5873:AB5936" si="734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3728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4088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5">S5874+T5874-U5874</f>
        <v>14525.44</v>
      </c>
      <c r="W5874" s="14">
        <f t="shared" si="733"/>
        <v>0</v>
      </c>
      <c r="X5874" s="14"/>
      <c r="Y5874" s="14">
        <f t="shared" si="730"/>
        <v>0</v>
      </c>
      <c r="Z5874" s="16">
        <f t="shared" si="732"/>
        <v>0</v>
      </c>
      <c r="AA5874" s="14">
        <f t="shared" si="729"/>
        <v>0</v>
      </c>
      <c r="AB5874" s="14">
        <f t="shared" si="734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3728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4088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5"/>
        <v>-9999.9500000000007</v>
      </c>
      <c r="W5875" s="14">
        <f t="shared" si="733"/>
        <v>0</v>
      </c>
      <c r="X5875" s="14"/>
      <c r="Y5875" s="14">
        <f t="shared" si="730"/>
        <v>0</v>
      </c>
      <c r="Z5875" s="16">
        <f t="shared" si="732"/>
        <v>0</v>
      </c>
      <c r="AA5875" s="14">
        <f t="shared" si="729"/>
        <v>0</v>
      </c>
      <c r="AB5875" s="14">
        <f t="shared" si="734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3728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4088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5"/>
        <v>3183.65</v>
      </c>
      <c r="W5876" s="14">
        <f t="shared" si="733"/>
        <v>0</v>
      </c>
      <c r="X5876" s="14"/>
      <c r="Y5876" s="14">
        <f t="shared" si="730"/>
        <v>0</v>
      </c>
      <c r="Z5876" s="16">
        <f t="shared" si="732"/>
        <v>0</v>
      </c>
      <c r="AA5876" s="14">
        <f t="shared" si="729"/>
        <v>0</v>
      </c>
      <c r="AB5876" s="14">
        <f t="shared" si="734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3728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5"/>
        <v>1038.73</v>
      </c>
      <c r="W5877" s="14">
        <f t="shared" si="733"/>
        <v>0</v>
      </c>
      <c r="X5877" s="14"/>
      <c r="Y5877" s="14">
        <f t="shared" si="730"/>
        <v>0</v>
      </c>
      <c r="Z5877" s="16">
        <f t="shared" si="732"/>
        <v>0</v>
      </c>
      <c r="AA5877" s="14">
        <f t="shared" si="729"/>
        <v>0</v>
      </c>
      <c r="AB5877" s="14">
        <f t="shared" si="734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3728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5"/>
        <v>-555.79999999999995</v>
      </c>
      <c r="W5878" s="14">
        <f t="shared" si="733"/>
        <v>0</v>
      </c>
      <c r="X5878" s="14"/>
      <c r="Y5878" s="14">
        <f t="shared" si="730"/>
        <v>0</v>
      </c>
      <c r="Z5878" s="16">
        <f t="shared" si="732"/>
        <v>0</v>
      </c>
      <c r="AA5878" s="14">
        <f t="shared" si="729"/>
        <v>0</v>
      </c>
      <c r="AB5878" s="14">
        <f t="shared" si="734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3728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5"/>
        <v>3936.7</v>
      </c>
      <c r="W5879" s="14">
        <f t="shared" si="733"/>
        <v>0</v>
      </c>
      <c r="X5879" s="14"/>
      <c r="Y5879" s="14">
        <f t="shared" si="730"/>
        <v>0</v>
      </c>
      <c r="Z5879" s="16">
        <f t="shared" si="732"/>
        <v>0</v>
      </c>
      <c r="AA5879" s="14">
        <f t="shared" ref="AA5879:AA5901" si="736">U5879-W5879</f>
        <v>0</v>
      </c>
      <c r="AB5879" s="14">
        <f t="shared" si="734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3728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4058</v>
      </c>
      <c r="S5880" s="139">
        <v>6073.53</v>
      </c>
      <c r="T5880" s="14"/>
      <c r="U5880" s="14">
        <v>6073.53</v>
      </c>
      <c r="V5880" s="14">
        <f t="shared" si="735"/>
        <v>0</v>
      </c>
      <c r="W5880" s="14">
        <v>0</v>
      </c>
      <c r="X5880" s="14"/>
      <c r="Y5880" s="14">
        <f t="shared" si="730"/>
        <v>0</v>
      </c>
      <c r="Z5880" s="16">
        <f t="shared" si="732"/>
        <v>0</v>
      </c>
      <c r="AA5880" s="14">
        <f t="shared" si="736"/>
        <v>6073.53</v>
      </c>
      <c r="AB5880" s="14">
        <v>0</v>
      </c>
      <c r="AC5880" s="10">
        <v>7.0000000000000007E-2</v>
      </c>
      <c r="AD5880" s="14"/>
      <c r="AE5880" s="74" t="s">
        <v>4089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3728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4058</v>
      </c>
      <c r="S5881" s="139">
        <v>50000</v>
      </c>
      <c r="T5881" s="14"/>
      <c r="U5881" s="14">
        <v>34751.97</v>
      </c>
      <c r="V5881" s="14">
        <f t="shared" si="735"/>
        <v>15248.029999999999</v>
      </c>
      <c r="W5881" s="14">
        <f t="shared" ref="W5881:W5890" si="737">IF(O5881="返货",U5881/(1+P5881),IF(O5881="返现",U5881,IF(O5881="折扣",U5881*P5881,IF(O5881="无",U5881))))</f>
        <v>33097.114285714284</v>
      </c>
      <c r="X5881" s="14"/>
      <c r="Y5881" s="14">
        <f t="shared" si="730"/>
        <v>0</v>
      </c>
      <c r="Z5881" s="16">
        <f t="shared" si="732"/>
        <v>33097.114285714284</v>
      </c>
      <c r="AA5881" s="14">
        <f t="shared" si="736"/>
        <v>1654.8557142857171</v>
      </c>
      <c r="AB5881" s="14">
        <f t="shared" si="734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3728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5"/>
        <v>1.0000000002037299E-2</v>
      </c>
      <c r="W5882" s="14">
        <f t="shared" si="737"/>
        <v>0</v>
      </c>
      <c r="X5882" s="14"/>
      <c r="Y5882" s="14">
        <f t="shared" si="730"/>
        <v>0</v>
      </c>
      <c r="Z5882" s="16">
        <f t="shared" si="732"/>
        <v>0</v>
      </c>
      <c r="AA5882" s="14">
        <f t="shared" si="736"/>
        <v>0</v>
      </c>
      <c r="AB5882" s="14">
        <f t="shared" si="734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3728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5"/>
        <v>9.9999999983992893E-3</v>
      </c>
      <c r="W5883" s="14">
        <f t="shared" si="737"/>
        <v>0</v>
      </c>
      <c r="X5883" s="14"/>
      <c r="Y5883" s="14">
        <f t="shared" si="730"/>
        <v>0</v>
      </c>
      <c r="Z5883" s="16">
        <f t="shared" si="732"/>
        <v>0</v>
      </c>
      <c r="AA5883" s="14">
        <f t="shared" si="736"/>
        <v>0</v>
      </c>
      <c r="AB5883" s="14">
        <f t="shared" si="734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3728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5"/>
        <v>2.0000000000436599E-2</v>
      </c>
      <c r="W5884" s="14">
        <f t="shared" si="737"/>
        <v>0</v>
      </c>
      <c r="X5884" s="14"/>
      <c r="Y5884" s="14">
        <f t="shared" si="730"/>
        <v>0</v>
      </c>
      <c r="Z5884" s="16">
        <f t="shared" si="732"/>
        <v>0</v>
      </c>
      <c r="AA5884" s="14">
        <f t="shared" si="736"/>
        <v>0</v>
      </c>
      <c r="AB5884" s="14">
        <f t="shared" si="734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3728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5"/>
        <v>1.0000000002037299E-2</v>
      </c>
      <c r="W5885" s="14">
        <f t="shared" si="737"/>
        <v>0</v>
      </c>
      <c r="X5885" s="14"/>
      <c r="Y5885" s="14">
        <f t="shared" si="730"/>
        <v>0</v>
      </c>
      <c r="Z5885" s="16">
        <f t="shared" si="732"/>
        <v>0</v>
      </c>
      <c r="AA5885" s="14">
        <f t="shared" si="736"/>
        <v>0</v>
      </c>
      <c r="AB5885" s="14">
        <f t="shared" si="734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3728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20093.78</v>
      </c>
      <c r="V5886" s="14">
        <f t="shared" si="735"/>
        <v>-951068.63</v>
      </c>
      <c r="W5886" s="14">
        <f t="shared" si="737"/>
        <v>19699.784313725489</v>
      </c>
      <c r="X5886" s="14"/>
      <c r="Y5886" s="14">
        <f t="shared" si="730"/>
        <v>0</v>
      </c>
      <c r="Z5886" s="16">
        <f t="shared" si="732"/>
        <v>19699.784313725489</v>
      </c>
      <c r="AA5886" s="14">
        <f t="shared" si="736"/>
        <v>393.99568627450935</v>
      </c>
      <c r="AB5886" s="14">
        <f t="shared" si="734"/>
        <v>20093.78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3728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5"/>
        <v>-184301.22999999998</v>
      </c>
      <c r="W5887" s="14">
        <f t="shared" si="737"/>
        <v>5821.4411764705883</v>
      </c>
      <c r="X5887" s="14"/>
      <c r="Y5887" s="14">
        <f t="shared" si="730"/>
        <v>0</v>
      </c>
      <c r="Z5887" s="16">
        <f t="shared" si="732"/>
        <v>5821.4411764705883</v>
      </c>
      <c r="AA5887" s="14">
        <f t="shared" si="736"/>
        <v>116.4288235294116</v>
      </c>
      <c r="AB5887" s="14">
        <f t="shared" si="734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3728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5"/>
        <v>108496.83</v>
      </c>
      <c r="W5888" s="14">
        <f t="shared" si="737"/>
        <v>0</v>
      </c>
      <c r="X5888" s="14"/>
      <c r="Y5888" s="14">
        <f t="shared" si="730"/>
        <v>0</v>
      </c>
      <c r="Z5888" s="16">
        <f t="shared" si="732"/>
        <v>0</v>
      </c>
      <c r="AA5888" s="14">
        <f t="shared" si="736"/>
        <v>0</v>
      </c>
      <c r="AB5888" s="14">
        <f t="shared" si="734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3728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5"/>
        <v>1111.7</v>
      </c>
      <c r="W5889" s="14">
        <f t="shared" si="737"/>
        <v>0</v>
      </c>
      <c r="X5889" s="14"/>
      <c r="Y5889" s="14">
        <f t="shared" si="730"/>
        <v>0</v>
      </c>
      <c r="Z5889" s="16">
        <f t="shared" si="732"/>
        <v>0</v>
      </c>
      <c r="AA5889" s="14">
        <f t="shared" si="736"/>
        <v>0</v>
      </c>
      <c r="AB5889" s="14">
        <f t="shared" si="734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3728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5"/>
        <v>0.01</v>
      </c>
      <c r="W5890" s="14">
        <f t="shared" si="737"/>
        <v>0</v>
      </c>
      <c r="X5890" s="14"/>
      <c r="Y5890" s="14">
        <f t="shared" si="730"/>
        <v>0</v>
      </c>
      <c r="Z5890" s="16">
        <f t="shared" si="732"/>
        <v>0</v>
      </c>
      <c r="AA5890" s="14">
        <f t="shared" si="736"/>
        <v>0</v>
      </c>
      <c r="AB5890" s="14">
        <f t="shared" si="734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3728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4090</v>
      </c>
      <c r="S5891" s="139">
        <v>24395.360000000001</v>
      </c>
      <c r="T5891" s="14"/>
      <c r="U5891" s="14">
        <v>0</v>
      </c>
      <c r="V5891" s="14">
        <f t="shared" si="735"/>
        <v>24395.360000000001</v>
      </c>
      <c r="W5891" s="14">
        <v>-1303334.69</v>
      </c>
      <c r="X5891" s="14"/>
      <c r="Y5891" s="14">
        <f t="shared" ref="Y5891:Y5954" si="738">IF((W5891-AB5891)&gt;0,W5891-AB5891,0)</f>
        <v>0</v>
      </c>
      <c r="Z5891" s="16">
        <f t="shared" si="732"/>
        <v>-1303334.69</v>
      </c>
      <c r="AA5891" s="14">
        <f t="shared" si="736"/>
        <v>1303334.69</v>
      </c>
      <c r="AB5891" s="14">
        <f t="shared" si="734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3728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5"/>
        <v>3007.96000000001</v>
      </c>
      <c r="W5892" s="14">
        <f t="shared" ref="W5892:W5955" si="739">IF(O5892="返货",U5892/(1+P5892),IF(O5892="返现",U5892,IF(O5892="折扣",U5892*P5892,IF(O5892="无",U5892))))</f>
        <v>0</v>
      </c>
      <c r="X5892" s="14"/>
      <c r="Y5892" s="14">
        <f t="shared" si="738"/>
        <v>0</v>
      </c>
      <c r="Z5892" s="16">
        <f t="shared" si="732"/>
        <v>0</v>
      </c>
      <c r="AA5892" s="14">
        <f t="shared" si="736"/>
        <v>0</v>
      </c>
      <c r="AB5892" s="14">
        <f t="shared" si="734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3728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5"/>
        <v>240.3</v>
      </c>
      <c r="W5893" s="14">
        <f t="shared" si="739"/>
        <v>0</v>
      </c>
      <c r="X5893" s="14"/>
      <c r="Y5893" s="14">
        <f t="shared" si="738"/>
        <v>0</v>
      </c>
      <c r="Z5893" s="16">
        <f t="shared" si="732"/>
        <v>0</v>
      </c>
      <c r="AA5893" s="14">
        <f t="shared" si="736"/>
        <v>0</v>
      </c>
      <c r="AB5893" s="14">
        <f t="shared" si="734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3728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5"/>
        <v>276.74</v>
      </c>
      <c r="W5894" s="14">
        <f t="shared" si="739"/>
        <v>0</v>
      </c>
      <c r="X5894" s="14"/>
      <c r="Y5894" s="14">
        <f t="shared" si="738"/>
        <v>0</v>
      </c>
      <c r="Z5894" s="16">
        <f t="shared" si="732"/>
        <v>0</v>
      </c>
      <c r="AA5894" s="14">
        <f t="shared" si="736"/>
        <v>0</v>
      </c>
      <c r="AB5894" s="14">
        <f t="shared" si="734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3728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5"/>
        <v>25833.3</v>
      </c>
      <c r="W5895" s="14">
        <f t="shared" si="739"/>
        <v>0</v>
      </c>
      <c r="X5895" s="14"/>
      <c r="Y5895" s="14">
        <f t="shared" si="738"/>
        <v>0</v>
      </c>
      <c r="Z5895" s="16">
        <f t="shared" si="732"/>
        <v>0</v>
      </c>
      <c r="AA5895" s="14">
        <f t="shared" si="736"/>
        <v>0</v>
      </c>
      <c r="AB5895" s="14">
        <f t="shared" si="734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3728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5"/>
        <v>31596.080000000002</v>
      </c>
      <c r="W5896" s="14">
        <f t="shared" si="739"/>
        <v>2847.5</v>
      </c>
      <c r="X5896" s="14"/>
      <c r="Y5896" s="14">
        <f t="shared" si="738"/>
        <v>0</v>
      </c>
      <c r="Z5896" s="16">
        <f t="shared" si="732"/>
        <v>2847.5</v>
      </c>
      <c r="AA5896" s="14">
        <f t="shared" si="736"/>
        <v>0</v>
      </c>
      <c r="AB5896" s="14">
        <f t="shared" si="734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3728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5"/>
        <v>1.33</v>
      </c>
      <c r="W5897" s="14">
        <f t="shared" si="739"/>
        <v>0</v>
      </c>
      <c r="X5897" s="14"/>
      <c r="Y5897" s="14">
        <f t="shared" si="738"/>
        <v>0</v>
      </c>
      <c r="Z5897" s="16">
        <f t="shared" si="732"/>
        <v>0</v>
      </c>
      <c r="AA5897" s="14">
        <f t="shared" si="736"/>
        <v>0</v>
      </c>
      <c r="AB5897" s="14">
        <f t="shared" si="734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3728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4052</v>
      </c>
      <c r="S5898" s="139">
        <v>165219.82</v>
      </c>
      <c r="T5898" s="14"/>
      <c r="U5898" s="14">
        <v>76931.100000000006</v>
      </c>
      <c r="V5898" s="14">
        <f t="shared" si="735"/>
        <v>88288.72</v>
      </c>
      <c r="W5898" s="14">
        <f t="shared" si="739"/>
        <v>76931.100000000006</v>
      </c>
      <c r="X5898" s="14"/>
      <c r="Y5898" s="14">
        <f t="shared" si="738"/>
        <v>0</v>
      </c>
      <c r="Z5898" s="16">
        <f t="shared" si="732"/>
        <v>76931.100000000006</v>
      </c>
      <c r="AA5898" s="14">
        <f t="shared" si="736"/>
        <v>0</v>
      </c>
      <c r="AB5898" s="14">
        <f t="shared" si="734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3728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5"/>
        <v>8009.05</v>
      </c>
      <c r="W5899" s="14">
        <f t="shared" si="739"/>
        <v>0</v>
      </c>
      <c r="X5899" s="14"/>
      <c r="Y5899" s="14">
        <f t="shared" si="738"/>
        <v>0</v>
      </c>
      <c r="Z5899" s="16">
        <f t="shared" si="732"/>
        <v>0</v>
      </c>
      <c r="AA5899" s="14">
        <f t="shared" si="736"/>
        <v>0</v>
      </c>
      <c r="AB5899" s="14">
        <f t="shared" si="734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3728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5"/>
        <v>1264.3399999999999</v>
      </c>
      <c r="W5900" s="14">
        <f t="shared" si="739"/>
        <v>0</v>
      </c>
      <c r="X5900" s="14"/>
      <c r="Y5900" s="14">
        <f t="shared" si="738"/>
        <v>0</v>
      </c>
      <c r="Z5900" s="16">
        <f t="shared" si="732"/>
        <v>0</v>
      </c>
      <c r="AA5900" s="14">
        <f t="shared" si="736"/>
        <v>0</v>
      </c>
      <c r="AB5900" s="14">
        <f t="shared" si="734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3728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5"/>
        <v>66918.94</v>
      </c>
      <c r="W5901" s="14">
        <f t="shared" si="739"/>
        <v>0</v>
      </c>
      <c r="X5901" s="14"/>
      <c r="Y5901" s="14">
        <f t="shared" si="738"/>
        <v>0</v>
      </c>
      <c r="Z5901" s="16">
        <f t="shared" si="732"/>
        <v>0</v>
      </c>
      <c r="AA5901" s="14">
        <f t="shared" si="736"/>
        <v>0</v>
      </c>
      <c r="AB5901" s="14">
        <f t="shared" si="734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3728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4052</v>
      </c>
      <c r="S5902" s="139">
        <v>200000</v>
      </c>
      <c r="T5902" s="14"/>
      <c r="U5902" s="14">
        <v>0</v>
      </c>
      <c r="V5902" s="14">
        <f t="shared" si="735"/>
        <v>200000</v>
      </c>
      <c r="W5902" s="14">
        <f t="shared" si="739"/>
        <v>0</v>
      </c>
      <c r="X5902" s="14"/>
      <c r="Y5902" s="14">
        <f t="shared" si="738"/>
        <v>0</v>
      </c>
      <c r="Z5902" s="16">
        <f t="shared" si="732"/>
        <v>0</v>
      </c>
      <c r="AA5902" s="139">
        <f>W5902*P5902</f>
        <v>0</v>
      </c>
      <c r="AB5902" s="14">
        <f t="shared" si="734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3728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5"/>
        <v>253085.06</v>
      </c>
      <c r="W5903" s="14">
        <f t="shared" si="739"/>
        <v>0</v>
      </c>
      <c r="X5903" s="14"/>
      <c r="Y5903" s="14">
        <f t="shared" si="738"/>
        <v>0</v>
      </c>
      <c r="Z5903" s="16">
        <f t="shared" si="732"/>
        <v>0</v>
      </c>
      <c r="AA5903" s="14">
        <f t="shared" ref="AA5903:AA5966" si="740">U5903-W5903</f>
        <v>0</v>
      </c>
      <c r="AB5903" s="14">
        <f t="shared" si="734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3728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5"/>
        <v>50914.91</v>
      </c>
      <c r="W5904" s="14">
        <f t="shared" si="739"/>
        <v>0</v>
      </c>
      <c r="X5904" s="14"/>
      <c r="Y5904" s="14">
        <f t="shared" si="738"/>
        <v>0</v>
      </c>
      <c r="Z5904" s="16">
        <f t="shared" si="732"/>
        <v>0</v>
      </c>
      <c r="AA5904" s="14">
        <f t="shared" si="740"/>
        <v>0</v>
      </c>
      <c r="AB5904" s="14">
        <f t="shared" si="734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3728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5"/>
        <v>1.9999999999527101E-2</v>
      </c>
      <c r="W5905" s="14">
        <f t="shared" si="739"/>
        <v>0</v>
      </c>
      <c r="X5905" s="14"/>
      <c r="Y5905" s="14">
        <f t="shared" si="738"/>
        <v>0</v>
      </c>
      <c r="Z5905" s="16">
        <f t="shared" si="732"/>
        <v>0</v>
      </c>
      <c r="AA5905" s="14">
        <f t="shared" si="740"/>
        <v>0</v>
      </c>
      <c r="AB5905" s="14">
        <f t="shared" si="734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3728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5"/>
        <v>28967.03</v>
      </c>
      <c r="W5906" s="14">
        <f t="shared" si="739"/>
        <v>0</v>
      </c>
      <c r="X5906" s="14"/>
      <c r="Y5906" s="14">
        <f t="shared" si="738"/>
        <v>0</v>
      </c>
      <c r="Z5906" s="16">
        <f t="shared" si="732"/>
        <v>0</v>
      </c>
      <c r="AA5906" s="14">
        <f t="shared" si="740"/>
        <v>0</v>
      </c>
      <c r="AB5906" s="14">
        <f t="shared" si="734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3728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5"/>
        <v>1416.9</v>
      </c>
      <c r="W5907" s="14">
        <f t="shared" si="739"/>
        <v>0</v>
      </c>
      <c r="X5907" s="14"/>
      <c r="Y5907" s="14">
        <f t="shared" si="738"/>
        <v>0</v>
      </c>
      <c r="Z5907" s="16">
        <f t="shared" si="732"/>
        <v>0</v>
      </c>
      <c r="AA5907" s="14">
        <f t="shared" si="740"/>
        <v>0</v>
      </c>
      <c r="AB5907" s="14">
        <f t="shared" si="734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3728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5"/>
        <v>-9.9999999947613105E-3</v>
      </c>
      <c r="W5908" s="14">
        <f t="shared" si="739"/>
        <v>0</v>
      </c>
      <c r="X5908" s="14"/>
      <c r="Y5908" s="14">
        <f t="shared" si="738"/>
        <v>0</v>
      </c>
      <c r="Z5908" s="16">
        <f t="shared" si="732"/>
        <v>0</v>
      </c>
      <c r="AA5908" s="14">
        <f t="shared" si="740"/>
        <v>0</v>
      </c>
      <c r="AB5908" s="14">
        <f t="shared" si="734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3728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5"/>
        <v>321.98999999999802</v>
      </c>
      <c r="W5909" s="14">
        <f t="shared" si="739"/>
        <v>0</v>
      </c>
      <c r="X5909" s="14"/>
      <c r="Y5909" s="14">
        <f t="shared" si="738"/>
        <v>0</v>
      </c>
      <c r="Z5909" s="16">
        <f t="shared" si="732"/>
        <v>0</v>
      </c>
      <c r="AA5909" s="14">
        <f t="shared" si="740"/>
        <v>0</v>
      </c>
      <c r="AB5909" s="14">
        <f t="shared" si="734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3728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5"/>
        <v>12.47</v>
      </c>
      <c r="W5910" s="14">
        <f t="shared" si="739"/>
        <v>0</v>
      </c>
      <c r="X5910" s="14"/>
      <c r="Y5910" s="14">
        <f t="shared" si="738"/>
        <v>0</v>
      </c>
      <c r="Z5910" s="16">
        <f t="shared" si="732"/>
        <v>0</v>
      </c>
      <c r="AA5910" s="14">
        <f t="shared" si="740"/>
        <v>0</v>
      </c>
      <c r="AB5910" s="14">
        <f t="shared" si="734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3728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5"/>
        <v>450.89999999998997</v>
      </c>
      <c r="W5911" s="14">
        <f t="shared" si="739"/>
        <v>0</v>
      </c>
      <c r="X5911" s="14"/>
      <c r="Y5911" s="14">
        <f t="shared" si="738"/>
        <v>0</v>
      </c>
      <c r="Z5911" s="16">
        <f t="shared" si="732"/>
        <v>0</v>
      </c>
      <c r="AA5911" s="14">
        <f t="shared" si="740"/>
        <v>0</v>
      </c>
      <c r="AB5911" s="14">
        <f t="shared" si="734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3728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5"/>
        <v>26338.9</v>
      </c>
      <c r="W5912" s="14">
        <f t="shared" si="739"/>
        <v>6932.6</v>
      </c>
      <c r="X5912" s="14"/>
      <c r="Y5912" s="14">
        <f t="shared" si="738"/>
        <v>0</v>
      </c>
      <c r="Z5912" s="16">
        <f t="shared" si="732"/>
        <v>6932.6</v>
      </c>
      <c r="AA5912" s="14">
        <f t="shared" si="740"/>
        <v>0</v>
      </c>
      <c r="AB5912" s="14">
        <f t="shared" si="734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3728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5"/>
        <v>1.00000000002183E-2</v>
      </c>
      <c r="W5913" s="14">
        <f t="shared" si="739"/>
        <v>0</v>
      </c>
      <c r="X5913" s="14"/>
      <c r="Y5913" s="14">
        <f t="shared" si="738"/>
        <v>0</v>
      </c>
      <c r="Z5913" s="14"/>
      <c r="AA5913" s="14">
        <f t="shared" si="740"/>
        <v>0</v>
      </c>
      <c r="AB5913" s="14">
        <f t="shared" si="734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3728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5"/>
        <v>4.9999999999954498E-2</v>
      </c>
      <c r="W5914" s="14">
        <f t="shared" si="739"/>
        <v>0</v>
      </c>
      <c r="X5914" s="14"/>
      <c r="Y5914" s="14">
        <f t="shared" si="738"/>
        <v>0</v>
      </c>
      <c r="Z5914" s="16">
        <f t="shared" ref="Z5914:Z5915" si="741">W5914+X5914</f>
        <v>0</v>
      </c>
      <c r="AA5914" s="14">
        <f t="shared" si="740"/>
        <v>0</v>
      </c>
      <c r="AB5914" s="14">
        <f t="shared" si="734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3728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5"/>
        <v>6195.5</v>
      </c>
      <c r="W5915" s="14">
        <f t="shared" si="739"/>
        <v>649</v>
      </c>
      <c r="X5915" s="14"/>
      <c r="Y5915" s="14">
        <f t="shared" si="738"/>
        <v>0</v>
      </c>
      <c r="Z5915" s="16">
        <f t="shared" si="741"/>
        <v>649</v>
      </c>
      <c r="AA5915" s="14">
        <f t="shared" si="740"/>
        <v>0</v>
      </c>
      <c r="AB5915" s="14">
        <f t="shared" si="734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3728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5"/>
        <v>447.35000000001003</v>
      </c>
      <c r="W5916" s="14">
        <f t="shared" si="739"/>
        <v>0</v>
      </c>
      <c r="X5916" s="14"/>
      <c r="Y5916" s="14">
        <f t="shared" si="738"/>
        <v>0</v>
      </c>
      <c r="Z5916" s="14"/>
      <c r="AA5916" s="14">
        <f t="shared" si="740"/>
        <v>0</v>
      </c>
      <c r="AB5916" s="14">
        <f t="shared" si="734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3728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5"/>
        <v>2.9999999998835802E-2</v>
      </c>
      <c r="W5917" s="14">
        <f t="shared" si="739"/>
        <v>0</v>
      </c>
      <c r="X5917" s="14"/>
      <c r="Y5917" s="14">
        <f t="shared" si="738"/>
        <v>0</v>
      </c>
      <c r="Z5917" s="16">
        <f t="shared" ref="Z5917:Z5938" si="742">W5917+X5917</f>
        <v>0</v>
      </c>
      <c r="AA5917" s="14">
        <f t="shared" si="740"/>
        <v>0</v>
      </c>
      <c r="AB5917" s="14">
        <f t="shared" si="734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3728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5"/>
        <v>3627.9</v>
      </c>
      <c r="W5918" s="14">
        <f t="shared" si="739"/>
        <v>0</v>
      </c>
      <c r="X5918" s="14"/>
      <c r="Y5918" s="14">
        <f t="shared" si="738"/>
        <v>0</v>
      </c>
      <c r="Z5918" s="16">
        <f t="shared" si="742"/>
        <v>0</v>
      </c>
      <c r="AA5918" s="14">
        <f t="shared" si="740"/>
        <v>0</v>
      </c>
      <c r="AB5918" s="14">
        <f t="shared" si="734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3728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5"/>
        <v>-115327.98</v>
      </c>
      <c r="W5919" s="14">
        <f t="shared" si="739"/>
        <v>0</v>
      </c>
      <c r="X5919" s="14"/>
      <c r="Y5919" s="14">
        <f t="shared" si="738"/>
        <v>0</v>
      </c>
      <c r="Z5919" s="16">
        <f t="shared" si="742"/>
        <v>0</v>
      </c>
      <c r="AA5919" s="14">
        <f t="shared" si="740"/>
        <v>0</v>
      </c>
      <c r="AB5919" s="14">
        <f t="shared" si="734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3728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5"/>
        <v>-4350.87</v>
      </c>
      <c r="W5920" s="14">
        <f t="shared" si="739"/>
        <v>0</v>
      </c>
      <c r="X5920" s="14"/>
      <c r="Y5920" s="14">
        <f t="shared" si="738"/>
        <v>0</v>
      </c>
      <c r="Z5920" s="16">
        <f t="shared" si="742"/>
        <v>0</v>
      </c>
      <c r="AA5920" s="14">
        <f t="shared" si="740"/>
        <v>0</v>
      </c>
      <c r="AB5920" s="14">
        <f t="shared" si="734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3728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5"/>
        <v>2728.4</v>
      </c>
      <c r="W5921" s="14">
        <f t="shared" si="739"/>
        <v>0</v>
      </c>
      <c r="X5921" s="14"/>
      <c r="Y5921" s="14">
        <f t="shared" si="738"/>
        <v>0</v>
      </c>
      <c r="Z5921" s="16">
        <f t="shared" si="742"/>
        <v>0</v>
      </c>
      <c r="AA5921" s="14">
        <f t="shared" si="740"/>
        <v>0</v>
      </c>
      <c r="AB5921" s="14">
        <f t="shared" si="734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3728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5"/>
        <v>6355.23</v>
      </c>
      <c r="W5922" s="14">
        <f t="shared" si="739"/>
        <v>0</v>
      </c>
      <c r="X5922" s="14"/>
      <c r="Y5922" s="14">
        <f t="shared" si="738"/>
        <v>0</v>
      </c>
      <c r="Z5922" s="16">
        <f t="shared" si="742"/>
        <v>0</v>
      </c>
      <c r="AA5922" s="14">
        <f t="shared" si="740"/>
        <v>0</v>
      </c>
      <c r="AB5922" s="14">
        <f t="shared" si="734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3728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5"/>
        <v>5706.5</v>
      </c>
      <c r="W5923" s="14">
        <f t="shared" si="739"/>
        <v>0</v>
      </c>
      <c r="X5923" s="14"/>
      <c r="Y5923" s="14">
        <f t="shared" si="738"/>
        <v>0</v>
      </c>
      <c r="Z5923" s="16">
        <f t="shared" si="742"/>
        <v>0</v>
      </c>
      <c r="AA5923" s="14">
        <f t="shared" si="740"/>
        <v>0</v>
      </c>
      <c r="AB5923" s="14">
        <f t="shared" si="734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3728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5"/>
        <v>352.30000000000098</v>
      </c>
      <c r="W5924" s="14">
        <f t="shared" si="739"/>
        <v>0</v>
      </c>
      <c r="X5924" s="14"/>
      <c r="Y5924" s="14">
        <f t="shared" si="738"/>
        <v>0</v>
      </c>
      <c r="Z5924" s="16">
        <f t="shared" si="742"/>
        <v>0</v>
      </c>
      <c r="AA5924" s="14">
        <f t="shared" si="740"/>
        <v>0</v>
      </c>
      <c r="AB5924" s="14">
        <f t="shared" si="734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3728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5"/>
        <v>120.71</v>
      </c>
      <c r="W5925" s="14">
        <f t="shared" si="739"/>
        <v>0</v>
      </c>
      <c r="X5925" s="14"/>
      <c r="Y5925" s="14">
        <f t="shared" si="738"/>
        <v>0</v>
      </c>
      <c r="Z5925" s="16">
        <f t="shared" si="742"/>
        <v>0</v>
      </c>
      <c r="AA5925" s="14">
        <f t="shared" si="740"/>
        <v>0</v>
      </c>
      <c r="AB5925" s="14">
        <f t="shared" si="734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3728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5"/>
        <v>0.100000000000023</v>
      </c>
      <c r="W5926" s="14">
        <f t="shared" si="739"/>
        <v>0</v>
      </c>
      <c r="X5926" s="14"/>
      <c r="Y5926" s="14">
        <f t="shared" si="738"/>
        <v>0</v>
      </c>
      <c r="Z5926" s="16">
        <f t="shared" si="742"/>
        <v>0</v>
      </c>
      <c r="AA5926" s="14">
        <f t="shared" si="740"/>
        <v>0</v>
      </c>
      <c r="AB5926" s="14">
        <f t="shared" si="734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3728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5"/>
        <v>-669086.24</v>
      </c>
      <c r="W5927" s="14">
        <f t="shared" si="739"/>
        <v>669086.24</v>
      </c>
      <c r="X5927" s="14"/>
      <c r="Y5927" s="14">
        <f t="shared" si="738"/>
        <v>0</v>
      </c>
      <c r="Z5927" s="16">
        <f t="shared" si="742"/>
        <v>669086.24</v>
      </c>
      <c r="AA5927" s="14">
        <f t="shared" si="740"/>
        <v>0</v>
      </c>
      <c r="AB5927" s="14">
        <f t="shared" si="734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3728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5"/>
        <v>-10890.3</v>
      </c>
      <c r="W5928" s="14">
        <f t="shared" si="739"/>
        <v>10890.3</v>
      </c>
      <c r="X5928" s="14"/>
      <c r="Y5928" s="14">
        <f t="shared" si="738"/>
        <v>0</v>
      </c>
      <c r="Z5928" s="16">
        <f t="shared" si="742"/>
        <v>10890.3</v>
      </c>
      <c r="AA5928" s="14">
        <f t="shared" si="740"/>
        <v>0</v>
      </c>
      <c r="AB5928" s="14">
        <f t="shared" si="734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3728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5"/>
        <v>59364.5</v>
      </c>
      <c r="W5929" s="14">
        <f t="shared" si="739"/>
        <v>0</v>
      </c>
      <c r="X5929" s="14"/>
      <c r="Y5929" s="14">
        <f t="shared" si="738"/>
        <v>0</v>
      </c>
      <c r="Z5929" s="16">
        <f t="shared" si="742"/>
        <v>0</v>
      </c>
      <c r="AA5929" s="14">
        <f t="shared" si="740"/>
        <v>0</v>
      </c>
      <c r="AB5929" s="14">
        <f t="shared" si="734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3728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5"/>
        <v>73906.899999999994</v>
      </c>
      <c r="W5930" s="14">
        <f t="shared" si="739"/>
        <v>0</v>
      </c>
      <c r="X5930" s="14"/>
      <c r="Y5930" s="14">
        <f t="shared" si="738"/>
        <v>0</v>
      </c>
      <c r="Z5930" s="16">
        <f t="shared" si="742"/>
        <v>0</v>
      </c>
      <c r="AA5930" s="14">
        <f t="shared" si="740"/>
        <v>0</v>
      </c>
      <c r="AB5930" s="14">
        <f t="shared" si="734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3728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5"/>
        <v>21552</v>
      </c>
      <c r="W5931" s="14">
        <f t="shared" si="739"/>
        <v>0</v>
      </c>
      <c r="X5931" s="14"/>
      <c r="Y5931" s="14">
        <f t="shared" si="738"/>
        <v>0</v>
      </c>
      <c r="Z5931" s="16">
        <f t="shared" si="742"/>
        <v>0</v>
      </c>
      <c r="AA5931" s="14">
        <f t="shared" si="740"/>
        <v>0</v>
      </c>
      <c r="AB5931" s="14">
        <f t="shared" si="734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3728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5"/>
        <v>388.5</v>
      </c>
      <c r="W5932" s="14">
        <f t="shared" si="739"/>
        <v>0</v>
      </c>
      <c r="X5932" s="14"/>
      <c r="Y5932" s="14">
        <f t="shared" si="738"/>
        <v>0</v>
      </c>
      <c r="Z5932" s="16">
        <f t="shared" si="742"/>
        <v>0</v>
      </c>
      <c r="AA5932" s="14">
        <f t="shared" si="740"/>
        <v>0</v>
      </c>
      <c r="AB5932" s="14">
        <f t="shared" si="734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3728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4052</v>
      </c>
      <c r="S5933" s="139">
        <v>19939.8</v>
      </c>
      <c r="T5933" s="14"/>
      <c r="U5933" s="139">
        <v>19939.8</v>
      </c>
      <c r="V5933" s="14">
        <f t="shared" si="735"/>
        <v>0</v>
      </c>
      <c r="W5933" s="14">
        <f t="shared" si="739"/>
        <v>19939.8</v>
      </c>
      <c r="X5933" s="14"/>
      <c r="Y5933" s="14">
        <f t="shared" si="738"/>
        <v>0</v>
      </c>
      <c r="Z5933" s="16">
        <f t="shared" si="742"/>
        <v>19939.8</v>
      </c>
      <c r="AA5933" s="14">
        <f t="shared" si="740"/>
        <v>0</v>
      </c>
      <c r="AB5933" s="14">
        <f t="shared" si="734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3728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5"/>
        <v>-1265.5999999999999</v>
      </c>
      <c r="W5934" s="14">
        <f t="shared" si="739"/>
        <v>0</v>
      </c>
      <c r="X5934" s="14"/>
      <c r="Y5934" s="14">
        <f t="shared" si="738"/>
        <v>0</v>
      </c>
      <c r="Z5934" s="16">
        <f t="shared" si="742"/>
        <v>0</v>
      </c>
      <c r="AA5934" s="14">
        <f t="shared" si="740"/>
        <v>0</v>
      </c>
      <c r="AB5934" s="14">
        <f t="shared" si="734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3728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5"/>
        <v>2349.6799999999998</v>
      </c>
      <c r="W5935" s="14">
        <f t="shared" si="739"/>
        <v>0</v>
      </c>
      <c r="X5935" s="14"/>
      <c r="Y5935" s="14">
        <f t="shared" si="738"/>
        <v>0</v>
      </c>
      <c r="Z5935" s="16">
        <f t="shared" si="742"/>
        <v>0</v>
      </c>
      <c r="AA5935" s="14">
        <f t="shared" si="740"/>
        <v>0</v>
      </c>
      <c r="AB5935" s="14">
        <f t="shared" si="734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3728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5"/>
        <v>2381.0700000000002</v>
      </c>
      <c r="W5936" s="14">
        <f t="shared" si="739"/>
        <v>0</v>
      </c>
      <c r="X5936" s="14"/>
      <c r="Y5936" s="14">
        <f t="shared" si="738"/>
        <v>0</v>
      </c>
      <c r="Z5936" s="16">
        <f t="shared" si="742"/>
        <v>0</v>
      </c>
      <c r="AA5936" s="14">
        <f t="shared" si="740"/>
        <v>0</v>
      </c>
      <c r="AB5936" s="14">
        <f t="shared" si="734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3728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5"/>
        <v>-1287788.7999999998</v>
      </c>
      <c r="W5937" s="14">
        <f t="shared" si="739"/>
        <v>663904.86</v>
      </c>
      <c r="X5937" s="14">
        <f>W5937*R5937</f>
        <v>33195.243000000002</v>
      </c>
      <c r="Y5937" s="14">
        <f t="shared" si="738"/>
        <v>0</v>
      </c>
      <c r="Z5937" s="16">
        <f t="shared" si="742"/>
        <v>697100.103</v>
      </c>
      <c r="AA5937" s="14">
        <f t="shared" si="740"/>
        <v>0</v>
      </c>
      <c r="AB5937" s="14">
        <f t="shared" ref="AB5937:AB6000" si="743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3728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4091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38"/>
        <v>0</v>
      </c>
      <c r="Z5938" s="16">
        <f t="shared" si="742"/>
        <v>62444.450980392154</v>
      </c>
      <c r="AA5938" s="14">
        <f t="shared" si="740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3728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4">S5939+T5939-U5939</f>
        <v>9.6800000000100699</v>
      </c>
      <c r="W5939" s="14">
        <f t="shared" si="739"/>
        <v>0</v>
      </c>
      <c r="X5939" s="14"/>
      <c r="Y5939" s="14">
        <f t="shared" si="738"/>
        <v>0</v>
      </c>
      <c r="Z5939" s="14"/>
      <c r="AA5939" s="14">
        <f t="shared" si="740"/>
        <v>0</v>
      </c>
      <c r="AB5939" s="14">
        <f t="shared" si="743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3728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4092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38"/>
        <v>0</v>
      </c>
      <c r="Z5940" s="16">
        <f t="shared" ref="Z5940:Z5972" si="745">W5940+X5940</f>
        <v>36140.199999999997</v>
      </c>
      <c r="AA5940" s="14">
        <f t="shared" si="740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3728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16159.2</v>
      </c>
      <c r="V5941" s="14">
        <f t="shared" si="744"/>
        <v>52750.81</v>
      </c>
      <c r="W5941" s="14">
        <f t="shared" si="739"/>
        <v>16159.2</v>
      </c>
      <c r="X5941" s="14"/>
      <c r="Y5941" s="14">
        <f t="shared" si="738"/>
        <v>0</v>
      </c>
      <c r="Z5941" s="16">
        <f t="shared" si="745"/>
        <v>16159.2</v>
      </c>
      <c r="AA5941" s="14">
        <f t="shared" si="740"/>
        <v>0</v>
      </c>
      <c r="AB5941" s="14">
        <f t="shared" si="743"/>
        <v>16159.2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3728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4"/>
        <v>1.00000000093132E-2</v>
      </c>
      <c r="W5942" s="14">
        <f t="shared" si="739"/>
        <v>0</v>
      </c>
      <c r="X5942" s="14"/>
      <c r="Y5942" s="14">
        <f t="shared" si="738"/>
        <v>0</v>
      </c>
      <c r="Z5942" s="16">
        <f t="shared" si="745"/>
        <v>0</v>
      </c>
      <c r="AA5942" s="14">
        <f t="shared" si="740"/>
        <v>0</v>
      </c>
      <c r="AB5942" s="14">
        <f t="shared" si="743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3728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4"/>
        <v>260.5</v>
      </c>
      <c r="W5943" s="14">
        <f t="shared" si="739"/>
        <v>0</v>
      </c>
      <c r="X5943" s="14"/>
      <c r="Y5943" s="14">
        <f t="shared" si="738"/>
        <v>0</v>
      </c>
      <c r="Z5943" s="16">
        <f t="shared" si="745"/>
        <v>0</v>
      </c>
      <c r="AA5943" s="14">
        <f t="shared" si="740"/>
        <v>0</v>
      </c>
      <c r="AB5943" s="14">
        <f t="shared" si="743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3728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4"/>
        <v>69721.760000000009</v>
      </c>
      <c r="W5944" s="14">
        <f t="shared" si="739"/>
        <v>9675.6862745098042</v>
      </c>
      <c r="X5944" s="14"/>
      <c r="Y5944" s="14">
        <f t="shared" si="738"/>
        <v>0</v>
      </c>
      <c r="Z5944" s="16">
        <f t="shared" si="745"/>
        <v>9675.6862745098042</v>
      </c>
      <c r="AA5944" s="14">
        <f t="shared" si="740"/>
        <v>193.51372549019652</v>
      </c>
      <c r="AB5944" s="14">
        <f t="shared" si="743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3728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4"/>
        <v>0.50000000000102296</v>
      </c>
      <c r="W5945" s="14">
        <f t="shared" si="739"/>
        <v>0</v>
      </c>
      <c r="X5945" s="14"/>
      <c r="Y5945" s="14">
        <f t="shared" si="738"/>
        <v>0</v>
      </c>
      <c r="Z5945" s="16">
        <f t="shared" si="745"/>
        <v>0</v>
      </c>
      <c r="AA5945" s="14">
        <f t="shared" si="740"/>
        <v>0</v>
      </c>
      <c r="AB5945" s="14">
        <f t="shared" si="743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3728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4052</v>
      </c>
      <c r="S5946" s="139">
        <v>-9650.35</v>
      </c>
      <c r="T5946" s="14"/>
      <c r="U5946" s="14">
        <v>0</v>
      </c>
      <c r="V5946" s="14">
        <v>0</v>
      </c>
      <c r="W5946" s="14">
        <f t="shared" si="739"/>
        <v>0</v>
      </c>
      <c r="X5946" s="14"/>
      <c r="Y5946" s="14">
        <f t="shared" si="738"/>
        <v>0</v>
      </c>
      <c r="Z5946" s="16">
        <f t="shared" si="745"/>
        <v>0</v>
      </c>
      <c r="AA5946" s="14">
        <f t="shared" si="740"/>
        <v>0</v>
      </c>
      <c r="AB5946" s="14">
        <f t="shared" si="743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3728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4"/>
        <v>5.0000000001034599E-2</v>
      </c>
      <c r="W5947" s="14">
        <f t="shared" si="739"/>
        <v>0</v>
      </c>
      <c r="X5947" s="14"/>
      <c r="Y5947" s="14">
        <f t="shared" si="738"/>
        <v>0</v>
      </c>
      <c r="Z5947" s="16">
        <f t="shared" si="745"/>
        <v>0</v>
      </c>
      <c r="AA5947" s="14">
        <f t="shared" si="740"/>
        <v>0</v>
      </c>
      <c r="AB5947" s="14">
        <f t="shared" si="743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3728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4"/>
        <v>492.7</v>
      </c>
      <c r="W5948" s="14">
        <f t="shared" si="739"/>
        <v>0</v>
      </c>
      <c r="X5948" s="14"/>
      <c r="Y5948" s="14">
        <f t="shared" si="738"/>
        <v>0</v>
      </c>
      <c r="Z5948" s="16">
        <f t="shared" si="745"/>
        <v>0</v>
      </c>
      <c r="AA5948" s="14">
        <f t="shared" si="740"/>
        <v>0</v>
      </c>
      <c r="AB5948" s="14">
        <f t="shared" si="743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3728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4093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38"/>
        <v>0</v>
      </c>
      <c r="Z5949" s="16">
        <f t="shared" si="745"/>
        <v>10958.6</v>
      </c>
      <c r="AA5949" s="14">
        <f t="shared" si="740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3728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39"/>
        <v>0</v>
      </c>
      <c r="X5950" s="14"/>
      <c r="Y5950" s="14">
        <f t="shared" si="738"/>
        <v>0</v>
      </c>
      <c r="Z5950" s="16">
        <f t="shared" si="745"/>
        <v>0</v>
      </c>
      <c r="AA5950" s="14">
        <f t="shared" si="740"/>
        <v>0</v>
      </c>
      <c r="AB5950" s="14">
        <f t="shared" si="743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3728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4"/>
        <v>7.0000000001528007E-2</v>
      </c>
      <c r="W5951" s="14">
        <f t="shared" si="739"/>
        <v>0</v>
      </c>
      <c r="X5951" s="14"/>
      <c r="Y5951" s="14">
        <f t="shared" si="738"/>
        <v>0</v>
      </c>
      <c r="Z5951" s="16">
        <f t="shared" si="745"/>
        <v>0</v>
      </c>
      <c r="AA5951" s="14">
        <f t="shared" si="740"/>
        <v>0</v>
      </c>
      <c r="AB5951" s="14">
        <f t="shared" si="743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3728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4"/>
        <v>-1.9999999902211098E-2</v>
      </c>
      <c r="W5952" s="14">
        <f t="shared" si="739"/>
        <v>0</v>
      </c>
      <c r="X5952" s="14"/>
      <c r="Y5952" s="14">
        <f t="shared" si="738"/>
        <v>0</v>
      </c>
      <c r="Z5952" s="16">
        <f t="shared" si="745"/>
        <v>0</v>
      </c>
      <c r="AA5952" s="14">
        <f t="shared" si="740"/>
        <v>0</v>
      </c>
      <c r="AB5952" s="14">
        <f t="shared" si="743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3728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4"/>
        <v>0.40000000000145502</v>
      </c>
      <c r="W5953" s="14">
        <f t="shared" si="739"/>
        <v>0</v>
      </c>
      <c r="X5953" s="14"/>
      <c r="Y5953" s="14">
        <f t="shared" si="738"/>
        <v>0</v>
      </c>
      <c r="Z5953" s="16">
        <f t="shared" si="745"/>
        <v>0</v>
      </c>
      <c r="AA5953" s="14">
        <f t="shared" si="740"/>
        <v>0</v>
      </c>
      <c r="AB5953" s="14">
        <f t="shared" si="743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3728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4"/>
        <v>16886.5</v>
      </c>
      <c r="W5954" s="14">
        <f t="shared" si="739"/>
        <v>0</v>
      </c>
      <c r="X5954" s="14"/>
      <c r="Y5954" s="14">
        <f t="shared" si="738"/>
        <v>0</v>
      </c>
      <c r="Z5954" s="16">
        <f t="shared" si="745"/>
        <v>0</v>
      </c>
      <c r="AA5954" s="14">
        <f t="shared" si="740"/>
        <v>0</v>
      </c>
      <c r="AB5954" s="14">
        <f t="shared" si="743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3728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18541.54</v>
      </c>
      <c r="V5955" s="14">
        <f t="shared" si="744"/>
        <v>-175036.65</v>
      </c>
      <c r="W5955" s="14">
        <f t="shared" si="739"/>
        <v>18177.980392156864</v>
      </c>
      <c r="X5955" s="14"/>
      <c r="Y5955" s="14">
        <f t="shared" ref="Y5955:Y6018" si="746">IF((W5955-AB5955)&gt;0,W5955-AB5955,0)</f>
        <v>0</v>
      </c>
      <c r="Z5955" s="16">
        <f t="shared" si="745"/>
        <v>18177.980392156864</v>
      </c>
      <c r="AA5955" s="14">
        <f t="shared" si="740"/>
        <v>363.5596078431372</v>
      </c>
      <c r="AB5955" s="14">
        <f t="shared" si="743"/>
        <v>18541.54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3728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4"/>
        <v>6910.04</v>
      </c>
      <c r="W5956" s="14">
        <f t="shared" ref="W5956:W6019" si="747">IF(O5956="返货",U5956/(1+P5956),IF(O5956="返现",U5956,IF(O5956="折扣",U5956*P5956,IF(O5956="无",U5956))))</f>
        <v>0</v>
      </c>
      <c r="X5956" s="14"/>
      <c r="Y5956" s="14">
        <f t="shared" si="746"/>
        <v>0</v>
      </c>
      <c r="Z5956" s="16">
        <f t="shared" si="745"/>
        <v>0</v>
      </c>
      <c r="AA5956" s="14">
        <f t="shared" si="740"/>
        <v>0</v>
      </c>
      <c r="AB5956" s="14">
        <f t="shared" si="743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3728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4"/>
        <v>184.4</v>
      </c>
      <c r="W5957" s="14">
        <f t="shared" si="747"/>
        <v>0</v>
      </c>
      <c r="X5957" s="14"/>
      <c r="Y5957" s="14">
        <f t="shared" si="746"/>
        <v>0</v>
      </c>
      <c r="Z5957" s="16">
        <f t="shared" si="745"/>
        <v>0</v>
      </c>
      <c r="AA5957" s="14">
        <f t="shared" si="740"/>
        <v>0</v>
      </c>
      <c r="AB5957" s="14">
        <f t="shared" si="743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3728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4"/>
        <v>-0.30000000000018201</v>
      </c>
      <c r="W5958" s="14">
        <f t="shared" si="747"/>
        <v>0</v>
      </c>
      <c r="X5958" s="14"/>
      <c r="Y5958" s="14">
        <f t="shared" si="746"/>
        <v>0</v>
      </c>
      <c r="Z5958" s="16">
        <f t="shared" si="745"/>
        <v>0</v>
      </c>
      <c r="AA5958" s="14">
        <f t="shared" si="740"/>
        <v>0</v>
      </c>
      <c r="AB5958" s="14">
        <f t="shared" si="743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3728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4"/>
        <v>-33.85</v>
      </c>
      <c r="W5959" s="14">
        <f t="shared" si="747"/>
        <v>0</v>
      </c>
      <c r="X5959" s="14"/>
      <c r="Y5959" s="14">
        <f t="shared" si="746"/>
        <v>0</v>
      </c>
      <c r="Z5959" s="16">
        <f t="shared" si="745"/>
        <v>0</v>
      </c>
      <c r="AA5959" s="14">
        <f t="shared" si="740"/>
        <v>0</v>
      </c>
      <c r="AB5959" s="14">
        <f t="shared" si="743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3728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4"/>
        <v>2.00000000186265E-2</v>
      </c>
      <c r="W5960" s="14">
        <f t="shared" si="747"/>
        <v>0</v>
      </c>
      <c r="X5960" s="14"/>
      <c r="Y5960" s="14">
        <f t="shared" si="746"/>
        <v>0</v>
      </c>
      <c r="Z5960" s="16">
        <f t="shared" si="745"/>
        <v>0</v>
      </c>
      <c r="AA5960" s="14">
        <f t="shared" si="740"/>
        <v>0</v>
      </c>
      <c r="AB5960" s="14">
        <f t="shared" si="743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3728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3744</v>
      </c>
      <c r="S5961" s="139">
        <v>57150.9</v>
      </c>
      <c r="T5961" s="14"/>
      <c r="U5961" s="14">
        <v>47500.55</v>
      </c>
      <c r="V5961" s="14">
        <v>0</v>
      </c>
      <c r="W5961" s="14">
        <f t="shared" si="747"/>
        <v>45673.605769230773</v>
      </c>
      <c r="X5961" s="14"/>
      <c r="Y5961" s="14">
        <f t="shared" si="746"/>
        <v>0</v>
      </c>
      <c r="Z5961" s="16">
        <f t="shared" si="745"/>
        <v>45673.605769230773</v>
      </c>
      <c r="AA5961" s="14">
        <f t="shared" si="740"/>
        <v>1826.9442307692298</v>
      </c>
      <c r="AB5961" s="14">
        <f t="shared" si="743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3728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4094</v>
      </c>
      <c r="S5962" s="139">
        <v>496.54</v>
      </c>
      <c r="T5962" s="14"/>
      <c r="U5962" s="14">
        <v>0</v>
      </c>
      <c r="V5962" s="14">
        <f t="shared" si="744"/>
        <v>496.54</v>
      </c>
      <c r="W5962" s="14">
        <v>495.54</v>
      </c>
      <c r="X5962" s="14"/>
      <c r="Y5962" s="14">
        <f t="shared" si="746"/>
        <v>0</v>
      </c>
      <c r="Z5962" s="16">
        <f t="shared" si="745"/>
        <v>495.54</v>
      </c>
      <c r="AA5962" s="14">
        <f t="shared" si="740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3728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4123.72</v>
      </c>
      <c r="V5963" s="14">
        <f t="shared" si="744"/>
        <v>0</v>
      </c>
      <c r="W5963" s="14">
        <f t="shared" si="747"/>
        <v>4123.72</v>
      </c>
      <c r="X5963" s="14"/>
      <c r="Y5963" s="14">
        <f t="shared" si="746"/>
        <v>0</v>
      </c>
      <c r="Z5963" s="16">
        <f t="shared" si="745"/>
        <v>4123.72</v>
      </c>
      <c r="AA5963" s="14">
        <f t="shared" si="740"/>
        <v>0</v>
      </c>
      <c r="AB5963" s="14">
        <f t="shared" si="743"/>
        <v>4123.72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3728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4"/>
        <v>80000</v>
      </c>
      <c r="W5964" s="14">
        <f t="shared" si="747"/>
        <v>0</v>
      </c>
      <c r="X5964" s="14"/>
      <c r="Y5964" s="14">
        <f t="shared" si="746"/>
        <v>0</v>
      </c>
      <c r="Z5964" s="16">
        <f t="shared" si="745"/>
        <v>0</v>
      </c>
      <c r="AA5964" s="14">
        <f t="shared" si="740"/>
        <v>0</v>
      </c>
      <c r="AB5964" s="14">
        <f t="shared" si="743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3728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4"/>
        <v>21884.45</v>
      </c>
      <c r="W5965" s="14">
        <f t="shared" si="747"/>
        <v>8115.55</v>
      </c>
      <c r="X5965" s="14"/>
      <c r="Y5965" s="14">
        <f t="shared" si="746"/>
        <v>0</v>
      </c>
      <c r="Z5965" s="16">
        <f t="shared" si="745"/>
        <v>8115.55</v>
      </c>
      <c r="AA5965" s="14">
        <f t="shared" si="740"/>
        <v>0</v>
      </c>
      <c r="AB5965" s="14">
        <f t="shared" si="743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3728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4"/>
        <v>494.7</v>
      </c>
      <c r="W5966" s="14">
        <f t="shared" si="747"/>
        <v>0</v>
      </c>
      <c r="X5966" s="14"/>
      <c r="Y5966" s="14">
        <f t="shared" si="746"/>
        <v>0</v>
      </c>
      <c r="Z5966" s="16">
        <f t="shared" si="745"/>
        <v>0</v>
      </c>
      <c r="AA5966" s="14">
        <f t="shared" si="740"/>
        <v>0</v>
      </c>
      <c r="AB5966" s="14">
        <f t="shared" si="743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3728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4"/>
        <v>-0.69999999999708995</v>
      </c>
      <c r="W5967" s="14">
        <f t="shared" si="747"/>
        <v>0</v>
      </c>
      <c r="X5967" s="14"/>
      <c r="Y5967" s="14">
        <f t="shared" si="746"/>
        <v>0</v>
      </c>
      <c r="Z5967" s="16">
        <f t="shared" si="745"/>
        <v>0</v>
      </c>
      <c r="AA5967" s="14">
        <f t="shared" ref="AA5967:AA5980" si="748">U5967-W5967</f>
        <v>0</v>
      </c>
      <c r="AB5967" s="14">
        <f t="shared" si="743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3728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4"/>
        <v>4826.8999999999996</v>
      </c>
      <c r="W5968" s="14">
        <f t="shared" si="747"/>
        <v>727.94117647058818</v>
      </c>
      <c r="X5968" s="14"/>
      <c r="Y5968" s="14">
        <f t="shared" si="746"/>
        <v>0</v>
      </c>
      <c r="Z5968" s="16">
        <f t="shared" si="745"/>
        <v>727.94117647058818</v>
      </c>
      <c r="AA5968" s="14">
        <f t="shared" si="748"/>
        <v>14.558823529411825</v>
      </c>
      <c r="AB5968" s="14">
        <f t="shared" si="743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3728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4"/>
        <v>6530.62</v>
      </c>
      <c r="W5969" s="14">
        <f t="shared" si="747"/>
        <v>0</v>
      </c>
      <c r="X5969" s="14"/>
      <c r="Y5969" s="14">
        <f t="shared" si="746"/>
        <v>0</v>
      </c>
      <c r="Z5969" s="16">
        <f t="shared" si="745"/>
        <v>0</v>
      </c>
      <c r="AA5969" s="14">
        <f t="shared" si="748"/>
        <v>0</v>
      </c>
      <c r="AB5969" s="14">
        <f t="shared" si="743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3728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4"/>
        <v>422.63999999999902</v>
      </c>
      <c r="W5970" s="14">
        <f t="shared" si="747"/>
        <v>0</v>
      </c>
      <c r="X5970" s="14"/>
      <c r="Y5970" s="14">
        <f t="shared" si="746"/>
        <v>0</v>
      </c>
      <c r="Z5970" s="16">
        <f t="shared" si="745"/>
        <v>0</v>
      </c>
      <c r="AA5970" s="14">
        <f t="shared" si="748"/>
        <v>0</v>
      </c>
      <c r="AB5970" s="14">
        <f t="shared" si="743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3728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4"/>
        <v>0.24000000000523899</v>
      </c>
      <c r="W5971" s="14">
        <f t="shared" si="747"/>
        <v>0</v>
      </c>
      <c r="X5971" s="14"/>
      <c r="Y5971" s="14">
        <f t="shared" si="746"/>
        <v>0</v>
      </c>
      <c r="Z5971" s="16">
        <f t="shared" si="745"/>
        <v>0</v>
      </c>
      <c r="AA5971" s="14">
        <f t="shared" si="748"/>
        <v>0</v>
      </c>
      <c r="AB5971" s="14">
        <f t="shared" si="743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3728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4"/>
        <v>0.59999999999945397</v>
      </c>
      <c r="W5972" s="14">
        <f t="shared" si="747"/>
        <v>0</v>
      </c>
      <c r="X5972" s="14"/>
      <c r="Y5972" s="14">
        <f t="shared" si="746"/>
        <v>0</v>
      </c>
      <c r="Z5972" s="16">
        <f t="shared" si="745"/>
        <v>0</v>
      </c>
      <c r="AA5972" s="14">
        <f t="shared" si="748"/>
        <v>0</v>
      </c>
      <c r="AB5972" s="14">
        <f t="shared" si="743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3728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4"/>
        <v>5.3500000000301497</v>
      </c>
      <c r="W5973" s="14">
        <f t="shared" si="747"/>
        <v>0</v>
      </c>
      <c r="X5973" s="14"/>
      <c r="Y5973" s="14">
        <f t="shared" si="746"/>
        <v>0</v>
      </c>
      <c r="Z5973" s="14"/>
      <c r="AA5973" s="14">
        <f t="shared" si="748"/>
        <v>0</v>
      </c>
      <c r="AB5973" s="14">
        <f t="shared" si="743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3728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4"/>
        <v>12058.57</v>
      </c>
      <c r="W5974" s="14">
        <f t="shared" si="747"/>
        <v>0</v>
      </c>
      <c r="X5974" s="14"/>
      <c r="Y5974" s="14">
        <f t="shared" si="746"/>
        <v>0</v>
      </c>
      <c r="Z5974" s="16">
        <f t="shared" ref="Z5974:Z5980" si="749">W5974+X5974</f>
        <v>0</v>
      </c>
      <c r="AA5974" s="14">
        <f t="shared" si="748"/>
        <v>0</v>
      </c>
      <c r="AB5974" s="14">
        <f t="shared" si="743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3728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4"/>
        <v>5541.4</v>
      </c>
      <c r="W5975" s="14">
        <f t="shared" si="747"/>
        <v>0</v>
      </c>
      <c r="X5975" s="14"/>
      <c r="Y5975" s="14">
        <f t="shared" si="746"/>
        <v>0</v>
      </c>
      <c r="Z5975" s="16">
        <f t="shared" si="749"/>
        <v>0</v>
      </c>
      <c r="AA5975" s="14">
        <f t="shared" si="748"/>
        <v>0</v>
      </c>
      <c r="AB5975" s="14">
        <f t="shared" si="743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3728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4"/>
        <v>14905.35</v>
      </c>
      <c r="W5976" s="14">
        <f t="shared" si="747"/>
        <v>0</v>
      </c>
      <c r="X5976" s="14"/>
      <c r="Y5976" s="14">
        <f t="shared" si="746"/>
        <v>0</v>
      </c>
      <c r="Z5976" s="16">
        <f t="shared" si="749"/>
        <v>0</v>
      </c>
      <c r="AA5976" s="14">
        <f t="shared" si="748"/>
        <v>0</v>
      </c>
      <c r="AB5976" s="14">
        <f t="shared" si="743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3728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3744</v>
      </c>
      <c r="S5977" s="139">
        <v>0.59999999999854503</v>
      </c>
      <c r="T5977" s="14"/>
      <c r="U5977" s="139">
        <v>0.59999999999854503</v>
      </c>
      <c r="V5977" s="14">
        <f t="shared" si="744"/>
        <v>0</v>
      </c>
      <c r="W5977" s="14">
        <f t="shared" si="747"/>
        <v>0.58823529411622055</v>
      </c>
      <c r="X5977" s="14"/>
      <c r="Y5977" s="14">
        <f t="shared" si="746"/>
        <v>0</v>
      </c>
      <c r="Z5977" s="16">
        <f t="shared" si="749"/>
        <v>0.58823529411622055</v>
      </c>
      <c r="AA5977" s="14">
        <f t="shared" si="748"/>
        <v>1.1764705882324478E-2</v>
      </c>
      <c r="AB5977" s="14">
        <f t="shared" si="743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3728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4"/>
        <v>2384.5599999999995</v>
      </c>
      <c r="W5978" s="14">
        <f t="shared" si="747"/>
        <v>3981.3</v>
      </c>
      <c r="X5978" s="14"/>
      <c r="Y5978" s="14">
        <f t="shared" si="746"/>
        <v>0</v>
      </c>
      <c r="Z5978" s="16">
        <f t="shared" si="749"/>
        <v>3981.3</v>
      </c>
      <c r="AA5978" s="14">
        <f t="shared" si="748"/>
        <v>0</v>
      </c>
      <c r="AB5978" s="14">
        <f t="shared" si="743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3728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4"/>
        <v>589.11</v>
      </c>
      <c r="W5979" s="14">
        <f t="shared" si="747"/>
        <v>0</v>
      </c>
      <c r="X5979" s="14"/>
      <c r="Y5979" s="14">
        <f t="shared" si="746"/>
        <v>0</v>
      </c>
      <c r="Z5979" s="16">
        <f t="shared" si="749"/>
        <v>0</v>
      </c>
      <c r="AA5979" s="14">
        <f t="shared" si="748"/>
        <v>0</v>
      </c>
      <c r="AB5979" s="14">
        <f t="shared" si="743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3728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4"/>
        <v>593.24</v>
      </c>
      <c r="W5980" s="14">
        <f t="shared" si="747"/>
        <v>0</v>
      </c>
      <c r="X5980" s="14"/>
      <c r="Y5980" s="14">
        <f t="shared" si="746"/>
        <v>0</v>
      </c>
      <c r="Z5980" s="16">
        <f t="shared" si="749"/>
        <v>0</v>
      </c>
      <c r="AA5980" s="14">
        <f t="shared" si="748"/>
        <v>0</v>
      </c>
      <c r="AB5980" s="14">
        <f t="shared" si="743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3728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4"/>
        <v>10.049999999999301</v>
      </c>
      <c r="W5981" s="14">
        <f t="shared" si="747"/>
        <v>0</v>
      </c>
      <c r="X5981" s="14"/>
      <c r="Y5981" s="14">
        <f t="shared" si="746"/>
        <v>0</v>
      </c>
      <c r="Z5981" s="14"/>
      <c r="AA5981" s="139">
        <f>W5981*P5981</f>
        <v>0</v>
      </c>
      <c r="AB5981" s="14">
        <f t="shared" si="743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3728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4"/>
        <v>9.8799999998882395</v>
      </c>
      <c r="W5982" s="14">
        <f t="shared" si="747"/>
        <v>0</v>
      </c>
      <c r="X5982" s="14"/>
      <c r="Y5982" s="14">
        <f t="shared" si="746"/>
        <v>0</v>
      </c>
      <c r="Z5982" s="14"/>
      <c r="AA5982" s="139">
        <f>W5982*P5982</f>
        <v>0</v>
      </c>
      <c r="AB5982" s="14">
        <f t="shared" si="743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3728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7"/>
        <v>0</v>
      </c>
      <c r="X5983" s="14"/>
      <c r="Y5983" s="14">
        <f t="shared" si="746"/>
        <v>0</v>
      </c>
      <c r="Z5983" s="16">
        <f t="shared" ref="Z5983:Z6032" si="750">W5983+X5983</f>
        <v>0</v>
      </c>
      <c r="AA5983" s="14">
        <f t="shared" ref="AA5983:AA6046" si="751">U5983-W5983</f>
        <v>0</v>
      </c>
      <c r="AB5983" s="14">
        <f t="shared" si="743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3728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7"/>
        <v>0</v>
      </c>
      <c r="X5984" s="14"/>
      <c r="Y5984" s="14">
        <f t="shared" si="746"/>
        <v>0</v>
      </c>
      <c r="Z5984" s="16">
        <f t="shared" si="750"/>
        <v>0</v>
      </c>
      <c r="AA5984" s="14">
        <f t="shared" si="751"/>
        <v>0</v>
      </c>
      <c r="AB5984" s="14">
        <f t="shared" si="743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3728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4"/>
        <v>-1.00000000002183E-2</v>
      </c>
      <c r="W5985" s="14">
        <f t="shared" si="747"/>
        <v>0</v>
      </c>
      <c r="X5985" s="14"/>
      <c r="Y5985" s="14">
        <f t="shared" si="746"/>
        <v>0</v>
      </c>
      <c r="Z5985" s="16">
        <f t="shared" si="750"/>
        <v>0</v>
      </c>
      <c r="AA5985" s="14">
        <f t="shared" si="751"/>
        <v>0</v>
      </c>
      <c r="AB5985" s="14">
        <f t="shared" si="743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3728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4"/>
        <v>450.53000000000065</v>
      </c>
      <c r="W5986" s="14">
        <f t="shared" si="747"/>
        <v>15746.5</v>
      </c>
      <c r="X5986" s="14"/>
      <c r="Y5986" s="14">
        <f t="shared" si="746"/>
        <v>0</v>
      </c>
      <c r="Z5986" s="16">
        <f t="shared" si="750"/>
        <v>15746.5</v>
      </c>
      <c r="AA5986" s="14">
        <f t="shared" si="751"/>
        <v>0</v>
      </c>
      <c r="AB5986" s="14">
        <f t="shared" si="743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3728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4"/>
        <v>108000</v>
      </c>
      <c r="W5987" s="14">
        <f t="shared" si="747"/>
        <v>0</v>
      </c>
      <c r="X5987" s="14"/>
      <c r="Y5987" s="14">
        <f t="shared" si="746"/>
        <v>0</v>
      </c>
      <c r="Z5987" s="16">
        <f t="shared" si="750"/>
        <v>0</v>
      </c>
      <c r="AA5987" s="14">
        <f t="shared" si="751"/>
        <v>0</v>
      </c>
      <c r="AB5987" s="14">
        <f t="shared" si="743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3728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4"/>
        <v>-77222.460000000006</v>
      </c>
      <c r="W5988" s="14">
        <f t="shared" si="747"/>
        <v>0</v>
      </c>
      <c r="X5988" s="14"/>
      <c r="Y5988" s="14">
        <f t="shared" si="746"/>
        <v>0</v>
      </c>
      <c r="Z5988" s="16">
        <f t="shared" si="750"/>
        <v>0</v>
      </c>
      <c r="AA5988" s="14">
        <f t="shared" si="751"/>
        <v>0</v>
      </c>
      <c r="AB5988" s="14">
        <f t="shared" si="743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3728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4"/>
        <v>3015.2</v>
      </c>
      <c r="W5989" s="14">
        <f t="shared" si="747"/>
        <v>0</v>
      </c>
      <c r="X5989" s="14"/>
      <c r="Y5989" s="14">
        <f t="shared" si="746"/>
        <v>0</v>
      </c>
      <c r="Z5989" s="16">
        <f t="shared" si="750"/>
        <v>0</v>
      </c>
      <c r="AA5989" s="14">
        <f t="shared" si="751"/>
        <v>0</v>
      </c>
      <c r="AB5989" s="14">
        <f t="shared" si="743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3728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4"/>
        <v>84721.33</v>
      </c>
      <c r="W5990" s="14">
        <f t="shared" si="747"/>
        <v>0</v>
      </c>
      <c r="X5990" s="14"/>
      <c r="Y5990" s="14">
        <f t="shared" si="746"/>
        <v>0</v>
      </c>
      <c r="Z5990" s="16">
        <f t="shared" si="750"/>
        <v>0</v>
      </c>
      <c r="AA5990" s="14">
        <f t="shared" si="751"/>
        <v>0</v>
      </c>
      <c r="AB5990" s="14">
        <f t="shared" si="743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3728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4"/>
        <v>-62267.65</v>
      </c>
      <c r="W5991" s="14">
        <f t="shared" si="747"/>
        <v>0</v>
      </c>
      <c r="X5991" s="14"/>
      <c r="Y5991" s="14">
        <f t="shared" si="746"/>
        <v>0</v>
      </c>
      <c r="Z5991" s="16">
        <f t="shared" si="750"/>
        <v>0</v>
      </c>
      <c r="AA5991" s="14">
        <f t="shared" si="751"/>
        <v>0</v>
      </c>
      <c r="AB5991" s="14">
        <f t="shared" si="743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3728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4"/>
        <v>61359.33</v>
      </c>
      <c r="W5992" s="14">
        <f t="shared" si="747"/>
        <v>0</v>
      </c>
      <c r="X5992" s="14"/>
      <c r="Y5992" s="14">
        <f t="shared" si="746"/>
        <v>0</v>
      </c>
      <c r="Z5992" s="16">
        <f t="shared" si="750"/>
        <v>0</v>
      </c>
      <c r="AA5992" s="14">
        <f t="shared" si="751"/>
        <v>0</v>
      </c>
      <c r="AB5992" s="14">
        <f t="shared" si="743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3728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4"/>
        <v>482.29</v>
      </c>
      <c r="W5993" s="14">
        <f t="shared" si="747"/>
        <v>0</v>
      </c>
      <c r="X5993" s="14"/>
      <c r="Y5993" s="14">
        <f t="shared" si="746"/>
        <v>0</v>
      </c>
      <c r="Z5993" s="16">
        <f t="shared" si="750"/>
        <v>0</v>
      </c>
      <c r="AA5993" s="14">
        <f t="shared" si="751"/>
        <v>0</v>
      </c>
      <c r="AB5993" s="14">
        <f t="shared" si="743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3728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4"/>
        <v>20021.52</v>
      </c>
      <c r="W5994" s="14">
        <f t="shared" si="747"/>
        <v>0</v>
      </c>
      <c r="X5994" s="14"/>
      <c r="Y5994" s="14">
        <f t="shared" si="746"/>
        <v>0</v>
      </c>
      <c r="Z5994" s="16">
        <f t="shared" si="750"/>
        <v>0</v>
      </c>
      <c r="AA5994" s="14">
        <f t="shared" si="751"/>
        <v>0</v>
      </c>
      <c r="AB5994" s="14">
        <f t="shared" si="743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3728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4"/>
        <v>434.58</v>
      </c>
      <c r="W5995" s="14">
        <f t="shared" si="747"/>
        <v>0</v>
      </c>
      <c r="X5995" s="14"/>
      <c r="Y5995" s="14">
        <f t="shared" si="746"/>
        <v>0</v>
      </c>
      <c r="Z5995" s="16">
        <f t="shared" si="750"/>
        <v>0</v>
      </c>
      <c r="AA5995" s="14">
        <f t="shared" si="751"/>
        <v>0</v>
      </c>
      <c r="AB5995" s="14">
        <f t="shared" si="743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3728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4"/>
        <v>-44495.5</v>
      </c>
      <c r="W5996" s="14">
        <f t="shared" si="747"/>
        <v>7520.1730769230762</v>
      </c>
      <c r="X5996" s="14"/>
      <c r="Y5996" s="14">
        <f t="shared" si="746"/>
        <v>0</v>
      </c>
      <c r="Z5996" s="16">
        <f t="shared" si="750"/>
        <v>7520.1730769230762</v>
      </c>
      <c r="AA5996" s="14">
        <f t="shared" si="751"/>
        <v>300.80692307692334</v>
      </c>
      <c r="AB5996" s="14">
        <f t="shared" si="743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3728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4"/>
        <v>440.79999999998802</v>
      </c>
      <c r="W5997" s="14">
        <f t="shared" si="747"/>
        <v>0</v>
      </c>
      <c r="X5997" s="14"/>
      <c r="Y5997" s="14">
        <f t="shared" si="746"/>
        <v>0</v>
      </c>
      <c r="Z5997" s="16">
        <f t="shared" si="750"/>
        <v>0</v>
      </c>
      <c r="AA5997" s="14">
        <f t="shared" si="751"/>
        <v>0</v>
      </c>
      <c r="AB5997" s="14">
        <f t="shared" si="743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3728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4"/>
        <v>9.9999999993087806E-3</v>
      </c>
      <c r="W5998" s="14">
        <f t="shared" si="747"/>
        <v>0</v>
      </c>
      <c r="X5998" s="14"/>
      <c r="Y5998" s="14">
        <f t="shared" si="746"/>
        <v>0</v>
      </c>
      <c r="Z5998" s="16">
        <f t="shared" si="750"/>
        <v>0</v>
      </c>
      <c r="AA5998" s="14">
        <f t="shared" si="751"/>
        <v>0</v>
      </c>
      <c r="AB5998" s="14">
        <f t="shared" si="743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3728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4"/>
        <v>4033.89</v>
      </c>
      <c r="W5999" s="14">
        <f t="shared" si="747"/>
        <v>0</v>
      </c>
      <c r="X5999" s="14"/>
      <c r="Y5999" s="14">
        <f t="shared" si="746"/>
        <v>0</v>
      </c>
      <c r="Z5999" s="16">
        <f t="shared" si="750"/>
        <v>0</v>
      </c>
      <c r="AA5999" s="14">
        <f t="shared" si="751"/>
        <v>0</v>
      </c>
      <c r="AB5999" s="14">
        <f t="shared" si="743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3728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4"/>
        <v>-420</v>
      </c>
      <c r="W6000" s="14">
        <f t="shared" si="747"/>
        <v>0</v>
      </c>
      <c r="X6000" s="14"/>
      <c r="Y6000" s="14">
        <f t="shared" si="746"/>
        <v>0</v>
      </c>
      <c r="Z6000" s="16">
        <f t="shared" si="750"/>
        <v>0</v>
      </c>
      <c r="AA6000" s="14">
        <f t="shared" si="751"/>
        <v>0</v>
      </c>
      <c r="AB6000" s="14">
        <f t="shared" si="743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3728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4"/>
        <v>31200</v>
      </c>
      <c r="W6001" s="14">
        <f t="shared" si="747"/>
        <v>0</v>
      </c>
      <c r="X6001" s="14"/>
      <c r="Y6001" s="14">
        <f t="shared" si="746"/>
        <v>0</v>
      </c>
      <c r="Z6001" s="16">
        <f t="shared" si="750"/>
        <v>0</v>
      </c>
      <c r="AA6001" s="14">
        <f t="shared" si="751"/>
        <v>0</v>
      </c>
      <c r="AB6001" s="14">
        <f t="shared" ref="AB6001:AB6064" si="752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3728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4"/>
        <v>-503.3</v>
      </c>
      <c r="W6002" s="14">
        <f t="shared" si="747"/>
        <v>0</v>
      </c>
      <c r="X6002" s="14"/>
      <c r="Y6002" s="14">
        <f t="shared" si="746"/>
        <v>0</v>
      </c>
      <c r="Z6002" s="16">
        <f t="shared" si="750"/>
        <v>0</v>
      </c>
      <c r="AA6002" s="14">
        <f t="shared" si="751"/>
        <v>0</v>
      </c>
      <c r="AB6002" s="14">
        <f t="shared" si="752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3728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3">S6003+T6003-U6003</f>
        <v>18770.099999999999</v>
      </c>
      <c r="W6003" s="14">
        <f t="shared" si="747"/>
        <v>0</v>
      </c>
      <c r="X6003" s="14"/>
      <c r="Y6003" s="14">
        <f t="shared" si="746"/>
        <v>0</v>
      </c>
      <c r="Z6003" s="16">
        <f t="shared" si="750"/>
        <v>0</v>
      </c>
      <c r="AA6003" s="14">
        <f t="shared" si="751"/>
        <v>0</v>
      </c>
      <c r="AB6003" s="14">
        <f t="shared" si="752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3728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3"/>
        <v>15.6999999999998</v>
      </c>
      <c r="W6004" s="14">
        <f t="shared" si="747"/>
        <v>0</v>
      </c>
      <c r="X6004" s="14"/>
      <c r="Y6004" s="14">
        <f t="shared" si="746"/>
        <v>0</v>
      </c>
      <c r="Z6004" s="16">
        <f t="shared" si="750"/>
        <v>0</v>
      </c>
      <c r="AA6004" s="14">
        <f t="shared" si="751"/>
        <v>0</v>
      </c>
      <c r="AB6004" s="14">
        <f t="shared" si="752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3728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3"/>
        <v>67.989999999999995</v>
      </c>
      <c r="W6005" s="14">
        <f t="shared" si="747"/>
        <v>0</v>
      </c>
      <c r="X6005" s="14"/>
      <c r="Y6005" s="14">
        <f t="shared" si="746"/>
        <v>0</v>
      </c>
      <c r="Z6005" s="16">
        <f t="shared" si="750"/>
        <v>0</v>
      </c>
      <c r="AA6005" s="14">
        <f t="shared" si="751"/>
        <v>0</v>
      </c>
      <c r="AB6005" s="14">
        <f t="shared" si="752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3728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3"/>
        <v>1475.2</v>
      </c>
      <c r="W6006" s="14">
        <f t="shared" si="747"/>
        <v>0</v>
      </c>
      <c r="X6006" s="14"/>
      <c r="Y6006" s="14">
        <f t="shared" si="746"/>
        <v>0</v>
      </c>
      <c r="Z6006" s="16">
        <f t="shared" si="750"/>
        <v>0</v>
      </c>
      <c r="AA6006" s="14">
        <f t="shared" si="751"/>
        <v>0</v>
      </c>
      <c r="AB6006" s="14">
        <f t="shared" si="752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3728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4052</v>
      </c>
      <c r="S6007" s="139">
        <v>15488.6</v>
      </c>
      <c r="T6007" s="14"/>
      <c r="U6007" s="139">
        <v>15488.6</v>
      </c>
      <c r="V6007" s="14">
        <f t="shared" si="753"/>
        <v>0</v>
      </c>
      <c r="W6007" s="14">
        <f t="shared" si="747"/>
        <v>15184.901960784315</v>
      </c>
      <c r="X6007" s="14"/>
      <c r="Y6007" s="14">
        <f t="shared" si="746"/>
        <v>0</v>
      </c>
      <c r="Z6007" s="16">
        <f t="shared" si="750"/>
        <v>15184.901960784315</v>
      </c>
      <c r="AA6007" s="14">
        <f t="shared" si="751"/>
        <v>303.69803921568564</v>
      </c>
      <c r="AB6007" s="14">
        <f t="shared" si="752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3728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3"/>
        <v>10400</v>
      </c>
      <c r="W6008" s="14">
        <f t="shared" si="747"/>
        <v>0</v>
      </c>
      <c r="X6008" s="14"/>
      <c r="Y6008" s="14">
        <f t="shared" si="746"/>
        <v>0</v>
      </c>
      <c r="Z6008" s="16">
        <f t="shared" si="750"/>
        <v>0</v>
      </c>
      <c r="AA6008" s="14">
        <f t="shared" si="751"/>
        <v>0</v>
      </c>
      <c r="AB6008" s="14">
        <f t="shared" si="752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3728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3"/>
        <v>1939.7600000000002</v>
      </c>
      <c r="W6009" s="14">
        <f t="shared" si="747"/>
        <v>2898.5294117647059</v>
      </c>
      <c r="X6009" s="14"/>
      <c r="Y6009" s="14">
        <f t="shared" si="746"/>
        <v>0</v>
      </c>
      <c r="Z6009" s="16">
        <f t="shared" si="750"/>
        <v>2898.5294117647059</v>
      </c>
      <c r="AA6009" s="14">
        <f t="shared" si="751"/>
        <v>57.970588235294144</v>
      </c>
      <c r="AB6009" s="14">
        <f t="shared" si="752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3728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3"/>
        <v>13578.09</v>
      </c>
      <c r="W6010" s="14">
        <f t="shared" si="747"/>
        <v>0</v>
      </c>
      <c r="X6010" s="14"/>
      <c r="Y6010" s="14">
        <f t="shared" si="746"/>
        <v>0</v>
      </c>
      <c r="Z6010" s="16">
        <f t="shared" si="750"/>
        <v>0</v>
      </c>
      <c r="AA6010" s="14">
        <f t="shared" si="751"/>
        <v>0</v>
      </c>
      <c r="AB6010" s="14">
        <f t="shared" si="752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3728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3"/>
        <v>-18447.84</v>
      </c>
      <c r="W6011" s="14">
        <f t="shared" si="747"/>
        <v>0</v>
      </c>
      <c r="X6011" s="14"/>
      <c r="Y6011" s="14">
        <f t="shared" si="746"/>
        <v>0</v>
      </c>
      <c r="Z6011" s="16">
        <f t="shared" si="750"/>
        <v>0</v>
      </c>
      <c r="AA6011" s="14">
        <f t="shared" si="751"/>
        <v>0</v>
      </c>
      <c r="AB6011" s="14">
        <f t="shared" si="752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3728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3"/>
        <v>31666.6</v>
      </c>
      <c r="W6012" s="14">
        <f t="shared" si="747"/>
        <v>0</v>
      </c>
      <c r="X6012" s="14"/>
      <c r="Y6012" s="14">
        <f t="shared" si="746"/>
        <v>0</v>
      </c>
      <c r="Z6012" s="16">
        <f t="shared" si="750"/>
        <v>0</v>
      </c>
      <c r="AA6012" s="14">
        <f t="shared" si="751"/>
        <v>0</v>
      </c>
      <c r="AB6012" s="14">
        <f t="shared" si="752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3728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3"/>
        <v>464.3</v>
      </c>
      <c r="W6013" s="14">
        <f t="shared" si="747"/>
        <v>0</v>
      </c>
      <c r="X6013" s="14"/>
      <c r="Y6013" s="14">
        <f t="shared" si="746"/>
        <v>0</v>
      </c>
      <c r="Z6013" s="16">
        <f t="shared" si="750"/>
        <v>0</v>
      </c>
      <c r="AA6013" s="14">
        <f t="shared" si="751"/>
        <v>0</v>
      </c>
      <c r="AB6013" s="14">
        <f t="shared" si="752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3728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3"/>
        <v>-26.8000000000001</v>
      </c>
      <c r="W6014" s="14">
        <f t="shared" si="747"/>
        <v>0</v>
      </c>
      <c r="X6014" s="14"/>
      <c r="Y6014" s="14">
        <f t="shared" si="746"/>
        <v>0</v>
      </c>
      <c r="Z6014" s="16">
        <f t="shared" si="750"/>
        <v>0</v>
      </c>
      <c r="AA6014" s="14">
        <f t="shared" si="751"/>
        <v>0</v>
      </c>
      <c r="AB6014" s="14">
        <f t="shared" si="752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3728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4095</v>
      </c>
      <c r="S6015" s="139">
        <v>67213.7</v>
      </c>
      <c r="T6015" s="14"/>
      <c r="U6015" s="14">
        <v>0</v>
      </c>
      <c r="V6015" s="14">
        <f t="shared" si="753"/>
        <v>67213.7</v>
      </c>
      <c r="W6015" s="139">
        <v>67213.7</v>
      </c>
      <c r="X6015" s="14"/>
      <c r="Y6015" s="14">
        <f t="shared" si="746"/>
        <v>0</v>
      </c>
      <c r="Z6015" s="16">
        <f t="shared" si="750"/>
        <v>67213.7</v>
      </c>
      <c r="AA6015" s="14">
        <f t="shared" si="751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3728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3"/>
        <v>-1.1000000000000201</v>
      </c>
      <c r="W6016" s="14">
        <f t="shared" si="747"/>
        <v>0</v>
      </c>
      <c r="X6016" s="14"/>
      <c r="Y6016" s="14">
        <f t="shared" si="746"/>
        <v>0</v>
      </c>
      <c r="Z6016" s="16">
        <f t="shared" si="750"/>
        <v>0</v>
      </c>
      <c r="AA6016" s="14">
        <f t="shared" si="751"/>
        <v>0</v>
      </c>
      <c r="AB6016" s="14">
        <f t="shared" si="752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3728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3"/>
        <v>32251.5</v>
      </c>
      <c r="W6017" s="14">
        <f t="shared" si="747"/>
        <v>0</v>
      </c>
      <c r="X6017" s="14"/>
      <c r="Y6017" s="14">
        <f t="shared" si="746"/>
        <v>0</v>
      </c>
      <c r="Z6017" s="16">
        <f t="shared" si="750"/>
        <v>0</v>
      </c>
      <c r="AA6017" s="14">
        <f t="shared" si="751"/>
        <v>0</v>
      </c>
      <c r="AB6017" s="14">
        <f t="shared" si="752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3728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3"/>
        <v>0.60000000000013598</v>
      </c>
      <c r="W6018" s="14">
        <f t="shared" si="747"/>
        <v>0</v>
      </c>
      <c r="X6018" s="14"/>
      <c r="Y6018" s="14">
        <f t="shared" si="746"/>
        <v>0</v>
      </c>
      <c r="Z6018" s="16">
        <f t="shared" si="750"/>
        <v>0</v>
      </c>
      <c r="AA6018" s="14">
        <f t="shared" si="751"/>
        <v>0</v>
      </c>
      <c r="AB6018" s="14">
        <f t="shared" si="752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3728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3"/>
        <v>0.60000000000036402</v>
      </c>
      <c r="W6019" s="14">
        <f t="shared" si="747"/>
        <v>0</v>
      </c>
      <c r="X6019" s="14"/>
      <c r="Y6019" s="14">
        <f t="shared" ref="Y6019:Y6082" si="754">IF((W6019-AB6019)&gt;0,W6019-AB6019,0)</f>
        <v>0</v>
      </c>
      <c r="Z6019" s="16">
        <f t="shared" si="750"/>
        <v>0</v>
      </c>
      <c r="AA6019" s="14">
        <f t="shared" si="751"/>
        <v>0</v>
      </c>
      <c r="AB6019" s="14">
        <f t="shared" si="752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3728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3"/>
        <v>360.6</v>
      </c>
      <c r="W6020" s="14">
        <f t="shared" ref="W6020:W6083" si="755">IF(O6020="返货",U6020/(1+P6020),IF(O6020="返现",U6020,IF(O6020="折扣",U6020*P6020,IF(O6020="无",U6020))))</f>
        <v>0</v>
      </c>
      <c r="X6020" s="14"/>
      <c r="Y6020" s="14">
        <f t="shared" si="754"/>
        <v>0</v>
      </c>
      <c r="Z6020" s="16">
        <f t="shared" si="750"/>
        <v>0</v>
      </c>
      <c r="AA6020" s="14">
        <f t="shared" si="751"/>
        <v>0</v>
      </c>
      <c r="AB6020" s="14">
        <f t="shared" si="752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3728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3"/>
        <v>483.22</v>
      </c>
      <c r="W6021" s="14">
        <f t="shared" si="755"/>
        <v>0</v>
      </c>
      <c r="X6021" s="14"/>
      <c r="Y6021" s="14">
        <f t="shared" si="754"/>
        <v>0</v>
      </c>
      <c r="Z6021" s="16">
        <f t="shared" si="750"/>
        <v>0</v>
      </c>
      <c r="AA6021" s="14">
        <f t="shared" si="751"/>
        <v>0</v>
      </c>
      <c r="AB6021" s="14">
        <f t="shared" si="752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3728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3"/>
        <v>132907.5</v>
      </c>
      <c r="W6022" s="14">
        <f t="shared" si="755"/>
        <v>92300.9</v>
      </c>
      <c r="X6022" s="14"/>
      <c r="Y6022" s="14">
        <f t="shared" si="754"/>
        <v>0</v>
      </c>
      <c r="Z6022" s="16">
        <f t="shared" si="750"/>
        <v>92300.9</v>
      </c>
      <c r="AA6022" s="14">
        <f t="shared" si="751"/>
        <v>0</v>
      </c>
      <c r="AB6022" s="14">
        <f t="shared" si="752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3728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3"/>
        <v>61.709999999999098</v>
      </c>
      <c r="W6023" s="14">
        <f t="shared" si="755"/>
        <v>0</v>
      </c>
      <c r="X6023" s="14"/>
      <c r="Y6023" s="14">
        <f t="shared" si="754"/>
        <v>0</v>
      </c>
      <c r="Z6023" s="16">
        <f t="shared" si="750"/>
        <v>0</v>
      </c>
      <c r="AA6023" s="14">
        <f t="shared" si="751"/>
        <v>0</v>
      </c>
      <c r="AB6023" s="14">
        <f t="shared" si="752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3728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3"/>
        <v>6.9999999992433004E-2</v>
      </c>
      <c r="W6024" s="14">
        <f t="shared" si="755"/>
        <v>0</v>
      </c>
      <c r="X6024" s="14"/>
      <c r="Y6024" s="14">
        <f t="shared" si="754"/>
        <v>0</v>
      </c>
      <c r="Z6024" s="16">
        <f t="shared" si="750"/>
        <v>0</v>
      </c>
      <c r="AA6024" s="14">
        <f t="shared" si="751"/>
        <v>0</v>
      </c>
      <c r="AB6024" s="14">
        <f t="shared" si="752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3728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3"/>
        <v>2.5599999999976699</v>
      </c>
      <c r="W6025" s="14">
        <f t="shared" si="755"/>
        <v>0</v>
      </c>
      <c r="X6025" s="14"/>
      <c r="Y6025" s="14">
        <f t="shared" si="754"/>
        <v>0</v>
      </c>
      <c r="Z6025" s="16">
        <f t="shared" si="750"/>
        <v>0</v>
      </c>
      <c r="AA6025" s="14">
        <f t="shared" si="751"/>
        <v>0</v>
      </c>
      <c r="AB6025" s="14">
        <f t="shared" si="752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3728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4058</v>
      </c>
      <c r="S6026" s="139">
        <v>302</v>
      </c>
      <c r="T6026" s="14"/>
      <c r="U6026" s="139">
        <v>302</v>
      </c>
      <c r="V6026" s="14">
        <f t="shared" si="753"/>
        <v>0</v>
      </c>
      <c r="W6026" s="14">
        <f t="shared" si="755"/>
        <v>296.07843137254901</v>
      </c>
      <c r="X6026" s="14"/>
      <c r="Y6026" s="14">
        <f t="shared" si="754"/>
        <v>0</v>
      </c>
      <c r="Z6026" s="16">
        <f t="shared" si="750"/>
        <v>296.07843137254901</v>
      </c>
      <c r="AA6026" s="14">
        <f t="shared" si="751"/>
        <v>5.9215686274509949</v>
      </c>
      <c r="AB6026" s="14">
        <f t="shared" si="752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3728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3"/>
        <v>5518.78</v>
      </c>
      <c r="W6027" s="14">
        <f t="shared" si="755"/>
        <v>0</v>
      </c>
      <c r="X6027" s="14"/>
      <c r="Y6027" s="14">
        <f t="shared" si="754"/>
        <v>0</v>
      </c>
      <c r="Z6027" s="16">
        <f t="shared" si="750"/>
        <v>0</v>
      </c>
      <c r="AA6027" s="14">
        <f t="shared" si="751"/>
        <v>0</v>
      </c>
      <c r="AB6027" s="14">
        <f t="shared" si="752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3728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3"/>
        <v>461.29999999999899</v>
      </c>
      <c r="W6028" s="14">
        <f t="shared" si="755"/>
        <v>0</v>
      </c>
      <c r="X6028" s="14"/>
      <c r="Y6028" s="14">
        <f t="shared" si="754"/>
        <v>0</v>
      </c>
      <c r="Z6028" s="16">
        <f t="shared" si="750"/>
        <v>0</v>
      </c>
      <c r="AA6028" s="14">
        <f t="shared" si="751"/>
        <v>0</v>
      </c>
      <c r="AB6028" s="14">
        <f t="shared" si="752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3728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3"/>
        <v>472</v>
      </c>
      <c r="W6029" s="14">
        <f t="shared" si="755"/>
        <v>0</v>
      </c>
      <c r="X6029" s="14"/>
      <c r="Y6029" s="14">
        <f t="shared" si="754"/>
        <v>0</v>
      </c>
      <c r="Z6029" s="16">
        <f t="shared" si="750"/>
        <v>0</v>
      </c>
      <c r="AA6029" s="14">
        <f t="shared" si="751"/>
        <v>0</v>
      </c>
      <c r="AB6029" s="14">
        <f t="shared" si="752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3728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3"/>
        <v>0.40000000000145502</v>
      </c>
      <c r="W6030" s="14">
        <f t="shared" si="755"/>
        <v>0</v>
      </c>
      <c r="X6030" s="14"/>
      <c r="Y6030" s="14">
        <f t="shared" si="754"/>
        <v>0</v>
      </c>
      <c r="Z6030" s="16">
        <f t="shared" si="750"/>
        <v>0</v>
      </c>
      <c r="AA6030" s="14">
        <f t="shared" si="751"/>
        <v>0</v>
      </c>
      <c r="AB6030" s="14">
        <f t="shared" si="752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3728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152412.54</v>
      </c>
      <c r="V6031" s="14">
        <f t="shared" si="753"/>
        <v>-224909.35</v>
      </c>
      <c r="W6031" s="14">
        <f t="shared" si="755"/>
        <v>152412.54</v>
      </c>
      <c r="X6031" s="14"/>
      <c r="Y6031" s="14">
        <f t="shared" si="754"/>
        <v>0</v>
      </c>
      <c r="Z6031" s="16">
        <f t="shared" si="750"/>
        <v>152412.54</v>
      </c>
      <c r="AA6031" s="14">
        <f t="shared" si="751"/>
        <v>0</v>
      </c>
      <c r="AB6031" s="14">
        <f t="shared" si="752"/>
        <v>152412.54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3728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3"/>
        <v>-112903.62999999999</v>
      </c>
      <c r="W6032" s="14">
        <f t="shared" si="755"/>
        <v>65715.539999999994</v>
      </c>
      <c r="X6032" s="14"/>
      <c r="Y6032" s="14">
        <f t="shared" si="754"/>
        <v>0</v>
      </c>
      <c r="Z6032" s="16">
        <f t="shared" si="750"/>
        <v>65715.539999999994</v>
      </c>
      <c r="AA6032" s="14">
        <f t="shared" si="751"/>
        <v>0</v>
      </c>
      <c r="AB6032" s="14">
        <f t="shared" si="752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3728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3"/>
        <v>29740.7</v>
      </c>
      <c r="W6033" s="14">
        <f t="shared" si="755"/>
        <v>0</v>
      </c>
      <c r="X6033" s="14"/>
      <c r="Y6033" s="14">
        <f t="shared" si="754"/>
        <v>0</v>
      </c>
      <c r="Z6033" s="14"/>
      <c r="AA6033" s="14">
        <f t="shared" si="751"/>
        <v>0</v>
      </c>
      <c r="AB6033" s="14">
        <f t="shared" si="752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3728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3"/>
        <v>8914.1000000000095</v>
      </c>
      <c r="W6034" s="14">
        <f t="shared" si="755"/>
        <v>0</v>
      </c>
      <c r="X6034" s="14"/>
      <c r="Y6034" s="14">
        <f t="shared" si="754"/>
        <v>0</v>
      </c>
      <c r="Z6034" s="16">
        <f t="shared" ref="Z6034:Z6042" si="756">W6034+X6034</f>
        <v>0</v>
      </c>
      <c r="AA6034" s="14">
        <f t="shared" si="751"/>
        <v>0</v>
      </c>
      <c r="AB6034" s="14">
        <f t="shared" si="752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3728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3"/>
        <v>6.4</v>
      </c>
      <c r="W6035" s="14">
        <f t="shared" si="755"/>
        <v>0</v>
      </c>
      <c r="X6035" s="14"/>
      <c r="Y6035" s="14">
        <f t="shared" si="754"/>
        <v>0</v>
      </c>
      <c r="Z6035" s="16">
        <f t="shared" si="756"/>
        <v>0</v>
      </c>
      <c r="AA6035" s="14">
        <f t="shared" si="751"/>
        <v>0</v>
      </c>
      <c r="AB6035" s="14">
        <f t="shared" si="752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3728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3"/>
        <v>-9.9999999947613105E-3</v>
      </c>
      <c r="W6036" s="14">
        <f t="shared" si="755"/>
        <v>0</v>
      </c>
      <c r="X6036" s="14"/>
      <c r="Y6036" s="14">
        <f t="shared" si="754"/>
        <v>0</v>
      </c>
      <c r="Z6036" s="16">
        <f t="shared" si="756"/>
        <v>0</v>
      </c>
      <c r="AA6036" s="14">
        <f t="shared" si="751"/>
        <v>0</v>
      </c>
      <c r="AB6036" s="14">
        <f t="shared" si="752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3728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3"/>
        <v>24</v>
      </c>
      <c r="W6037" s="14">
        <f t="shared" si="755"/>
        <v>0</v>
      </c>
      <c r="X6037" s="14"/>
      <c r="Y6037" s="14">
        <f t="shared" si="754"/>
        <v>0</v>
      </c>
      <c r="Z6037" s="16">
        <f t="shared" si="756"/>
        <v>0</v>
      </c>
      <c r="AA6037" s="14">
        <f t="shared" si="751"/>
        <v>0</v>
      </c>
      <c r="AB6037" s="14">
        <f t="shared" si="752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3728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3"/>
        <v>6955.74</v>
      </c>
      <c r="W6038" s="14">
        <f t="shared" si="755"/>
        <v>0</v>
      </c>
      <c r="X6038" s="14"/>
      <c r="Y6038" s="14">
        <f t="shared" si="754"/>
        <v>0</v>
      </c>
      <c r="Z6038" s="16">
        <f t="shared" si="756"/>
        <v>0</v>
      </c>
      <c r="AA6038" s="14">
        <f t="shared" si="751"/>
        <v>0</v>
      </c>
      <c r="AB6038" s="14">
        <f t="shared" si="752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3728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3"/>
        <v>486.70000000000101</v>
      </c>
      <c r="W6039" s="14">
        <f t="shared" si="755"/>
        <v>0</v>
      </c>
      <c r="X6039" s="14"/>
      <c r="Y6039" s="14">
        <f t="shared" si="754"/>
        <v>0</v>
      </c>
      <c r="Z6039" s="16">
        <f t="shared" si="756"/>
        <v>0</v>
      </c>
      <c r="AA6039" s="14">
        <f t="shared" si="751"/>
        <v>0</v>
      </c>
      <c r="AB6039" s="14">
        <f t="shared" si="752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3728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3"/>
        <v>628.40999999999894</v>
      </c>
      <c r="W6040" s="14">
        <f t="shared" si="755"/>
        <v>0</v>
      </c>
      <c r="X6040" s="14"/>
      <c r="Y6040" s="14">
        <f t="shared" si="754"/>
        <v>0</v>
      </c>
      <c r="Z6040" s="16">
        <f t="shared" si="756"/>
        <v>0</v>
      </c>
      <c r="AA6040" s="14">
        <f t="shared" si="751"/>
        <v>0</v>
      </c>
      <c r="AB6040" s="14">
        <f t="shared" si="752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3728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3"/>
        <v>9481.92</v>
      </c>
      <c r="W6041" s="14">
        <f t="shared" si="755"/>
        <v>0</v>
      </c>
      <c r="X6041" s="14"/>
      <c r="Y6041" s="14">
        <f t="shared" si="754"/>
        <v>0</v>
      </c>
      <c r="Z6041" s="16">
        <f t="shared" si="756"/>
        <v>0</v>
      </c>
      <c r="AA6041" s="14">
        <f t="shared" si="751"/>
        <v>0</v>
      </c>
      <c r="AB6041" s="14">
        <f t="shared" si="752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3728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3"/>
        <v>10200</v>
      </c>
      <c r="W6042" s="14">
        <f t="shared" si="755"/>
        <v>0</v>
      </c>
      <c r="X6042" s="14"/>
      <c r="Y6042" s="14">
        <f t="shared" si="754"/>
        <v>0</v>
      </c>
      <c r="Z6042" s="16">
        <f t="shared" si="756"/>
        <v>0</v>
      </c>
      <c r="AA6042" s="14">
        <f t="shared" si="751"/>
        <v>0</v>
      </c>
      <c r="AB6042" s="14">
        <f t="shared" si="752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3728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3"/>
        <v>-13.5</v>
      </c>
      <c r="W6043" s="14">
        <f t="shared" si="755"/>
        <v>0</v>
      </c>
      <c r="X6043" s="14"/>
      <c r="Y6043" s="14">
        <f t="shared" si="754"/>
        <v>0</v>
      </c>
      <c r="Z6043" s="14"/>
      <c r="AA6043" s="14">
        <f t="shared" si="751"/>
        <v>0</v>
      </c>
      <c r="AB6043" s="14">
        <f t="shared" si="752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3728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3"/>
        <v>3.80000000000001</v>
      </c>
      <c r="W6044" s="14">
        <f t="shared" si="755"/>
        <v>0</v>
      </c>
      <c r="X6044" s="14"/>
      <c r="Y6044" s="14">
        <f t="shared" si="754"/>
        <v>0</v>
      </c>
      <c r="Z6044" s="16">
        <f t="shared" ref="Z6044:Z6047" si="757">W6044+X6044</f>
        <v>0</v>
      </c>
      <c r="AA6044" s="14">
        <f t="shared" si="751"/>
        <v>0</v>
      </c>
      <c r="AB6044" s="14">
        <f t="shared" si="752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3728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3"/>
        <v>49990.1</v>
      </c>
      <c r="W6045" s="14">
        <f t="shared" si="755"/>
        <v>0</v>
      </c>
      <c r="X6045" s="14"/>
      <c r="Y6045" s="14">
        <f t="shared" si="754"/>
        <v>0</v>
      </c>
      <c r="Z6045" s="16">
        <f t="shared" si="757"/>
        <v>0</v>
      </c>
      <c r="AA6045" s="14">
        <f t="shared" si="751"/>
        <v>0</v>
      </c>
      <c r="AB6045" s="14">
        <f t="shared" si="752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3728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3"/>
        <v>495.8</v>
      </c>
      <c r="W6046" s="14">
        <f t="shared" si="755"/>
        <v>0</v>
      </c>
      <c r="X6046" s="14"/>
      <c r="Y6046" s="14">
        <f t="shared" si="754"/>
        <v>0</v>
      </c>
      <c r="Z6046" s="16">
        <f t="shared" si="757"/>
        <v>0</v>
      </c>
      <c r="AA6046" s="14">
        <f t="shared" si="751"/>
        <v>0</v>
      </c>
      <c r="AB6046" s="14">
        <f t="shared" si="752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3728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3"/>
        <v>3704.22</v>
      </c>
      <c r="W6047" s="14">
        <f t="shared" si="755"/>
        <v>0</v>
      </c>
      <c r="X6047" s="14"/>
      <c r="Y6047" s="14">
        <f t="shared" si="754"/>
        <v>0</v>
      </c>
      <c r="Z6047" s="16">
        <f t="shared" si="757"/>
        <v>0</v>
      </c>
      <c r="AA6047" s="14">
        <f t="shared" ref="AA6047:AA6110" si="758">U6047-W6047</f>
        <v>0</v>
      </c>
      <c r="AB6047" s="14">
        <f t="shared" si="752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3728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3"/>
        <v>-9.5999999999767205</v>
      </c>
      <c r="W6048" s="14">
        <f t="shared" si="755"/>
        <v>0</v>
      </c>
      <c r="X6048" s="14"/>
      <c r="Y6048" s="14">
        <f t="shared" si="754"/>
        <v>0</v>
      </c>
      <c r="Z6048" s="14"/>
      <c r="AA6048" s="14">
        <f t="shared" si="758"/>
        <v>0</v>
      </c>
      <c r="AB6048" s="14">
        <f t="shared" si="752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3728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3"/>
        <v>2.93</v>
      </c>
      <c r="W6049" s="14">
        <f t="shared" si="755"/>
        <v>0</v>
      </c>
      <c r="X6049" s="14"/>
      <c r="Y6049" s="14">
        <f t="shared" si="754"/>
        <v>0</v>
      </c>
      <c r="Z6049" s="16">
        <f t="shared" ref="Z6049:Z6087" si="759">W6049+X6049</f>
        <v>0</v>
      </c>
      <c r="AA6049" s="14">
        <f t="shared" si="758"/>
        <v>0</v>
      </c>
      <c r="AB6049" s="14">
        <f t="shared" si="752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3728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3764</v>
      </c>
      <c r="S6050" s="139">
        <v>12580.6</v>
      </c>
      <c r="T6050" s="14"/>
      <c r="U6050" s="139">
        <v>12580.6</v>
      </c>
      <c r="V6050" s="14">
        <f t="shared" si="753"/>
        <v>0</v>
      </c>
      <c r="W6050" s="14">
        <f t="shared" si="755"/>
        <v>12333.921568627451</v>
      </c>
      <c r="X6050" s="14"/>
      <c r="Y6050" s="14">
        <f t="shared" si="754"/>
        <v>0</v>
      </c>
      <c r="Z6050" s="16">
        <f t="shared" si="759"/>
        <v>12333.921568627451</v>
      </c>
      <c r="AA6050" s="14">
        <f t="shared" si="758"/>
        <v>246.67843137254931</v>
      </c>
      <c r="AB6050" s="14">
        <f t="shared" si="752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3728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3"/>
        <v>1166.5999999999999</v>
      </c>
      <c r="W6051" s="14">
        <f t="shared" si="755"/>
        <v>0</v>
      </c>
      <c r="X6051" s="14"/>
      <c r="Y6051" s="14">
        <f t="shared" si="754"/>
        <v>0</v>
      </c>
      <c r="Z6051" s="16">
        <f t="shared" si="759"/>
        <v>0</v>
      </c>
      <c r="AA6051" s="14">
        <f t="shared" si="758"/>
        <v>0</v>
      </c>
      <c r="AB6051" s="14">
        <f t="shared" si="752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3728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3"/>
        <v>4759</v>
      </c>
      <c r="W6052" s="14">
        <f t="shared" si="755"/>
        <v>0</v>
      </c>
      <c r="X6052" s="14"/>
      <c r="Y6052" s="14">
        <f t="shared" si="754"/>
        <v>0</v>
      </c>
      <c r="Z6052" s="16">
        <f t="shared" si="759"/>
        <v>0</v>
      </c>
      <c r="AA6052" s="14">
        <f t="shared" si="758"/>
        <v>0</v>
      </c>
      <c r="AB6052" s="14">
        <f t="shared" si="752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3728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3"/>
        <v>1</v>
      </c>
      <c r="W6053" s="14">
        <f t="shared" si="755"/>
        <v>0</v>
      </c>
      <c r="X6053" s="14"/>
      <c r="Y6053" s="14">
        <f t="shared" si="754"/>
        <v>0</v>
      </c>
      <c r="Z6053" s="16">
        <f t="shared" si="759"/>
        <v>0</v>
      </c>
      <c r="AA6053" s="14">
        <f t="shared" si="758"/>
        <v>0</v>
      </c>
      <c r="AB6053" s="14">
        <f t="shared" si="752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3728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3"/>
        <v>4940.3999999999996</v>
      </c>
      <c r="W6054" s="14">
        <f t="shared" si="755"/>
        <v>0</v>
      </c>
      <c r="X6054" s="14"/>
      <c r="Y6054" s="14">
        <f t="shared" si="754"/>
        <v>0</v>
      </c>
      <c r="Z6054" s="16">
        <f t="shared" si="759"/>
        <v>0</v>
      </c>
      <c r="AA6054" s="14">
        <f t="shared" si="758"/>
        <v>0</v>
      </c>
      <c r="AB6054" s="14">
        <f t="shared" si="752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3728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3"/>
        <v>7628.2999999999993</v>
      </c>
      <c r="W6055" s="14">
        <f t="shared" si="755"/>
        <v>769.11764705882354</v>
      </c>
      <c r="X6055" s="14"/>
      <c r="Y6055" s="14">
        <f t="shared" si="754"/>
        <v>0</v>
      </c>
      <c r="Z6055" s="16">
        <f t="shared" si="759"/>
        <v>769.11764705882354</v>
      </c>
      <c r="AA6055" s="14">
        <f t="shared" si="758"/>
        <v>15.382352941176464</v>
      </c>
      <c r="AB6055" s="14">
        <f t="shared" si="752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3728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3"/>
        <v>14338.3</v>
      </c>
      <c r="W6056" s="14">
        <f t="shared" si="755"/>
        <v>5340.6862745098042</v>
      </c>
      <c r="X6056" s="14"/>
      <c r="Y6056" s="14">
        <f t="shared" si="754"/>
        <v>0</v>
      </c>
      <c r="Z6056" s="16">
        <f t="shared" si="759"/>
        <v>5340.6862745098042</v>
      </c>
      <c r="AA6056" s="14">
        <f t="shared" si="758"/>
        <v>106.81372549019579</v>
      </c>
      <c r="AB6056" s="14">
        <f t="shared" si="752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3728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7125.89</v>
      </c>
      <c r="V6057" s="14">
        <f t="shared" si="753"/>
        <v>-137306.09</v>
      </c>
      <c r="W6057" s="14">
        <f t="shared" si="755"/>
        <v>7125.89</v>
      </c>
      <c r="X6057" s="14"/>
      <c r="Y6057" s="14">
        <f t="shared" si="754"/>
        <v>0</v>
      </c>
      <c r="Z6057" s="16">
        <f t="shared" si="759"/>
        <v>7125.89</v>
      </c>
      <c r="AA6057" s="14">
        <f t="shared" si="758"/>
        <v>0</v>
      </c>
      <c r="AB6057" s="14">
        <f t="shared" si="752"/>
        <v>7125.89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3728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3"/>
        <v>54.699999999999903</v>
      </c>
      <c r="W6058" s="14">
        <f t="shared" si="755"/>
        <v>0</v>
      </c>
      <c r="X6058" s="14"/>
      <c r="Y6058" s="14">
        <f t="shared" si="754"/>
        <v>0</v>
      </c>
      <c r="Z6058" s="16">
        <f t="shared" si="759"/>
        <v>0</v>
      </c>
      <c r="AA6058" s="14">
        <f t="shared" si="758"/>
        <v>0</v>
      </c>
      <c r="AB6058" s="14">
        <f t="shared" si="752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3728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3"/>
        <v>-594818.11</v>
      </c>
      <c r="W6059" s="14">
        <f t="shared" si="755"/>
        <v>0</v>
      </c>
      <c r="X6059" s="14"/>
      <c r="Y6059" s="14">
        <f t="shared" si="754"/>
        <v>0</v>
      </c>
      <c r="Z6059" s="16">
        <f t="shared" si="759"/>
        <v>0</v>
      </c>
      <c r="AA6059" s="14">
        <f t="shared" si="758"/>
        <v>0</v>
      </c>
      <c r="AB6059" s="14">
        <f t="shared" si="752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3728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3"/>
        <v>71639.259999999995</v>
      </c>
      <c r="W6060" s="14">
        <f t="shared" si="755"/>
        <v>0</v>
      </c>
      <c r="X6060" s="14"/>
      <c r="Y6060" s="14">
        <f t="shared" si="754"/>
        <v>0</v>
      </c>
      <c r="Z6060" s="16">
        <f t="shared" si="759"/>
        <v>0</v>
      </c>
      <c r="AA6060" s="14">
        <f t="shared" si="758"/>
        <v>0</v>
      </c>
      <c r="AB6060" s="14">
        <f t="shared" si="752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3728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3"/>
        <v>-98995.41</v>
      </c>
      <c r="W6061" s="14">
        <f t="shared" si="755"/>
        <v>0</v>
      </c>
      <c r="X6061" s="14"/>
      <c r="Y6061" s="14">
        <f t="shared" si="754"/>
        <v>0</v>
      </c>
      <c r="Z6061" s="16">
        <f t="shared" si="759"/>
        <v>0</v>
      </c>
      <c r="AA6061" s="14">
        <f t="shared" si="758"/>
        <v>0</v>
      </c>
      <c r="AB6061" s="14">
        <f t="shared" si="752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3728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3"/>
        <v>135026</v>
      </c>
      <c r="W6062" s="14">
        <f t="shared" si="755"/>
        <v>0</v>
      </c>
      <c r="X6062" s="14"/>
      <c r="Y6062" s="14">
        <f t="shared" si="754"/>
        <v>0</v>
      </c>
      <c r="Z6062" s="16">
        <f t="shared" si="759"/>
        <v>0</v>
      </c>
      <c r="AA6062" s="14">
        <f t="shared" si="758"/>
        <v>0</v>
      </c>
      <c r="AB6062" s="14">
        <f t="shared" si="752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3728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3"/>
        <v>3.0000001002918001E-2</v>
      </c>
      <c r="W6063" s="14">
        <f t="shared" si="755"/>
        <v>0</v>
      </c>
      <c r="X6063" s="14"/>
      <c r="Y6063" s="14">
        <f t="shared" si="754"/>
        <v>0</v>
      </c>
      <c r="Z6063" s="16">
        <f t="shared" si="759"/>
        <v>0</v>
      </c>
      <c r="AA6063" s="14">
        <f t="shared" si="758"/>
        <v>0</v>
      </c>
      <c r="AB6063" s="14">
        <f t="shared" si="752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3728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3"/>
        <v>5957.5</v>
      </c>
      <c r="W6064" s="14">
        <f t="shared" si="755"/>
        <v>0</v>
      </c>
      <c r="X6064" s="14"/>
      <c r="Y6064" s="14">
        <f t="shared" si="754"/>
        <v>0</v>
      </c>
      <c r="Z6064" s="16">
        <f t="shared" si="759"/>
        <v>0</v>
      </c>
      <c r="AA6064" s="14">
        <f t="shared" si="758"/>
        <v>0</v>
      </c>
      <c r="AB6064" s="14">
        <f t="shared" si="752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3728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3"/>
        <v>8603.76</v>
      </c>
      <c r="W6065" s="14">
        <f t="shared" si="755"/>
        <v>0</v>
      </c>
      <c r="X6065" s="14"/>
      <c r="Y6065" s="14">
        <f t="shared" si="754"/>
        <v>0</v>
      </c>
      <c r="Z6065" s="16">
        <f t="shared" si="759"/>
        <v>0</v>
      </c>
      <c r="AA6065" s="14">
        <f t="shared" si="758"/>
        <v>0</v>
      </c>
      <c r="AB6065" s="14">
        <f t="shared" ref="AB6065:AB6128" si="760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3728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3"/>
        <v>9.9500000000007294</v>
      </c>
      <c r="W6066" s="14">
        <f t="shared" si="755"/>
        <v>0</v>
      </c>
      <c r="X6066" s="14"/>
      <c r="Y6066" s="14">
        <f t="shared" si="754"/>
        <v>0</v>
      </c>
      <c r="Z6066" s="16">
        <f t="shared" si="759"/>
        <v>0</v>
      </c>
      <c r="AA6066" s="14">
        <f t="shared" si="758"/>
        <v>0</v>
      </c>
      <c r="AB6066" s="14">
        <f t="shared" si="760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3728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1">S6067+T6067-U6067</f>
        <v>5157.2</v>
      </c>
      <c r="W6067" s="14">
        <f t="shared" si="755"/>
        <v>0</v>
      </c>
      <c r="X6067" s="14"/>
      <c r="Y6067" s="14">
        <f t="shared" si="754"/>
        <v>0</v>
      </c>
      <c r="Z6067" s="16">
        <f t="shared" si="759"/>
        <v>0</v>
      </c>
      <c r="AA6067" s="14">
        <f t="shared" si="758"/>
        <v>0</v>
      </c>
      <c r="AB6067" s="14">
        <f t="shared" si="760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3728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32340.97</v>
      </c>
      <c r="V6068" s="14">
        <f t="shared" si="761"/>
        <v>-781248.66999999993</v>
      </c>
      <c r="W6068" s="14">
        <f t="shared" si="755"/>
        <v>32020.762376237624</v>
      </c>
      <c r="X6068" s="14"/>
      <c r="Y6068" s="14">
        <f t="shared" si="754"/>
        <v>0</v>
      </c>
      <c r="Z6068" s="16">
        <f t="shared" si="759"/>
        <v>32020.762376237624</v>
      </c>
      <c r="AA6068" s="14">
        <f t="shared" si="758"/>
        <v>320.2076237623769</v>
      </c>
      <c r="AB6068" s="14">
        <f t="shared" si="760"/>
        <v>32340.97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3728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1"/>
        <v>-68514</v>
      </c>
      <c r="W6069" s="14">
        <f t="shared" si="755"/>
        <v>0</v>
      </c>
      <c r="X6069" s="14"/>
      <c r="Y6069" s="14">
        <f t="shared" si="754"/>
        <v>0</v>
      </c>
      <c r="Z6069" s="16">
        <f t="shared" si="759"/>
        <v>0</v>
      </c>
      <c r="AA6069" s="14">
        <f t="shared" si="758"/>
        <v>0</v>
      </c>
      <c r="AB6069" s="14">
        <f t="shared" si="760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3728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1"/>
        <v>13652.3</v>
      </c>
      <c r="W6070" s="14">
        <f t="shared" si="755"/>
        <v>0</v>
      </c>
      <c r="X6070" s="14"/>
      <c r="Y6070" s="14">
        <f t="shared" si="754"/>
        <v>0</v>
      </c>
      <c r="Z6070" s="16">
        <f t="shared" si="759"/>
        <v>0</v>
      </c>
      <c r="AA6070" s="14">
        <f t="shared" si="758"/>
        <v>0</v>
      </c>
      <c r="AB6070" s="14">
        <f t="shared" si="760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3728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4058</v>
      </c>
      <c r="S6071" s="139">
        <v>8895.2999999999993</v>
      </c>
      <c r="T6071" s="14"/>
      <c r="U6071" s="139">
        <v>8895.2999999999993</v>
      </c>
      <c r="V6071" s="14">
        <f t="shared" si="761"/>
        <v>0</v>
      </c>
      <c r="W6071" s="14">
        <f t="shared" si="755"/>
        <v>8720.8823529411748</v>
      </c>
      <c r="X6071" s="14"/>
      <c r="Y6071" s="14">
        <f t="shared" si="754"/>
        <v>0</v>
      </c>
      <c r="Z6071" s="16">
        <f t="shared" si="759"/>
        <v>8720.8823529411748</v>
      </c>
      <c r="AA6071" s="14">
        <f t="shared" si="758"/>
        <v>174.41764705882451</v>
      </c>
      <c r="AB6071" s="14">
        <f t="shared" si="760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3728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4058</v>
      </c>
      <c r="S6072" s="139">
        <v>19192.7</v>
      </c>
      <c r="T6072" s="14"/>
      <c r="U6072" s="139">
        <v>19192.7</v>
      </c>
      <c r="V6072" s="14">
        <f t="shared" si="761"/>
        <v>0</v>
      </c>
      <c r="W6072" s="14">
        <f t="shared" si="755"/>
        <v>18816.372549019608</v>
      </c>
      <c r="X6072" s="14"/>
      <c r="Y6072" s="14">
        <f t="shared" si="754"/>
        <v>0</v>
      </c>
      <c r="Z6072" s="16">
        <f t="shared" si="759"/>
        <v>18816.372549019608</v>
      </c>
      <c r="AA6072" s="14">
        <f t="shared" si="758"/>
        <v>376.32745098039231</v>
      </c>
      <c r="AB6072" s="14">
        <f t="shared" si="760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3728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1"/>
        <v>0.16000000000349199</v>
      </c>
      <c r="W6073" s="14">
        <f t="shared" si="755"/>
        <v>0</v>
      </c>
      <c r="X6073" s="14"/>
      <c r="Y6073" s="14">
        <f t="shared" si="754"/>
        <v>0</v>
      </c>
      <c r="Z6073" s="16">
        <f t="shared" si="759"/>
        <v>0</v>
      </c>
      <c r="AA6073" s="14">
        <f t="shared" si="758"/>
        <v>0</v>
      </c>
      <c r="AB6073" s="14">
        <f t="shared" si="760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3728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1"/>
        <v>5753.57</v>
      </c>
      <c r="W6074" s="14">
        <f t="shared" si="755"/>
        <v>0</v>
      </c>
      <c r="X6074" s="14"/>
      <c r="Y6074" s="14">
        <f t="shared" si="754"/>
        <v>0</v>
      </c>
      <c r="Z6074" s="16">
        <f t="shared" si="759"/>
        <v>0</v>
      </c>
      <c r="AA6074" s="14">
        <f t="shared" si="758"/>
        <v>0</v>
      </c>
      <c r="AB6074" s="14">
        <f t="shared" si="760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3728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1"/>
        <v>489.4</v>
      </c>
      <c r="W6075" s="14">
        <f t="shared" si="755"/>
        <v>0</v>
      </c>
      <c r="X6075" s="14"/>
      <c r="Y6075" s="14">
        <f t="shared" si="754"/>
        <v>0</v>
      </c>
      <c r="Z6075" s="16">
        <f t="shared" si="759"/>
        <v>0</v>
      </c>
      <c r="AA6075" s="14">
        <f t="shared" si="758"/>
        <v>0</v>
      </c>
      <c r="AB6075" s="14">
        <f t="shared" si="760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3728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1"/>
        <v>-37020.97</v>
      </c>
      <c r="W6076" s="14">
        <f t="shared" si="755"/>
        <v>0</v>
      </c>
      <c r="X6076" s="14"/>
      <c r="Y6076" s="14">
        <f t="shared" si="754"/>
        <v>0</v>
      </c>
      <c r="Z6076" s="16">
        <f t="shared" si="759"/>
        <v>0</v>
      </c>
      <c r="AA6076" s="14">
        <f t="shared" si="758"/>
        <v>0</v>
      </c>
      <c r="AB6076" s="14">
        <f t="shared" si="760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3728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1"/>
        <v>3640.2000000000098</v>
      </c>
      <c r="W6077" s="14">
        <f t="shared" si="755"/>
        <v>0</v>
      </c>
      <c r="X6077" s="14"/>
      <c r="Y6077" s="14">
        <f t="shared" si="754"/>
        <v>0</v>
      </c>
      <c r="Z6077" s="16">
        <f t="shared" si="759"/>
        <v>0</v>
      </c>
      <c r="AA6077" s="14">
        <f t="shared" si="758"/>
        <v>0</v>
      </c>
      <c r="AB6077" s="14">
        <f t="shared" si="760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3728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1"/>
        <v>318.45999999999998</v>
      </c>
      <c r="W6078" s="14">
        <f t="shared" si="755"/>
        <v>0</v>
      </c>
      <c r="X6078" s="14"/>
      <c r="Y6078" s="14">
        <f t="shared" si="754"/>
        <v>0</v>
      </c>
      <c r="Z6078" s="16">
        <f t="shared" si="759"/>
        <v>0</v>
      </c>
      <c r="AA6078" s="14">
        <f t="shared" si="758"/>
        <v>0</v>
      </c>
      <c r="AB6078" s="14">
        <f t="shared" si="760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3728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1"/>
        <v>7206.97</v>
      </c>
      <c r="W6079" s="14">
        <f t="shared" si="755"/>
        <v>0</v>
      </c>
      <c r="X6079" s="14"/>
      <c r="Y6079" s="14">
        <f t="shared" si="754"/>
        <v>0</v>
      </c>
      <c r="Z6079" s="16">
        <f t="shared" si="759"/>
        <v>0</v>
      </c>
      <c r="AA6079" s="14">
        <f t="shared" si="758"/>
        <v>0</v>
      </c>
      <c r="AB6079" s="14">
        <f t="shared" si="760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3728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1"/>
        <v>-6242</v>
      </c>
      <c r="W6080" s="14">
        <f t="shared" si="755"/>
        <v>0</v>
      </c>
      <c r="X6080" s="14"/>
      <c r="Y6080" s="14">
        <f t="shared" si="754"/>
        <v>0</v>
      </c>
      <c r="Z6080" s="16">
        <f t="shared" si="759"/>
        <v>0</v>
      </c>
      <c r="AA6080" s="14">
        <f t="shared" si="758"/>
        <v>0</v>
      </c>
      <c r="AB6080" s="14">
        <f t="shared" si="760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3728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1"/>
        <v>-513.77</v>
      </c>
      <c r="W6081" s="14">
        <f t="shared" si="755"/>
        <v>0</v>
      </c>
      <c r="X6081" s="14"/>
      <c r="Y6081" s="14">
        <f t="shared" si="754"/>
        <v>0</v>
      </c>
      <c r="Z6081" s="16">
        <f t="shared" si="759"/>
        <v>0</v>
      </c>
      <c r="AA6081" s="14">
        <f t="shared" si="758"/>
        <v>0</v>
      </c>
      <c r="AB6081" s="14">
        <f t="shared" si="760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3728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1"/>
        <v>-4.5</v>
      </c>
      <c r="W6082" s="14">
        <f t="shared" si="755"/>
        <v>0</v>
      </c>
      <c r="X6082" s="14"/>
      <c r="Y6082" s="14">
        <f t="shared" si="754"/>
        <v>0</v>
      </c>
      <c r="Z6082" s="16">
        <f t="shared" si="759"/>
        <v>0</v>
      </c>
      <c r="AA6082" s="14">
        <f t="shared" si="758"/>
        <v>0</v>
      </c>
      <c r="AB6082" s="14">
        <f t="shared" si="760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3728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1"/>
        <v>0.229999999999563</v>
      </c>
      <c r="W6083" s="14">
        <f t="shared" si="755"/>
        <v>0</v>
      </c>
      <c r="X6083" s="14"/>
      <c r="Y6083" s="14">
        <f t="shared" ref="Y6083:Y6146" si="762">IF((W6083-AB6083)&gt;0,W6083-AB6083,0)</f>
        <v>0</v>
      </c>
      <c r="Z6083" s="16">
        <f t="shared" si="759"/>
        <v>0</v>
      </c>
      <c r="AA6083" s="14">
        <f t="shared" si="758"/>
        <v>0</v>
      </c>
      <c r="AB6083" s="14">
        <f t="shared" si="760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3728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3">IF(O6084="返货",U6084/(1+P6084),IF(O6084="返现",U6084,IF(O6084="折扣",U6084*P6084,IF(O6084="无",U6084))))</f>
        <v>0</v>
      </c>
      <c r="X6084" s="14"/>
      <c r="Y6084" s="14">
        <f t="shared" si="762"/>
        <v>0</v>
      </c>
      <c r="Z6084" s="16">
        <f t="shared" si="759"/>
        <v>0</v>
      </c>
      <c r="AA6084" s="14">
        <f t="shared" si="758"/>
        <v>0</v>
      </c>
      <c r="AB6084" s="14">
        <f t="shared" si="760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3728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1"/>
        <v>3632.3</v>
      </c>
      <c r="W6085" s="14">
        <f t="shared" si="763"/>
        <v>0</v>
      </c>
      <c r="X6085" s="14"/>
      <c r="Y6085" s="14">
        <f t="shared" si="762"/>
        <v>0</v>
      </c>
      <c r="Z6085" s="16">
        <f t="shared" si="759"/>
        <v>0</v>
      </c>
      <c r="AA6085" s="14">
        <f t="shared" si="758"/>
        <v>0</v>
      </c>
      <c r="AB6085" s="14">
        <f t="shared" si="760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3728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1"/>
        <v>10000</v>
      </c>
      <c r="W6086" s="14">
        <f t="shared" si="763"/>
        <v>0</v>
      </c>
      <c r="X6086" s="14"/>
      <c r="Y6086" s="14">
        <f t="shared" si="762"/>
        <v>0</v>
      </c>
      <c r="Z6086" s="16">
        <f t="shared" si="759"/>
        <v>0</v>
      </c>
      <c r="AA6086" s="14">
        <f t="shared" si="758"/>
        <v>0</v>
      </c>
      <c r="AB6086" s="14">
        <f t="shared" si="760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3728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1"/>
        <v>-6228.89</v>
      </c>
      <c r="W6087" s="14">
        <f t="shared" si="763"/>
        <v>0</v>
      </c>
      <c r="X6087" s="14"/>
      <c r="Y6087" s="14">
        <f t="shared" si="762"/>
        <v>0</v>
      </c>
      <c r="Z6087" s="16">
        <f t="shared" si="759"/>
        <v>0</v>
      </c>
      <c r="AA6087" s="14">
        <f t="shared" si="758"/>
        <v>0</v>
      </c>
      <c r="AB6087" s="14">
        <f t="shared" si="760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3728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1"/>
        <v>9924.5900000000092</v>
      </c>
      <c r="W6088" s="14">
        <f t="shared" si="763"/>
        <v>0</v>
      </c>
      <c r="X6088" s="14"/>
      <c r="Y6088" s="14">
        <f t="shared" si="762"/>
        <v>0</v>
      </c>
      <c r="Z6088" s="14"/>
      <c r="AA6088" s="14">
        <f t="shared" si="758"/>
        <v>0</v>
      </c>
      <c r="AB6088" s="14">
        <f t="shared" si="760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3728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1"/>
        <v>8.7400000000006894</v>
      </c>
      <c r="W6089" s="14">
        <f t="shared" si="763"/>
        <v>0</v>
      </c>
      <c r="X6089" s="14"/>
      <c r="Y6089" s="14">
        <f t="shared" si="762"/>
        <v>0</v>
      </c>
      <c r="Z6089" s="16">
        <f t="shared" ref="Z6089:Z6101" si="764">W6089+X6089</f>
        <v>0</v>
      </c>
      <c r="AA6089" s="14">
        <f t="shared" si="758"/>
        <v>0</v>
      </c>
      <c r="AB6089" s="14">
        <f t="shared" si="760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3728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1"/>
        <v>0.5</v>
      </c>
      <c r="W6090" s="14">
        <f t="shared" si="763"/>
        <v>0</v>
      </c>
      <c r="X6090" s="14"/>
      <c r="Y6090" s="14">
        <f t="shared" si="762"/>
        <v>0</v>
      </c>
      <c r="Z6090" s="16">
        <f t="shared" si="764"/>
        <v>0</v>
      </c>
      <c r="AA6090" s="14">
        <f t="shared" si="758"/>
        <v>0</v>
      </c>
      <c r="AB6090" s="14">
        <f t="shared" si="760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3728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1"/>
        <v>84.229999999999606</v>
      </c>
      <c r="W6091" s="14">
        <f t="shared" si="763"/>
        <v>0</v>
      </c>
      <c r="X6091" s="14"/>
      <c r="Y6091" s="14">
        <f t="shared" si="762"/>
        <v>0</v>
      </c>
      <c r="Z6091" s="16">
        <f t="shared" si="764"/>
        <v>0</v>
      </c>
      <c r="AA6091" s="14">
        <f t="shared" si="758"/>
        <v>0</v>
      </c>
      <c r="AB6091" s="14">
        <f t="shared" si="760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3728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v>28904.39</v>
      </c>
      <c r="V6092" s="14">
        <f t="shared" si="761"/>
        <v>-356193.03</v>
      </c>
      <c r="W6092" s="14">
        <f t="shared" si="763"/>
        <v>28904.39</v>
      </c>
      <c r="X6092" s="14">
        <f t="shared" ref="X6092:X6099" si="765">W6092*R6092/(1-R6092)</f>
        <v>589.8855102040817</v>
      </c>
      <c r="Y6092" s="14">
        <f t="shared" si="762"/>
        <v>0</v>
      </c>
      <c r="Z6092" s="16">
        <f t="shared" si="764"/>
        <v>29494.275510204083</v>
      </c>
      <c r="AA6092" s="14">
        <f t="shared" si="758"/>
        <v>0</v>
      </c>
      <c r="AB6092" s="14">
        <f t="shared" si="760"/>
        <v>28904.39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3728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1"/>
        <v>-685889.37</v>
      </c>
      <c r="W6093" s="14">
        <f t="shared" si="763"/>
        <v>0</v>
      </c>
      <c r="X6093" s="14">
        <f t="shared" si="765"/>
        <v>0</v>
      </c>
      <c r="Y6093" s="14">
        <f t="shared" si="762"/>
        <v>0</v>
      </c>
      <c r="Z6093" s="16">
        <f t="shared" si="764"/>
        <v>0</v>
      </c>
      <c r="AA6093" s="14">
        <f t="shared" si="758"/>
        <v>0</v>
      </c>
      <c r="AB6093" s="14">
        <f t="shared" si="760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3728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1"/>
        <v>383308.79999999999</v>
      </c>
      <c r="W6094" s="14">
        <f t="shared" si="763"/>
        <v>0</v>
      </c>
      <c r="X6094" s="14">
        <f t="shared" si="765"/>
        <v>0</v>
      </c>
      <c r="Y6094" s="14">
        <f t="shared" si="762"/>
        <v>0</v>
      </c>
      <c r="Z6094" s="16">
        <f t="shared" si="764"/>
        <v>0</v>
      </c>
      <c r="AA6094" s="14">
        <f t="shared" si="758"/>
        <v>0</v>
      </c>
      <c r="AB6094" s="14">
        <f t="shared" si="760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3728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127840.01</v>
      </c>
      <c r="V6095" s="14">
        <f t="shared" si="761"/>
        <v>-866085.53</v>
      </c>
      <c r="W6095" s="14">
        <f t="shared" si="763"/>
        <v>127840.01</v>
      </c>
      <c r="X6095" s="14">
        <f t="shared" si="765"/>
        <v>2608.9797959183675</v>
      </c>
      <c r="Y6095" s="14">
        <f t="shared" si="762"/>
        <v>0</v>
      </c>
      <c r="Z6095" s="16">
        <f t="shared" si="764"/>
        <v>130448.98979591836</v>
      </c>
      <c r="AA6095" s="14">
        <f t="shared" si="758"/>
        <v>0</v>
      </c>
      <c r="AB6095" s="14">
        <f t="shared" si="760"/>
        <v>127840.01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3728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1"/>
        <v>-60204.99</v>
      </c>
      <c r="W6096" s="14">
        <f t="shared" si="763"/>
        <v>0</v>
      </c>
      <c r="X6096" s="14">
        <f t="shared" si="765"/>
        <v>0</v>
      </c>
      <c r="Y6096" s="14">
        <f t="shared" si="762"/>
        <v>0</v>
      </c>
      <c r="Z6096" s="16">
        <f t="shared" si="764"/>
        <v>0</v>
      </c>
      <c r="AA6096" s="14">
        <f t="shared" si="758"/>
        <v>0</v>
      </c>
      <c r="AB6096" s="14">
        <f t="shared" si="760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3728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1"/>
        <v>-112616.54</v>
      </c>
      <c r="W6097" s="14">
        <f t="shared" si="763"/>
        <v>0</v>
      </c>
      <c r="X6097" s="14">
        <f t="shared" si="765"/>
        <v>0</v>
      </c>
      <c r="Y6097" s="14">
        <f t="shared" si="762"/>
        <v>0</v>
      </c>
      <c r="Z6097" s="16">
        <f t="shared" si="764"/>
        <v>0</v>
      </c>
      <c r="AA6097" s="14">
        <f t="shared" si="758"/>
        <v>0</v>
      </c>
      <c r="AB6097" s="14">
        <f t="shared" si="760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3728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2894.94</v>
      </c>
      <c r="V6098" s="14">
        <f t="shared" si="761"/>
        <v>-3.9800000000000182</v>
      </c>
      <c r="W6098" s="14">
        <f t="shared" si="763"/>
        <v>2894.94</v>
      </c>
      <c r="X6098" s="14">
        <f t="shared" si="765"/>
        <v>59.080408163265311</v>
      </c>
      <c r="Y6098" s="14">
        <f t="shared" si="762"/>
        <v>0</v>
      </c>
      <c r="Z6098" s="16">
        <f t="shared" si="764"/>
        <v>2954.0204081632655</v>
      </c>
      <c r="AA6098" s="14">
        <f t="shared" si="758"/>
        <v>0</v>
      </c>
      <c r="AB6098" s="14">
        <f t="shared" si="760"/>
        <v>2894.94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3728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1"/>
        <v>9.9999999993087806E-3</v>
      </c>
      <c r="W6099" s="14">
        <f t="shared" si="763"/>
        <v>0</v>
      </c>
      <c r="X6099" s="14">
        <f t="shared" si="765"/>
        <v>0</v>
      </c>
      <c r="Y6099" s="14">
        <f t="shared" si="762"/>
        <v>0</v>
      </c>
      <c r="Z6099" s="16">
        <f t="shared" si="764"/>
        <v>0</v>
      </c>
      <c r="AA6099" s="14">
        <f t="shared" si="758"/>
        <v>0</v>
      </c>
      <c r="AB6099" s="14">
        <f t="shared" si="760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3728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1"/>
        <v>-2.0000000004074502E-2</v>
      </c>
      <c r="W6100" s="14">
        <f t="shared" si="763"/>
        <v>0</v>
      </c>
      <c r="X6100" s="14"/>
      <c r="Y6100" s="14">
        <f t="shared" si="762"/>
        <v>0</v>
      </c>
      <c r="Z6100" s="16">
        <f t="shared" si="764"/>
        <v>0</v>
      </c>
      <c r="AA6100" s="14">
        <f t="shared" si="758"/>
        <v>0</v>
      </c>
      <c r="AB6100" s="14">
        <f t="shared" si="760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3728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1"/>
        <v>15465.78</v>
      </c>
      <c r="W6101" s="14">
        <f t="shared" si="763"/>
        <v>0</v>
      </c>
      <c r="X6101" s="14"/>
      <c r="Y6101" s="14">
        <f t="shared" si="762"/>
        <v>0</v>
      </c>
      <c r="Z6101" s="16">
        <f t="shared" si="764"/>
        <v>0</v>
      </c>
      <c r="AA6101" s="14">
        <f t="shared" si="758"/>
        <v>0</v>
      </c>
      <c r="AB6101" s="14">
        <f t="shared" si="760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3728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3"/>
        <v>0</v>
      </c>
      <c r="X6102" s="14"/>
      <c r="Y6102" s="14">
        <f t="shared" si="762"/>
        <v>0</v>
      </c>
      <c r="Z6102" s="14"/>
      <c r="AA6102" s="14">
        <f t="shared" si="758"/>
        <v>0</v>
      </c>
      <c r="AB6102" s="14">
        <f t="shared" si="760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3728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1"/>
        <v>5801</v>
      </c>
      <c r="W6103" s="14">
        <f t="shared" si="763"/>
        <v>0</v>
      </c>
      <c r="X6103" s="14"/>
      <c r="Y6103" s="14">
        <f t="shared" si="762"/>
        <v>0</v>
      </c>
      <c r="Z6103" s="16">
        <f t="shared" ref="Z6103:Z6120" si="766">W6103+X6103</f>
        <v>0</v>
      </c>
      <c r="AA6103" s="14">
        <f t="shared" si="758"/>
        <v>0</v>
      </c>
      <c r="AB6103" s="14">
        <f t="shared" si="760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3728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1"/>
        <v>489.46</v>
      </c>
      <c r="W6104" s="14">
        <f t="shared" si="763"/>
        <v>0</v>
      </c>
      <c r="X6104" s="14"/>
      <c r="Y6104" s="14">
        <f t="shared" si="762"/>
        <v>0</v>
      </c>
      <c r="Z6104" s="16">
        <f t="shared" si="766"/>
        <v>0</v>
      </c>
      <c r="AA6104" s="14">
        <f t="shared" si="758"/>
        <v>0</v>
      </c>
      <c r="AB6104" s="14">
        <f t="shared" si="760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3728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1"/>
        <v>-24.400000000001</v>
      </c>
      <c r="W6105" s="14">
        <f t="shared" si="763"/>
        <v>0</v>
      </c>
      <c r="X6105" s="14"/>
      <c r="Y6105" s="14">
        <f t="shared" si="762"/>
        <v>0</v>
      </c>
      <c r="Z6105" s="16">
        <f t="shared" si="766"/>
        <v>0</v>
      </c>
      <c r="AA6105" s="14">
        <f t="shared" si="758"/>
        <v>0</v>
      </c>
      <c r="AB6105" s="14">
        <f t="shared" si="760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3728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1"/>
        <v>457</v>
      </c>
      <c r="W6106" s="14">
        <f t="shared" si="763"/>
        <v>0</v>
      </c>
      <c r="X6106" s="14"/>
      <c r="Y6106" s="14">
        <f t="shared" si="762"/>
        <v>0</v>
      </c>
      <c r="Z6106" s="16">
        <f t="shared" si="766"/>
        <v>0</v>
      </c>
      <c r="AA6106" s="14">
        <f t="shared" si="758"/>
        <v>0</v>
      </c>
      <c r="AB6106" s="14">
        <f t="shared" si="760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3728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1"/>
        <v>31601.200000000001</v>
      </c>
      <c r="W6107" s="14">
        <f t="shared" si="763"/>
        <v>0</v>
      </c>
      <c r="X6107" s="14"/>
      <c r="Y6107" s="14">
        <f t="shared" si="762"/>
        <v>0</v>
      </c>
      <c r="Z6107" s="16">
        <f t="shared" si="766"/>
        <v>0</v>
      </c>
      <c r="AA6107" s="14">
        <f t="shared" si="758"/>
        <v>0</v>
      </c>
      <c r="AB6107" s="14">
        <f t="shared" si="760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3728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1"/>
        <v>302.09999999999098</v>
      </c>
      <c r="W6108" s="14">
        <f t="shared" si="763"/>
        <v>0</v>
      </c>
      <c r="X6108" s="14"/>
      <c r="Y6108" s="14">
        <f t="shared" si="762"/>
        <v>0</v>
      </c>
      <c r="Z6108" s="16">
        <f t="shared" si="766"/>
        <v>0</v>
      </c>
      <c r="AA6108" s="14">
        <f t="shared" si="758"/>
        <v>0</v>
      </c>
      <c r="AB6108" s="14">
        <f t="shared" si="760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3728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1"/>
        <v>13176</v>
      </c>
      <c r="W6109" s="14">
        <f t="shared" si="763"/>
        <v>0</v>
      </c>
      <c r="X6109" s="14"/>
      <c r="Y6109" s="14">
        <f t="shared" si="762"/>
        <v>0</v>
      </c>
      <c r="Z6109" s="16">
        <f t="shared" si="766"/>
        <v>0</v>
      </c>
      <c r="AA6109" s="14">
        <f t="shared" si="758"/>
        <v>0</v>
      </c>
      <c r="AB6109" s="14">
        <f t="shared" si="760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3728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1"/>
        <v>10708.31</v>
      </c>
      <c r="W6110" s="14">
        <f t="shared" si="763"/>
        <v>0</v>
      </c>
      <c r="X6110" s="14"/>
      <c r="Y6110" s="14">
        <f t="shared" si="762"/>
        <v>0</v>
      </c>
      <c r="Z6110" s="16">
        <f t="shared" si="766"/>
        <v>0</v>
      </c>
      <c r="AA6110" s="14">
        <f t="shared" si="758"/>
        <v>0</v>
      </c>
      <c r="AB6110" s="14">
        <f t="shared" si="760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3728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1"/>
        <v>7428.92</v>
      </c>
      <c r="W6111" s="14">
        <f t="shared" si="763"/>
        <v>0</v>
      </c>
      <c r="X6111" s="14"/>
      <c r="Y6111" s="14">
        <f t="shared" si="762"/>
        <v>0</v>
      </c>
      <c r="Z6111" s="16">
        <f t="shared" si="766"/>
        <v>0</v>
      </c>
      <c r="AA6111" s="14">
        <f t="shared" ref="AA6111:AA6141" si="767">U6111-W6111</f>
        <v>0</v>
      </c>
      <c r="AB6111" s="14">
        <f t="shared" si="760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3728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1"/>
        <v>9.9999999997635296E-3</v>
      </c>
      <c r="W6112" s="14">
        <f t="shared" si="763"/>
        <v>0</v>
      </c>
      <c r="X6112" s="14"/>
      <c r="Y6112" s="14">
        <f t="shared" si="762"/>
        <v>0</v>
      </c>
      <c r="Z6112" s="16">
        <f t="shared" si="766"/>
        <v>0</v>
      </c>
      <c r="AA6112" s="14">
        <f t="shared" si="767"/>
        <v>0</v>
      </c>
      <c r="AB6112" s="14">
        <f t="shared" si="760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3728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1"/>
        <v>487.4</v>
      </c>
      <c r="W6113" s="14">
        <f t="shared" si="763"/>
        <v>0</v>
      </c>
      <c r="X6113" s="14"/>
      <c r="Y6113" s="14">
        <f t="shared" si="762"/>
        <v>0</v>
      </c>
      <c r="Z6113" s="16">
        <f t="shared" si="766"/>
        <v>0</v>
      </c>
      <c r="AA6113" s="14">
        <f t="shared" si="767"/>
        <v>0</v>
      </c>
      <c r="AB6113" s="14">
        <f t="shared" si="760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3728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1"/>
        <v>5.9999999999490697E-2</v>
      </c>
      <c r="W6114" s="14">
        <f t="shared" si="763"/>
        <v>0</v>
      </c>
      <c r="X6114" s="14"/>
      <c r="Y6114" s="14">
        <f t="shared" si="762"/>
        <v>0</v>
      </c>
      <c r="Z6114" s="16">
        <f t="shared" si="766"/>
        <v>0</v>
      </c>
      <c r="AA6114" s="14">
        <f t="shared" si="767"/>
        <v>0</v>
      </c>
      <c r="AB6114" s="14">
        <f t="shared" si="760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3728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1"/>
        <v>6189.5</v>
      </c>
      <c r="W6115" s="14">
        <f t="shared" si="763"/>
        <v>0</v>
      </c>
      <c r="X6115" s="14"/>
      <c r="Y6115" s="14">
        <f t="shared" si="762"/>
        <v>0</v>
      </c>
      <c r="Z6115" s="16">
        <f t="shared" si="766"/>
        <v>0</v>
      </c>
      <c r="AA6115" s="14">
        <f t="shared" si="767"/>
        <v>0</v>
      </c>
      <c r="AB6115" s="14">
        <f t="shared" si="760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3728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1"/>
        <v>1.8599999999900101</v>
      </c>
      <c r="W6116" s="14">
        <f t="shared" si="763"/>
        <v>0</v>
      </c>
      <c r="X6116" s="14"/>
      <c r="Y6116" s="14">
        <f t="shared" si="762"/>
        <v>0</v>
      </c>
      <c r="Z6116" s="16">
        <f t="shared" si="766"/>
        <v>0</v>
      </c>
      <c r="AA6116" s="14">
        <f t="shared" si="767"/>
        <v>0</v>
      </c>
      <c r="AB6116" s="14">
        <f t="shared" si="760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3728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1"/>
        <v>484</v>
      </c>
      <c r="W6117" s="14">
        <f t="shared" si="763"/>
        <v>0</v>
      </c>
      <c r="X6117" s="14"/>
      <c r="Y6117" s="14">
        <f t="shared" si="762"/>
        <v>0</v>
      </c>
      <c r="Z6117" s="16">
        <f t="shared" si="766"/>
        <v>0</v>
      </c>
      <c r="AA6117" s="14">
        <f t="shared" si="767"/>
        <v>0</v>
      </c>
      <c r="AB6117" s="14">
        <f t="shared" si="760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3728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1"/>
        <v>1902.1</v>
      </c>
      <c r="W6118" s="14">
        <f t="shared" si="763"/>
        <v>0</v>
      </c>
      <c r="X6118" s="14"/>
      <c r="Y6118" s="14">
        <f t="shared" si="762"/>
        <v>0</v>
      </c>
      <c r="Z6118" s="16">
        <f t="shared" si="766"/>
        <v>0</v>
      </c>
      <c r="AA6118" s="14">
        <f t="shared" si="767"/>
        <v>0</v>
      </c>
      <c r="AB6118" s="14">
        <f t="shared" si="760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3728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1"/>
        <v>142.44999999999999</v>
      </c>
      <c r="W6119" s="14">
        <f t="shared" si="763"/>
        <v>0</v>
      </c>
      <c r="X6119" s="14"/>
      <c r="Y6119" s="14">
        <f t="shared" si="762"/>
        <v>0</v>
      </c>
      <c r="Z6119" s="16">
        <f t="shared" si="766"/>
        <v>0</v>
      </c>
      <c r="AA6119" s="14">
        <f t="shared" si="767"/>
        <v>0</v>
      </c>
      <c r="AB6119" s="14">
        <f t="shared" si="760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3728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1"/>
        <v>3.1000000000003598</v>
      </c>
      <c r="W6120" s="14">
        <f t="shared" si="763"/>
        <v>0</v>
      </c>
      <c r="X6120" s="14"/>
      <c r="Y6120" s="14">
        <f t="shared" si="762"/>
        <v>0</v>
      </c>
      <c r="Z6120" s="16">
        <f t="shared" si="766"/>
        <v>0</v>
      </c>
      <c r="AA6120" s="14">
        <f t="shared" si="767"/>
        <v>0</v>
      </c>
      <c r="AB6120" s="14">
        <f t="shared" si="760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3728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1"/>
        <v>464.88000000000102</v>
      </c>
      <c r="W6121" s="14">
        <f t="shared" si="763"/>
        <v>0</v>
      </c>
      <c r="X6121" s="14"/>
      <c r="Y6121" s="14">
        <f t="shared" si="762"/>
        <v>0</v>
      </c>
      <c r="Z6121" s="14"/>
      <c r="AA6121" s="14">
        <f t="shared" si="767"/>
        <v>0</v>
      </c>
      <c r="AB6121" s="14">
        <f t="shared" si="760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3728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1"/>
        <v>347.59000000002601</v>
      </c>
      <c r="W6122" s="14">
        <f t="shared" si="763"/>
        <v>0</v>
      </c>
      <c r="X6122" s="14"/>
      <c r="Y6122" s="14">
        <f t="shared" si="762"/>
        <v>0</v>
      </c>
      <c r="Z6122" s="14"/>
      <c r="AA6122" s="14">
        <f t="shared" si="767"/>
        <v>0</v>
      </c>
      <c r="AB6122" s="14">
        <f t="shared" si="760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3728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1"/>
        <v>9103.4</v>
      </c>
      <c r="W6123" s="14">
        <f t="shared" si="763"/>
        <v>0</v>
      </c>
      <c r="X6123" s="14"/>
      <c r="Y6123" s="14">
        <f t="shared" si="762"/>
        <v>0</v>
      </c>
      <c r="Z6123" s="16">
        <f t="shared" ref="Z6123:Z6186" si="768">W6123+X6123</f>
        <v>0</v>
      </c>
      <c r="AA6123" s="14">
        <f t="shared" si="767"/>
        <v>0</v>
      </c>
      <c r="AB6123" s="14">
        <f t="shared" si="760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3728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1"/>
        <v>2374.2600000000002</v>
      </c>
      <c r="W6124" s="14">
        <f t="shared" si="763"/>
        <v>0</v>
      </c>
      <c r="X6124" s="14"/>
      <c r="Y6124" s="14">
        <f t="shared" si="762"/>
        <v>0</v>
      </c>
      <c r="Z6124" s="16">
        <f t="shared" si="768"/>
        <v>0</v>
      </c>
      <c r="AA6124" s="14">
        <f t="shared" si="767"/>
        <v>0</v>
      </c>
      <c r="AB6124" s="14">
        <f t="shared" si="760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3728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1"/>
        <v>1959.5</v>
      </c>
      <c r="W6125" s="14">
        <f t="shared" si="763"/>
        <v>0</v>
      </c>
      <c r="X6125" s="14"/>
      <c r="Y6125" s="14">
        <f t="shared" si="762"/>
        <v>0</v>
      </c>
      <c r="Z6125" s="16">
        <f t="shared" si="768"/>
        <v>0</v>
      </c>
      <c r="AA6125" s="14">
        <f t="shared" si="767"/>
        <v>0</v>
      </c>
      <c r="AB6125" s="14">
        <f t="shared" si="760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3728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1"/>
        <v>-31310.400000000001</v>
      </c>
      <c r="W6126" s="14">
        <f t="shared" si="763"/>
        <v>0</v>
      </c>
      <c r="X6126" s="14"/>
      <c r="Y6126" s="14">
        <f t="shared" si="762"/>
        <v>0</v>
      </c>
      <c r="Z6126" s="16">
        <f t="shared" si="768"/>
        <v>0</v>
      </c>
      <c r="AA6126" s="14">
        <f t="shared" si="767"/>
        <v>0</v>
      </c>
      <c r="AB6126" s="14">
        <f t="shared" si="760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3728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1"/>
        <v>338.3</v>
      </c>
      <c r="W6127" s="14">
        <f t="shared" si="763"/>
        <v>0</v>
      </c>
      <c r="X6127" s="14"/>
      <c r="Y6127" s="14">
        <f t="shared" si="762"/>
        <v>0</v>
      </c>
      <c r="Z6127" s="16">
        <f t="shared" si="768"/>
        <v>0</v>
      </c>
      <c r="AA6127" s="14">
        <f t="shared" si="767"/>
        <v>0</v>
      </c>
      <c r="AB6127" s="14">
        <f t="shared" si="760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3728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1"/>
        <v>9993</v>
      </c>
      <c r="W6128" s="14">
        <f t="shared" si="763"/>
        <v>0</v>
      </c>
      <c r="X6128" s="14"/>
      <c r="Y6128" s="14">
        <f t="shared" si="762"/>
        <v>0</v>
      </c>
      <c r="Z6128" s="16">
        <f t="shared" si="768"/>
        <v>0</v>
      </c>
      <c r="AA6128" s="14">
        <f t="shared" si="767"/>
        <v>0</v>
      </c>
      <c r="AB6128" s="14">
        <f t="shared" si="760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3728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3"/>
        <v>0</v>
      </c>
      <c r="X6129" s="14"/>
      <c r="Y6129" s="14">
        <f t="shared" si="762"/>
        <v>0</v>
      </c>
      <c r="Z6129" s="16">
        <f t="shared" si="768"/>
        <v>0</v>
      </c>
      <c r="AA6129" s="14">
        <f t="shared" si="767"/>
        <v>0</v>
      </c>
      <c r="AB6129" s="14">
        <f t="shared" ref="AB6129:AB6150" si="769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3728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1"/>
        <v>495.7</v>
      </c>
      <c r="W6130" s="14">
        <f t="shared" si="763"/>
        <v>0</v>
      </c>
      <c r="X6130" s="14"/>
      <c r="Y6130" s="14">
        <f t="shared" si="762"/>
        <v>0</v>
      </c>
      <c r="Z6130" s="16">
        <f t="shared" si="768"/>
        <v>0</v>
      </c>
      <c r="AA6130" s="14">
        <f t="shared" si="767"/>
        <v>0</v>
      </c>
      <c r="AB6130" s="14">
        <f t="shared" si="769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3728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4096</v>
      </c>
      <c r="S6131" s="139">
        <v>3204.3</v>
      </c>
      <c r="T6131" s="14"/>
      <c r="U6131" s="14">
        <v>0</v>
      </c>
      <c r="V6131" s="14">
        <f t="shared" ref="V6131:V6194" si="770">S6131+T6131-U6131</f>
        <v>3204.3</v>
      </c>
      <c r="W6131" s="14">
        <f>3204.3/(1+P6131)</f>
        <v>3081.0576923076924</v>
      </c>
      <c r="X6131" s="14"/>
      <c r="Y6131" s="14">
        <f t="shared" si="762"/>
        <v>0</v>
      </c>
      <c r="Z6131" s="16">
        <f t="shared" si="768"/>
        <v>3081.0576923076924</v>
      </c>
      <c r="AA6131" s="14">
        <f t="shared" si="767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3728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0"/>
        <v>3.0000000000654801E-2</v>
      </c>
      <c r="W6132" s="14">
        <f t="shared" si="763"/>
        <v>0</v>
      </c>
      <c r="X6132" s="14"/>
      <c r="Y6132" s="14">
        <f t="shared" si="762"/>
        <v>0</v>
      </c>
      <c r="Z6132" s="16">
        <f t="shared" si="768"/>
        <v>0</v>
      </c>
      <c r="AA6132" s="14">
        <f t="shared" si="767"/>
        <v>0</v>
      </c>
      <c r="AB6132" s="14">
        <f t="shared" si="769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3728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0"/>
        <v>169.4</v>
      </c>
      <c r="W6133" s="14">
        <f t="shared" si="763"/>
        <v>0</v>
      </c>
      <c r="X6133" s="14"/>
      <c r="Y6133" s="14">
        <f t="shared" si="762"/>
        <v>0</v>
      </c>
      <c r="Z6133" s="16">
        <f t="shared" si="768"/>
        <v>0</v>
      </c>
      <c r="AA6133" s="14">
        <f t="shared" si="767"/>
        <v>0</v>
      </c>
      <c r="AB6133" s="14">
        <f t="shared" si="769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3728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0"/>
        <v>1.0000000002037299E-2</v>
      </c>
      <c r="W6134" s="14">
        <f t="shared" si="763"/>
        <v>0</v>
      </c>
      <c r="X6134" s="14"/>
      <c r="Y6134" s="14">
        <f t="shared" si="762"/>
        <v>0</v>
      </c>
      <c r="Z6134" s="16">
        <f t="shared" si="768"/>
        <v>0</v>
      </c>
      <c r="AA6134" s="14">
        <f t="shared" si="767"/>
        <v>0</v>
      </c>
      <c r="AB6134" s="14">
        <f t="shared" si="769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3728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0"/>
        <v>1.00000000093132E-2</v>
      </c>
      <c r="W6135" s="14">
        <f t="shared" si="763"/>
        <v>0</v>
      </c>
      <c r="X6135" s="14"/>
      <c r="Y6135" s="14">
        <f t="shared" si="762"/>
        <v>0</v>
      </c>
      <c r="Z6135" s="16">
        <f t="shared" si="768"/>
        <v>0</v>
      </c>
      <c r="AA6135" s="14">
        <f t="shared" si="767"/>
        <v>0</v>
      </c>
      <c r="AB6135" s="14">
        <f t="shared" si="769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3728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0"/>
        <v>-11218.59</v>
      </c>
      <c r="W6136" s="14">
        <f t="shared" si="763"/>
        <v>0</v>
      </c>
      <c r="X6136" s="14"/>
      <c r="Y6136" s="14">
        <f t="shared" si="762"/>
        <v>0</v>
      </c>
      <c r="Z6136" s="16">
        <f t="shared" si="768"/>
        <v>0</v>
      </c>
      <c r="AA6136" s="14">
        <f t="shared" si="767"/>
        <v>0</v>
      </c>
      <c r="AB6136" s="14">
        <f t="shared" si="769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3728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0"/>
        <v>42529.49</v>
      </c>
      <c r="W6137" s="14">
        <f t="shared" si="763"/>
        <v>0</v>
      </c>
      <c r="X6137" s="14"/>
      <c r="Y6137" s="14">
        <f t="shared" si="762"/>
        <v>0</v>
      </c>
      <c r="Z6137" s="16">
        <f t="shared" si="768"/>
        <v>0</v>
      </c>
      <c r="AA6137" s="14">
        <f t="shared" si="767"/>
        <v>0</v>
      </c>
      <c r="AB6137" s="14">
        <f t="shared" si="769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3728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15340.71</v>
      </c>
      <c r="V6138" s="14">
        <f t="shared" si="770"/>
        <v>-32724.69</v>
      </c>
      <c r="W6138" s="14">
        <f t="shared" si="763"/>
        <v>15340.71</v>
      </c>
      <c r="X6138" s="14"/>
      <c r="Y6138" s="14">
        <f t="shared" si="762"/>
        <v>0</v>
      </c>
      <c r="Z6138" s="16">
        <f t="shared" si="768"/>
        <v>15340.71</v>
      </c>
      <c r="AA6138" s="14">
        <f t="shared" si="767"/>
        <v>0</v>
      </c>
      <c r="AB6138" s="14">
        <f t="shared" si="769"/>
        <v>15340.71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3728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3744</v>
      </c>
      <c r="S6139" s="139">
        <v>-195.3</v>
      </c>
      <c r="T6139" s="14"/>
      <c r="U6139" s="14">
        <v>0</v>
      </c>
      <c r="V6139" s="14">
        <v>0</v>
      </c>
      <c r="W6139" s="14">
        <f t="shared" si="763"/>
        <v>0</v>
      </c>
      <c r="X6139" s="14"/>
      <c r="Y6139" s="14">
        <f t="shared" si="762"/>
        <v>0</v>
      </c>
      <c r="Z6139" s="16">
        <f t="shared" si="768"/>
        <v>0</v>
      </c>
      <c r="AA6139" s="14">
        <f t="shared" si="767"/>
        <v>0</v>
      </c>
      <c r="AB6139" s="14">
        <f t="shared" si="769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3728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0"/>
        <v>-377486.98</v>
      </c>
      <c r="W6140" s="14">
        <f t="shared" si="763"/>
        <v>170525.0693069307</v>
      </c>
      <c r="X6140" s="14"/>
      <c r="Y6140" s="14">
        <f t="shared" si="762"/>
        <v>0</v>
      </c>
      <c r="Z6140" s="16">
        <f t="shared" si="768"/>
        <v>170525.0693069307</v>
      </c>
      <c r="AA6140" s="14">
        <f t="shared" si="767"/>
        <v>1705.2506930693053</v>
      </c>
      <c r="AB6140" s="14">
        <f t="shared" si="769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3728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0"/>
        <v>-45241</v>
      </c>
      <c r="W6141" s="14">
        <f t="shared" si="763"/>
        <v>13920.1</v>
      </c>
      <c r="X6141" s="14">
        <f>W6141*R6141/(1-R6141)</f>
        <v>284.08367346938775</v>
      </c>
      <c r="Y6141" s="14">
        <f t="shared" si="762"/>
        <v>0</v>
      </c>
      <c r="Z6141" s="16">
        <f t="shared" si="768"/>
        <v>14204.183673469388</v>
      </c>
      <c r="AA6141" s="14">
        <f t="shared" si="767"/>
        <v>0</v>
      </c>
      <c r="AB6141" s="14">
        <f t="shared" si="769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3728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3"/>
        <v>0</v>
      </c>
      <c r="X6142" s="14"/>
      <c r="Y6142" s="14">
        <f t="shared" si="762"/>
        <v>0</v>
      </c>
      <c r="Z6142" s="16">
        <f t="shared" si="768"/>
        <v>0</v>
      </c>
      <c r="AA6142" s="14">
        <f>U6142-W6142</f>
        <v>0</v>
      </c>
      <c r="AB6142" s="14">
        <f t="shared" si="769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3728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3655</v>
      </c>
      <c r="M6143" s="74"/>
      <c r="N6143" s="74" t="s">
        <v>40</v>
      </c>
      <c r="O6143" s="74" t="s">
        <v>80</v>
      </c>
      <c r="P6143" s="10">
        <v>0</v>
      </c>
      <c r="Q6143" s="12" t="s">
        <v>3656</v>
      </c>
      <c r="R6143" s="74"/>
      <c r="S6143" s="139">
        <v>1.1000000000000001</v>
      </c>
      <c r="T6143" s="14"/>
      <c r="U6143" s="14">
        <v>0</v>
      </c>
      <c r="V6143" s="14">
        <f t="shared" si="770"/>
        <v>1.1000000000000001</v>
      </c>
      <c r="W6143" s="14">
        <f t="shared" si="763"/>
        <v>0</v>
      </c>
      <c r="X6143" s="14"/>
      <c r="Y6143" s="14">
        <f t="shared" si="762"/>
        <v>0</v>
      </c>
      <c r="Z6143" s="16">
        <f t="shared" si="768"/>
        <v>0</v>
      </c>
      <c r="AA6143" s="14">
        <f>U6143-W6143</f>
        <v>0</v>
      </c>
      <c r="AB6143" s="14">
        <f t="shared" si="769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3728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4045</v>
      </c>
      <c r="O6144" s="74" t="s">
        <v>41</v>
      </c>
      <c r="P6144" s="10">
        <v>0.04</v>
      </c>
      <c r="Q6144" s="12" t="s">
        <v>4068</v>
      </c>
      <c r="R6144" s="74" t="s">
        <v>4052</v>
      </c>
      <c r="S6144" s="14">
        <v>0</v>
      </c>
      <c r="T6144" s="14"/>
      <c r="U6144" s="14">
        <v>42975.7</v>
      </c>
      <c r="V6144" s="14">
        <v>0</v>
      </c>
      <c r="W6144" s="14">
        <f t="shared" si="763"/>
        <v>41322.788461538454</v>
      </c>
      <c r="X6144" s="14"/>
      <c r="Y6144" s="14">
        <f t="shared" si="762"/>
        <v>0</v>
      </c>
      <c r="Z6144" s="16">
        <f t="shared" si="768"/>
        <v>41322.788461538454</v>
      </c>
      <c r="AA6144" s="14">
        <f t="shared" ref="AA6144:AA6147" si="771">U6144-W6144</f>
        <v>1652.9115384615434</v>
      </c>
      <c r="AB6144" s="14">
        <f t="shared" si="769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>
      <c r="A6145" s="7" t="s">
        <v>3728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4050</v>
      </c>
      <c r="O6145" s="74" t="s">
        <v>4097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0"/>
        <v>-4118.41</v>
      </c>
      <c r="W6145" s="14">
        <f t="shared" si="763"/>
        <v>4118.41</v>
      </c>
      <c r="X6145" s="14"/>
      <c r="Y6145" s="14">
        <f t="shared" si="762"/>
        <v>0</v>
      </c>
      <c r="Z6145" s="16">
        <f t="shared" si="768"/>
        <v>4118.41</v>
      </c>
      <c r="AA6145" s="14">
        <f t="shared" si="771"/>
        <v>0</v>
      </c>
      <c r="AB6145" s="14">
        <f t="shared" si="769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>
      <c r="A6146" s="7" t="s">
        <v>3728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4050</v>
      </c>
      <c r="O6146" s="74" t="s">
        <v>4098</v>
      </c>
      <c r="P6146" s="10">
        <v>0</v>
      </c>
      <c r="Q6146" s="12" t="s">
        <v>2409</v>
      </c>
      <c r="R6146" s="74"/>
      <c r="S6146" s="139"/>
      <c r="T6146" s="14"/>
      <c r="U6146" s="14">
        <v>1429.65</v>
      </c>
      <c r="V6146" s="14">
        <f t="shared" si="770"/>
        <v>-1429.65</v>
      </c>
      <c r="W6146" s="14">
        <f t="shared" si="763"/>
        <v>1429.65</v>
      </c>
      <c r="X6146" s="14"/>
      <c r="Y6146" s="14">
        <f t="shared" si="762"/>
        <v>0</v>
      </c>
      <c r="Z6146" s="16">
        <f t="shared" si="768"/>
        <v>1429.65</v>
      </c>
      <c r="AA6146" s="14">
        <f t="shared" si="771"/>
        <v>0</v>
      </c>
      <c r="AB6146" s="14">
        <f t="shared" si="769"/>
        <v>1429.65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3728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4047</v>
      </c>
      <c r="O6147" s="74" t="s">
        <v>4098</v>
      </c>
      <c r="P6147" s="10">
        <v>0</v>
      </c>
      <c r="Q6147" s="12" t="s">
        <v>2424</v>
      </c>
      <c r="R6147" s="74"/>
      <c r="S6147" s="14"/>
      <c r="T6147" s="14"/>
      <c r="U6147" s="14">
        <v>315</v>
      </c>
      <c r="V6147" s="14">
        <f t="shared" si="770"/>
        <v>-315</v>
      </c>
      <c r="W6147" s="14">
        <f t="shared" si="763"/>
        <v>315</v>
      </c>
      <c r="X6147" s="14"/>
      <c r="Y6147" s="14">
        <f t="shared" ref="Y6147:Y6210" si="772">IF((W6147-AB6147)&gt;0,W6147-AB6147,0)</f>
        <v>0</v>
      </c>
      <c r="Z6147" s="16">
        <f t="shared" si="768"/>
        <v>315</v>
      </c>
      <c r="AA6147" s="14">
        <f t="shared" si="771"/>
        <v>0</v>
      </c>
      <c r="AB6147" s="14">
        <f t="shared" si="769"/>
        <v>315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>
      <c r="A6148" s="7" t="s">
        <v>3728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4099</v>
      </c>
      <c r="O6148" s="74" t="s">
        <v>4100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0"/>
        <v>-6104.8</v>
      </c>
      <c r="W6148" s="14">
        <f t="shared" si="763"/>
        <v>6104.8</v>
      </c>
      <c r="X6148" s="14"/>
      <c r="Y6148" s="14">
        <f t="shared" si="772"/>
        <v>0</v>
      </c>
      <c r="Z6148" s="16">
        <f t="shared" si="768"/>
        <v>6104.8</v>
      </c>
      <c r="AA6148" s="139">
        <f>W6148*P6148</f>
        <v>244.19200000000001</v>
      </c>
      <c r="AB6148" s="14">
        <f t="shared" si="769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>
      <c r="A6149" s="7" t="s">
        <v>3728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4099</v>
      </c>
      <c r="O6149" s="74" t="s">
        <v>4097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0"/>
        <v>-37662.28</v>
      </c>
      <c r="W6149" s="14">
        <f t="shared" si="763"/>
        <v>37662.28</v>
      </c>
      <c r="X6149" s="14"/>
      <c r="Y6149" s="14">
        <f t="shared" si="772"/>
        <v>0</v>
      </c>
      <c r="Z6149" s="16">
        <f t="shared" si="768"/>
        <v>37662.28</v>
      </c>
      <c r="AA6149" s="14">
        <f t="shared" ref="AA6149:AA6151" si="773">U6149-W6149</f>
        <v>0</v>
      </c>
      <c r="AB6149" s="14">
        <f t="shared" si="769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>
      <c r="A6150" s="7" t="s">
        <v>3728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4099</v>
      </c>
      <c r="O6150" s="74" t="s">
        <v>4097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0"/>
        <v>-129063.84</v>
      </c>
      <c r="W6150" s="14">
        <f t="shared" si="763"/>
        <v>129063.84</v>
      </c>
      <c r="X6150" s="14"/>
      <c r="Y6150" s="14">
        <f t="shared" si="772"/>
        <v>0</v>
      </c>
      <c r="Z6150" s="16">
        <f t="shared" si="768"/>
        <v>129063.84</v>
      </c>
      <c r="AA6150" s="14">
        <f t="shared" si="773"/>
        <v>0</v>
      </c>
      <c r="AB6150" s="14">
        <f t="shared" si="769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>
      <c r="A6151" s="7" t="s">
        <v>3728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0"/>
        <v>0</v>
      </c>
      <c r="W6151" s="14">
        <v>0</v>
      </c>
      <c r="X6151" s="14"/>
      <c r="Y6151" s="14">
        <f t="shared" si="772"/>
        <v>0</v>
      </c>
      <c r="Z6151" s="16">
        <f t="shared" si="768"/>
        <v>0</v>
      </c>
      <c r="AA6151" s="14">
        <f t="shared" si="773"/>
        <v>1</v>
      </c>
      <c r="AB6151" s="14">
        <v>0</v>
      </c>
      <c r="AC6151" s="10">
        <v>7.0000000000000007E-2</v>
      </c>
      <c r="AD6151" s="14"/>
      <c r="AE6151" s="74" t="s">
        <v>4089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>
      <c r="A6152" s="7" t="s">
        <v>3728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4097</v>
      </c>
      <c r="P6152" s="10">
        <v>0</v>
      </c>
      <c r="Q6152" s="12" t="s">
        <v>4060</v>
      </c>
      <c r="R6152" s="74" t="s">
        <v>4058</v>
      </c>
      <c r="S6152" s="14">
        <v>422.35</v>
      </c>
      <c r="T6152" s="14">
        <v>0</v>
      </c>
      <c r="U6152" s="14">
        <v>422.35</v>
      </c>
      <c r="V6152" s="14">
        <f t="shared" si="770"/>
        <v>0</v>
      </c>
      <c r="W6152" s="14">
        <v>0</v>
      </c>
      <c r="X6152" s="14"/>
      <c r="Y6152" s="14">
        <f t="shared" si="772"/>
        <v>0</v>
      </c>
      <c r="Z6152" s="16">
        <f t="shared" si="768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4101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>
      <c r="A6153" s="7" t="s">
        <v>3728</v>
      </c>
      <c r="B6153" s="74" t="s">
        <v>32</v>
      </c>
      <c r="C6153" s="74" t="s">
        <v>4102</v>
      </c>
      <c r="D6153" s="74" t="s">
        <v>1182</v>
      </c>
      <c r="E6153" s="74" t="s">
        <v>1268</v>
      </c>
      <c r="F6153" s="74" t="s">
        <v>4103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4104</v>
      </c>
      <c r="M6153" s="74"/>
      <c r="N6153" s="74" t="s">
        <v>40</v>
      </c>
      <c r="O6153" s="74" t="s">
        <v>4098</v>
      </c>
      <c r="P6153" s="10">
        <v>0</v>
      </c>
      <c r="Q6153" s="12" t="s">
        <v>4105</v>
      </c>
      <c r="R6153" s="74"/>
      <c r="S6153" s="14">
        <v>463.2</v>
      </c>
      <c r="T6153" s="14"/>
      <c r="U6153" s="14"/>
      <c r="V6153" s="14">
        <f t="shared" si="770"/>
        <v>463.2</v>
      </c>
      <c r="W6153" s="14">
        <v>0</v>
      </c>
      <c r="X6153" s="14"/>
      <c r="Y6153" s="14">
        <f t="shared" si="772"/>
        <v>0</v>
      </c>
      <c r="Z6153" s="16">
        <f t="shared" si="768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4089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3728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4106</v>
      </c>
      <c r="S6154" s="14">
        <v>235581.87</v>
      </c>
      <c r="T6154" s="14">
        <v>340261.14</v>
      </c>
      <c r="U6154" s="14">
        <v>288628.24</v>
      </c>
      <c r="V6154" s="14">
        <f t="shared" si="770"/>
        <v>287214.77</v>
      </c>
      <c r="W6154" s="14">
        <f t="shared" ref="W6154:W6217" si="774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2"/>
        <v>62987.919999999984</v>
      </c>
      <c r="Z6154" s="16">
        <f t="shared" si="768"/>
        <v>295817.11719999998</v>
      </c>
      <c r="AA6154" s="14">
        <f t="shared" ref="AA6154:AA6217" si="775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>
      <c r="A6155" s="7" t="s">
        <v>3728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0"/>
        <v>10791.63</v>
      </c>
      <c r="W6155" s="14">
        <f t="shared" si="774"/>
        <v>11777.17</v>
      </c>
      <c r="X6155" s="14"/>
      <c r="Y6155" s="14">
        <f t="shared" si="772"/>
        <v>0</v>
      </c>
      <c r="Z6155" s="16">
        <f t="shared" si="768"/>
        <v>11777.17</v>
      </c>
      <c r="AA6155" s="14">
        <f t="shared" si="775"/>
        <v>0</v>
      </c>
      <c r="AB6155" s="14">
        <f t="shared" ref="AB6155:AB6218" si="776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>
      <c r="A6156" s="7" t="s">
        <v>3728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0"/>
        <v>8289.4500000000007</v>
      </c>
      <c r="W6156" s="14">
        <f t="shared" si="774"/>
        <v>15027.96</v>
      </c>
      <c r="X6156" s="14"/>
      <c r="Y6156" s="14">
        <f t="shared" si="772"/>
        <v>13043.49</v>
      </c>
      <c r="Z6156" s="16">
        <f t="shared" si="768"/>
        <v>15027.96</v>
      </c>
      <c r="AA6156" s="14">
        <f t="shared" si="775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>
      <c r="A6157" s="7" t="s">
        <v>3728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0"/>
        <v>3471839.3799999994</v>
      </c>
      <c r="W6157" s="14">
        <f t="shared" si="774"/>
        <v>2312988.81</v>
      </c>
      <c r="X6157" s="14"/>
      <c r="Y6157" s="14">
        <f t="shared" si="772"/>
        <v>0</v>
      </c>
      <c r="Z6157" s="16">
        <f t="shared" si="768"/>
        <v>2312988.81</v>
      </c>
      <c r="AA6157" s="14">
        <f t="shared" si="775"/>
        <v>0</v>
      </c>
      <c r="AB6157" s="14">
        <f t="shared" si="776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>
      <c r="A6158" s="7" t="s">
        <v>3728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0"/>
        <v>-1135040.31</v>
      </c>
      <c r="W6158" s="14">
        <f t="shared" si="774"/>
        <v>0</v>
      </c>
      <c r="X6158" s="14"/>
      <c r="Y6158" s="14">
        <f t="shared" si="772"/>
        <v>0</v>
      </c>
      <c r="Z6158" s="16">
        <f t="shared" si="768"/>
        <v>0</v>
      </c>
      <c r="AA6158" s="14">
        <f t="shared" si="775"/>
        <v>0</v>
      </c>
      <c r="AB6158" s="14">
        <f t="shared" si="776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>
      <c r="A6159" s="7" t="s">
        <v>3728</v>
      </c>
      <c r="B6159" s="74" t="s">
        <v>32</v>
      </c>
      <c r="C6159" s="74" t="s">
        <v>188</v>
      </c>
      <c r="D6159" s="74" t="s">
        <v>364</v>
      </c>
      <c r="E6159" s="74" t="s">
        <v>3516</v>
      </c>
      <c r="F6159" s="74" t="s">
        <v>2990</v>
      </c>
      <c r="G6159" s="74" t="s">
        <v>3516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0"/>
        <v>1085188.7000000002</v>
      </c>
      <c r="W6159" s="14">
        <f t="shared" si="774"/>
        <v>1521053.69</v>
      </c>
      <c r="X6159" s="14"/>
      <c r="Y6159" s="14">
        <f t="shared" si="772"/>
        <v>0</v>
      </c>
      <c r="Z6159" s="16">
        <f t="shared" si="768"/>
        <v>1521053.69</v>
      </c>
      <c r="AA6159" s="14">
        <f t="shared" si="775"/>
        <v>0</v>
      </c>
      <c r="AB6159" s="14">
        <f t="shared" si="776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>
      <c r="A6160" s="7" t="s">
        <v>3728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4107</v>
      </c>
      <c r="S6160" s="14">
        <v>3575.28</v>
      </c>
      <c r="T6160" s="14">
        <v>-3575.28</v>
      </c>
      <c r="U6160" s="14">
        <v>0</v>
      </c>
      <c r="V6160" s="14">
        <f t="shared" si="770"/>
        <v>0</v>
      </c>
      <c r="W6160" s="14">
        <f t="shared" si="774"/>
        <v>0</v>
      </c>
      <c r="X6160" s="14">
        <v>94.67</v>
      </c>
      <c r="Y6160" s="14">
        <f t="shared" si="772"/>
        <v>0</v>
      </c>
      <c r="Z6160" s="16">
        <f t="shared" si="768"/>
        <v>94.67</v>
      </c>
      <c r="AA6160" s="14">
        <f t="shared" si="775"/>
        <v>0</v>
      </c>
      <c r="AB6160" s="14">
        <f t="shared" si="776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>
      <c r="A6161" s="7" t="s">
        <v>3728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0"/>
        <v>98374.98000000001</v>
      </c>
      <c r="W6161" s="14">
        <f t="shared" si="774"/>
        <v>84602.1</v>
      </c>
      <c r="X6161" s="14">
        <f>W6161*R6161</f>
        <v>2538.0630000000001</v>
      </c>
      <c r="Y6161" s="14">
        <f t="shared" si="772"/>
        <v>0</v>
      </c>
      <c r="Z6161" s="16">
        <f t="shared" si="768"/>
        <v>87140.163</v>
      </c>
      <c r="AA6161" s="14">
        <f t="shared" si="775"/>
        <v>0</v>
      </c>
      <c r="AB6161" s="14">
        <f t="shared" si="776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>
      <c r="A6162" s="7" t="s">
        <v>3728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0"/>
        <v>3900.380000000001</v>
      </c>
      <c r="W6162" s="14">
        <f t="shared" si="774"/>
        <v>13595</v>
      </c>
      <c r="X6162" s="14">
        <f>W6162*R6162</f>
        <v>407.84999999999997</v>
      </c>
      <c r="Y6162" s="14">
        <f t="shared" si="772"/>
        <v>0</v>
      </c>
      <c r="Z6162" s="16">
        <f t="shared" si="768"/>
        <v>14002.85</v>
      </c>
      <c r="AA6162" s="14">
        <f t="shared" si="775"/>
        <v>0</v>
      </c>
      <c r="AB6162" s="14">
        <f t="shared" si="776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>
      <c r="A6163" s="7" t="s">
        <v>3728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0"/>
        <v>21927.150000000009</v>
      </c>
      <c r="W6163" s="14">
        <f t="shared" si="774"/>
        <v>33233.199999999997</v>
      </c>
      <c r="X6163" s="14">
        <f>W6163*R6163</f>
        <v>996.99599999999987</v>
      </c>
      <c r="Y6163" s="14">
        <f t="shared" si="772"/>
        <v>0</v>
      </c>
      <c r="Z6163" s="16">
        <f t="shared" si="768"/>
        <v>34230.195999999996</v>
      </c>
      <c r="AA6163" s="14">
        <f t="shared" si="775"/>
        <v>0</v>
      </c>
      <c r="AB6163" s="14">
        <f t="shared" si="776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>
      <c r="A6164" s="7" t="s">
        <v>3728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0"/>
        <v>0</v>
      </c>
      <c r="W6164" s="14">
        <f t="shared" si="774"/>
        <v>30126.2</v>
      </c>
      <c r="X6164" s="14">
        <f>W6164*R6164</f>
        <v>903.78599999999994</v>
      </c>
      <c r="Y6164" s="14">
        <f t="shared" si="772"/>
        <v>0</v>
      </c>
      <c r="Z6164" s="16">
        <f t="shared" si="768"/>
        <v>31029.986000000001</v>
      </c>
      <c r="AA6164" s="14">
        <f t="shared" si="775"/>
        <v>0</v>
      </c>
      <c r="AB6164" s="14">
        <f t="shared" si="776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>
      <c r="A6165" s="7" t="s">
        <v>3728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0"/>
        <v>136.32999999999447</v>
      </c>
      <c r="W6165" s="14">
        <f t="shared" si="774"/>
        <v>37915.9</v>
      </c>
      <c r="X6165" s="14">
        <f t="shared" ref="X6165:X6166" si="777">W6165*R6165</f>
        <v>1137.4770000000001</v>
      </c>
      <c r="Y6165" s="14">
        <f t="shared" si="772"/>
        <v>0</v>
      </c>
      <c r="Z6165" s="16">
        <f t="shared" si="768"/>
        <v>39053.377</v>
      </c>
      <c r="AA6165" s="14">
        <f t="shared" si="775"/>
        <v>0</v>
      </c>
      <c r="AB6165" s="14">
        <f t="shared" si="776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>
      <c r="A6166" s="7" t="s">
        <v>3728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0"/>
        <v>0</v>
      </c>
      <c r="W6166" s="14">
        <f t="shared" si="774"/>
        <v>110</v>
      </c>
      <c r="X6166" s="14">
        <f t="shared" si="777"/>
        <v>3.3</v>
      </c>
      <c r="Y6166" s="14">
        <f t="shared" si="772"/>
        <v>0</v>
      </c>
      <c r="Z6166" s="16">
        <f t="shared" si="768"/>
        <v>113.3</v>
      </c>
      <c r="AA6166" s="14">
        <f t="shared" si="775"/>
        <v>0</v>
      </c>
      <c r="AB6166" s="14">
        <f t="shared" si="776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>
      <c r="A6167" s="7" t="s">
        <v>3728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0"/>
        <v>306102.08999999997</v>
      </c>
      <c r="W6167" s="14">
        <f t="shared" si="774"/>
        <v>83290.100000000006</v>
      </c>
      <c r="X6167" s="14">
        <f>W6167*R6167</f>
        <v>2498.703</v>
      </c>
      <c r="Y6167" s="14">
        <f t="shared" si="772"/>
        <v>0</v>
      </c>
      <c r="Z6167" s="16">
        <f t="shared" si="768"/>
        <v>85788.803</v>
      </c>
      <c r="AA6167" s="14">
        <f t="shared" si="775"/>
        <v>0</v>
      </c>
      <c r="AB6167" s="14">
        <f t="shared" si="776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>
      <c r="A6168" s="7" t="s">
        <v>3728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0"/>
        <v>11743.980000000003</v>
      </c>
      <c r="W6168" s="14">
        <f t="shared" si="774"/>
        <v>41805.839999999997</v>
      </c>
      <c r="X6168" s="14"/>
      <c r="Y6168" s="14">
        <f t="shared" si="772"/>
        <v>0</v>
      </c>
      <c r="Z6168" s="16">
        <f t="shared" si="768"/>
        <v>41805.839999999997</v>
      </c>
      <c r="AA6168" s="14">
        <f t="shared" si="775"/>
        <v>0</v>
      </c>
      <c r="AB6168" s="14">
        <f t="shared" si="776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>
      <c r="A6169" s="7" t="s">
        <v>3728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0"/>
        <v>276850.1399999999</v>
      </c>
      <c r="W6169" s="14">
        <f t="shared" si="774"/>
        <v>1196668.47</v>
      </c>
      <c r="X6169" s="14"/>
      <c r="Y6169" s="14">
        <f t="shared" si="772"/>
        <v>0</v>
      </c>
      <c r="Z6169" s="16">
        <f t="shared" si="768"/>
        <v>1196668.47</v>
      </c>
      <c r="AA6169" s="14">
        <f t="shared" si="775"/>
        <v>0</v>
      </c>
      <c r="AB6169" s="14">
        <f t="shared" si="776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>
      <c r="A6170" s="7" t="s">
        <v>3728</v>
      </c>
      <c r="B6170" s="108" t="s">
        <v>32</v>
      </c>
      <c r="C6170" s="108" t="s">
        <v>648</v>
      </c>
      <c r="D6170" s="108" t="s">
        <v>712</v>
      </c>
      <c r="E6170" s="108" t="s">
        <v>4108</v>
      </c>
      <c r="F6170" s="108" t="s">
        <v>4108</v>
      </c>
      <c r="G6170" s="108" t="s">
        <v>4108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0"/>
        <v>548781.38</v>
      </c>
      <c r="W6170" s="112">
        <f t="shared" si="774"/>
        <v>0</v>
      </c>
      <c r="X6170" s="112"/>
      <c r="Y6170" s="14">
        <f t="shared" si="772"/>
        <v>0</v>
      </c>
      <c r="Z6170" s="16">
        <f t="shared" si="768"/>
        <v>0</v>
      </c>
      <c r="AA6170" s="112">
        <f t="shared" si="775"/>
        <v>0</v>
      </c>
      <c r="AB6170" s="112">
        <f t="shared" si="776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>
      <c r="A6171" s="7" t="s">
        <v>3728</v>
      </c>
      <c r="B6171" s="108" t="s">
        <v>32</v>
      </c>
      <c r="C6171" s="108" t="s">
        <v>648</v>
      </c>
      <c r="D6171" s="108" t="s">
        <v>712</v>
      </c>
      <c r="E6171" s="108" t="s">
        <v>4108</v>
      </c>
      <c r="F6171" s="108" t="s">
        <v>4108</v>
      </c>
      <c r="G6171" s="108" t="s">
        <v>4108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0"/>
        <v>100000</v>
      </c>
      <c r="W6171" s="112">
        <f t="shared" si="774"/>
        <v>0</v>
      </c>
      <c r="X6171" s="112"/>
      <c r="Y6171" s="14">
        <f t="shared" si="772"/>
        <v>0</v>
      </c>
      <c r="Z6171" s="16">
        <f t="shared" si="768"/>
        <v>0</v>
      </c>
      <c r="AA6171" s="112">
        <f t="shared" si="775"/>
        <v>0</v>
      </c>
      <c r="AB6171" s="112">
        <f t="shared" si="776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>
      <c r="A6172" s="7" t="s">
        <v>3728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0"/>
        <v>265916.11</v>
      </c>
      <c r="W6172" s="14">
        <f t="shared" si="774"/>
        <v>535606.11</v>
      </c>
      <c r="X6172" s="14">
        <f>W6172*R6172</f>
        <v>16068.183299999999</v>
      </c>
      <c r="Y6172" s="14">
        <f t="shared" si="772"/>
        <v>0</v>
      </c>
      <c r="Z6172" s="16">
        <f t="shared" si="768"/>
        <v>551674.29330000002</v>
      </c>
      <c r="AA6172" s="14">
        <f t="shared" si="775"/>
        <v>0</v>
      </c>
      <c r="AB6172" s="14">
        <f t="shared" si="776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>
      <c r="A6173" s="7" t="s">
        <v>3728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0"/>
        <v>1396742.6199999999</v>
      </c>
      <c r="W6173" s="14">
        <f t="shared" si="774"/>
        <v>1271519.47</v>
      </c>
      <c r="X6173" s="14"/>
      <c r="Y6173" s="14">
        <f t="shared" si="772"/>
        <v>0</v>
      </c>
      <c r="Z6173" s="16">
        <f t="shared" si="768"/>
        <v>1271519.47</v>
      </c>
      <c r="AA6173" s="14">
        <f t="shared" si="775"/>
        <v>0</v>
      </c>
      <c r="AB6173" s="14">
        <f t="shared" si="776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>
      <c r="A6174" s="7" t="s">
        <v>3728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0"/>
        <v>562674.31000000006</v>
      </c>
      <c r="W6174" s="14">
        <f t="shared" si="774"/>
        <v>1087930.6000000001</v>
      </c>
      <c r="X6174" s="14"/>
      <c r="Y6174" s="14">
        <f t="shared" si="772"/>
        <v>0</v>
      </c>
      <c r="Z6174" s="16">
        <f t="shared" si="768"/>
        <v>1087930.6000000001</v>
      </c>
      <c r="AA6174" s="14">
        <f t="shared" si="775"/>
        <v>0</v>
      </c>
      <c r="AB6174" s="14">
        <f t="shared" si="776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>
      <c r="A6175" s="7" t="s">
        <v>3728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0"/>
        <v>46040.28</v>
      </c>
      <c r="W6175" s="14">
        <f t="shared" si="774"/>
        <v>3959.72</v>
      </c>
      <c r="X6175" s="14">
        <f>W6175*R6175</f>
        <v>118.79159999999999</v>
      </c>
      <c r="Y6175" s="14">
        <f t="shared" si="772"/>
        <v>0</v>
      </c>
      <c r="Z6175" s="16">
        <f t="shared" si="768"/>
        <v>4078.5115999999998</v>
      </c>
      <c r="AA6175" s="14">
        <f t="shared" si="775"/>
        <v>0</v>
      </c>
      <c r="AB6175" s="14">
        <f t="shared" si="776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>
      <c r="A6176" s="7" t="s">
        <v>3728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0"/>
        <v>79758.81</v>
      </c>
      <c r="W6176" s="14">
        <f t="shared" si="774"/>
        <v>147895.37</v>
      </c>
      <c r="X6176" s="14"/>
      <c r="Y6176" s="14">
        <f t="shared" si="772"/>
        <v>0</v>
      </c>
      <c r="Z6176" s="16">
        <f t="shared" si="768"/>
        <v>147895.37</v>
      </c>
      <c r="AA6176" s="14">
        <f t="shared" si="775"/>
        <v>0</v>
      </c>
      <c r="AB6176" s="14">
        <f t="shared" si="776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>
      <c r="A6177" s="7" t="s">
        <v>3728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0"/>
        <v>32725.040000000001</v>
      </c>
      <c r="W6177" s="14">
        <f t="shared" si="774"/>
        <v>17274.96</v>
      </c>
      <c r="X6177" s="14"/>
      <c r="Y6177" s="14">
        <f t="shared" si="772"/>
        <v>0</v>
      </c>
      <c r="Z6177" s="16">
        <f t="shared" si="768"/>
        <v>17274.96</v>
      </c>
      <c r="AA6177" s="14">
        <f t="shared" si="775"/>
        <v>0</v>
      </c>
      <c r="AB6177" s="14">
        <f t="shared" si="776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>
      <c r="A6178" s="7" t="s">
        <v>3728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0"/>
        <v>48918.240000000005</v>
      </c>
      <c r="W6178" s="14">
        <f t="shared" si="774"/>
        <v>63286.039999999994</v>
      </c>
      <c r="X6178" s="14"/>
      <c r="Y6178" s="14">
        <f t="shared" si="772"/>
        <v>2326.6999999999971</v>
      </c>
      <c r="Z6178" s="16">
        <f t="shared" si="768"/>
        <v>63286.039999999994</v>
      </c>
      <c r="AA6178" s="14">
        <f t="shared" si="775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>
      <c r="A6179" s="7" t="s">
        <v>3728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0"/>
        <v>0</v>
      </c>
      <c r="W6179" s="14">
        <f t="shared" si="774"/>
        <v>12438.8</v>
      </c>
      <c r="X6179" s="14"/>
      <c r="Y6179" s="14">
        <f t="shared" si="772"/>
        <v>0</v>
      </c>
      <c r="Z6179" s="16">
        <f t="shared" si="768"/>
        <v>12438.8</v>
      </c>
      <c r="AA6179" s="14">
        <f t="shared" si="775"/>
        <v>0</v>
      </c>
      <c r="AB6179" s="14">
        <f t="shared" si="776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>
      <c r="A6180" s="7" t="s">
        <v>3728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0"/>
        <v>0</v>
      </c>
      <c r="W6180" s="14">
        <f t="shared" si="774"/>
        <v>0</v>
      </c>
      <c r="X6180" s="14"/>
      <c r="Y6180" s="14">
        <f t="shared" si="772"/>
        <v>0</v>
      </c>
      <c r="Z6180" s="16">
        <f t="shared" si="768"/>
        <v>0</v>
      </c>
      <c r="AA6180" s="14">
        <f t="shared" si="775"/>
        <v>0</v>
      </c>
      <c r="AB6180" s="14">
        <f t="shared" si="776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>
      <c r="A6181" s="7" t="s">
        <v>3728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0"/>
        <v>207607.55000000028</v>
      </c>
      <c r="W6181" s="14">
        <f t="shared" si="774"/>
        <v>3153603.69</v>
      </c>
      <c r="X6181" s="14">
        <f>W6181*R6181</f>
        <v>157680.1845</v>
      </c>
      <c r="Y6181" s="14">
        <f t="shared" si="772"/>
        <v>0</v>
      </c>
      <c r="Z6181" s="16">
        <f t="shared" si="768"/>
        <v>3311283.8744999999</v>
      </c>
      <c r="AA6181" s="14">
        <f t="shared" si="775"/>
        <v>0</v>
      </c>
      <c r="AB6181" s="14">
        <f t="shared" si="776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>
      <c r="A6182" s="7" t="s">
        <v>3728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0"/>
        <v>601185.86999999918</v>
      </c>
      <c r="W6182" s="14">
        <f t="shared" si="774"/>
        <v>8189325.1699999999</v>
      </c>
      <c r="X6182" s="14">
        <f>W6182*R6182</f>
        <v>409466.2585</v>
      </c>
      <c r="Y6182" s="14">
        <f t="shared" si="772"/>
        <v>0</v>
      </c>
      <c r="Z6182" s="16">
        <f t="shared" si="768"/>
        <v>8598791.4285000004</v>
      </c>
      <c r="AA6182" s="14">
        <f t="shared" si="775"/>
        <v>0</v>
      </c>
      <c r="AB6182" s="14">
        <f t="shared" si="776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>
      <c r="A6183" s="7" t="s">
        <v>3728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0"/>
        <v>23371.599999999991</v>
      </c>
      <c r="W6183" s="14">
        <f t="shared" si="774"/>
        <v>48831.8</v>
      </c>
      <c r="X6183" s="14"/>
      <c r="Y6183" s="14">
        <f t="shared" si="772"/>
        <v>0</v>
      </c>
      <c r="Z6183" s="16">
        <f t="shared" si="768"/>
        <v>48831.8</v>
      </c>
      <c r="AA6183" s="14">
        <f t="shared" si="775"/>
        <v>0</v>
      </c>
      <c r="AB6183" s="14">
        <f t="shared" si="776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>
      <c r="A6184" s="7" t="s">
        <v>3728</v>
      </c>
      <c r="B6184" s="74" t="s">
        <v>32</v>
      </c>
      <c r="C6184" s="74" t="s">
        <v>1330</v>
      </c>
      <c r="D6184" s="74" t="s">
        <v>1354</v>
      </c>
      <c r="E6184" s="74" t="s">
        <v>3451</v>
      </c>
      <c r="F6184" s="74" t="s">
        <v>3451</v>
      </c>
      <c r="G6184" s="74" t="s">
        <v>3451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0"/>
        <v>0</v>
      </c>
      <c r="W6184" s="14">
        <f t="shared" si="774"/>
        <v>33188.51</v>
      </c>
      <c r="X6184" s="14">
        <f>W6184*R6184/(1-R6184)</f>
        <v>1746.7636842105267</v>
      </c>
      <c r="Y6184" s="14">
        <f t="shared" si="772"/>
        <v>0</v>
      </c>
      <c r="Z6184" s="16">
        <f t="shared" si="768"/>
        <v>34935.27368421053</v>
      </c>
      <c r="AA6184" s="14">
        <f t="shared" si="775"/>
        <v>0</v>
      </c>
      <c r="AB6184" s="14">
        <f t="shared" si="776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>
      <c r="A6185" s="7" t="s">
        <v>3728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0"/>
        <v>16700.789999999997</v>
      </c>
      <c r="W6185" s="14">
        <f t="shared" si="774"/>
        <v>28768.880000000001</v>
      </c>
      <c r="X6185" s="14"/>
      <c r="Y6185" s="14">
        <f t="shared" si="772"/>
        <v>0</v>
      </c>
      <c r="Z6185" s="16">
        <f t="shared" si="768"/>
        <v>28768.880000000001</v>
      </c>
      <c r="AA6185" s="14">
        <f t="shared" si="775"/>
        <v>0</v>
      </c>
      <c r="AB6185" s="14">
        <f t="shared" si="776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3728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0"/>
        <v>78908.752730000007</v>
      </c>
      <c r="W6186" s="14">
        <f t="shared" si="774"/>
        <v>111903.63</v>
      </c>
      <c r="X6186" s="14"/>
      <c r="Y6186" s="14">
        <f t="shared" si="772"/>
        <v>0</v>
      </c>
      <c r="Z6186" s="16">
        <f t="shared" si="768"/>
        <v>111903.63</v>
      </c>
      <c r="AA6186" s="14">
        <f t="shared" si="775"/>
        <v>0</v>
      </c>
      <c r="AB6186" s="14">
        <f t="shared" si="776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3728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0"/>
        <v>48214.390000000014</v>
      </c>
      <c r="W6187" s="14">
        <f t="shared" si="774"/>
        <v>150230.39999999999</v>
      </c>
      <c r="X6187" s="14"/>
      <c r="Y6187" s="14">
        <f t="shared" si="772"/>
        <v>0</v>
      </c>
      <c r="Z6187" s="16">
        <f t="shared" ref="Z6187:Z6250" si="778">W6187+X6187</f>
        <v>150230.39999999999</v>
      </c>
      <c r="AA6187" s="14">
        <f t="shared" si="775"/>
        <v>0</v>
      </c>
      <c r="AB6187" s="14">
        <f t="shared" si="776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3728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0"/>
        <v>145.4</v>
      </c>
      <c r="W6188" s="14">
        <f t="shared" si="774"/>
        <v>0</v>
      </c>
      <c r="X6188" s="14"/>
      <c r="Y6188" s="14">
        <f t="shared" si="772"/>
        <v>0</v>
      </c>
      <c r="Z6188" s="16">
        <f t="shared" si="778"/>
        <v>0</v>
      </c>
      <c r="AA6188" s="14">
        <f t="shared" si="775"/>
        <v>0</v>
      </c>
      <c r="AB6188" s="14">
        <f t="shared" si="776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3728</v>
      </c>
      <c r="B6189" s="74" t="s">
        <v>32</v>
      </c>
      <c r="C6189" s="74" t="s">
        <v>908</v>
      </c>
      <c r="D6189" s="74" t="s">
        <v>1017</v>
      </c>
      <c r="E6189" s="74" t="s">
        <v>3517</v>
      </c>
      <c r="F6189" s="74" t="s">
        <v>3517</v>
      </c>
      <c r="G6189" s="74" t="s">
        <v>3517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3518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0"/>
        <v>95141.77</v>
      </c>
      <c r="W6189" s="14">
        <f t="shared" si="774"/>
        <v>3858.23</v>
      </c>
      <c r="X6189" s="14">
        <f>W6189*R6189/(1-R6189)</f>
        <v>38.972020202020204</v>
      </c>
      <c r="Y6189" s="14">
        <f t="shared" si="772"/>
        <v>0</v>
      </c>
      <c r="Z6189" s="16">
        <f t="shared" si="778"/>
        <v>3897.2020202020203</v>
      </c>
      <c r="AA6189" s="14">
        <f t="shared" si="775"/>
        <v>0</v>
      </c>
      <c r="AB6189" s="14">
        <f t="shared" si="776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3728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0"/>
        <v>0</v>
      </c>
      <c r="W6190" s="14">
        <f t="shared" si="774"/>
        <v>37353.71</v>
      </c>
      <c r="X6190" s="14"/>
      <c r="Y6190" s="14">
        <f t="shared" si="772"/>
        <v>0</v>
      </c>
      <c r="Z6190" s="16">
        <f t="shared" si="778"/>
        <v>37353.71</v>
      </c>
      <c r="AA6190" s="14">
        <f t="shared" si="775"/>
        <v>0</v>
      </c>
      <c r="AB6190" s="14">
        <f t="shared" si="776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3728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0"/>
        <v>-114.40000000000873</v>
      </c>
      <c r="W6191" s="14">
        <f t="shared" si="774"/>
        <v>116949.41</v>
      </c>
      <c r="X6191" s="14"/>
      <c r="Y6191" s="14">
        <f t="shared" si="772"/>
        <v>0</v>
      </c>
      <c r="Z6191" s="16">
        <f t="shared" si="778"/>
        <v>116949.41</v>
      </c>
      <c r="AA6191" s="14">
        <f t="shared" si="775"/>
        <v>0</v>
      </c>
      <c r="AB6191" s="14">
        <f t="shared" si="776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3728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0"/>
        <v>15000</v>
      </c>
      <c r="W6192" s="14">
        <f t="shared" si="774"/>
        <v>0</v>
      </c>
      <c r="X6192" s="14"/>
      <c r="Y6192" s="14">
        <f t="shared" si="772"/>
        <v>0</v>
      </c>
      <c r="Z6192" s="16">
        <f t="shared" si="778"/>
        <v>0</v>
      </c>
      <c r="AA6192" s="14">
        <f t="shared" si="775"/>
        <v>0</v>
      </c>
      <c r="AB6192" s="14">
        <f t="shared" si="776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3728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0"/>
        <v>17796.740000000002</v>
      </c>
      <c r="W6193" s="14">
        <f t="shared" si="774"/>
        <v>0</v>
      </c>
      <c r="X6193" s="14"/>
      <c r="Y6193" s="14">
        <f t="shared" si="772"/>
        <v>0</v>
      </c>
      <c r="Z6193" s="16">
        <f t="shared" si="778"/>
        <v>0</v>
      </c>
      <c r="AA6193" s="14">
        <f t="shared" si="775"/>
        <v>0</v>
      </c>
      <c r="AB6193" s="14">
        <f t="shared" si="776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3728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0"/>
        <v>25818.397659999999</v>
      </c>
      <c r="W6194" s="14">
        <f t="shared" si="774"/>
        <v>0</v>
      </c>
      <c r="X6194" s="14"/>
      <c r="Y6194" s="14">
        <f t="shared" si="772"/>
        <v>0</v>
      </c>
      <c r="Z6194" s="16">
        <f t="shared" si="778"/>
        <v>0</v>
      </c>
      <c r="AA6194" s="14">
        <f t="shared" si="775"/>
        <v>0</v>
      </c>
      <c r="AB6194" s="14">
        <f t="shared" si="776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3728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79">S6195+T6195-U6195</f>
        <v>1137087.5482300001</v>
      </c>
      <c r="W6195" s="14">
        <f t="shared" si="774"/>
        <v>0</v>
      </c>
      <c r="X6195" s="14"/>
      <c r="Y6195" s="14">
        <f t="shared" si="772"/>
        <v>0</v>
      </c>
      <c r="Z6195" s="16">
        <f t="shared" si="778"/>
        <v>0</v>
      </c>
      <c r="AA6195" s="14">
        <f t="shared" si="775"/>
        <v>0</v>
      </c>
      <c r="AB6195" s="14">
        <f t="shared" si="776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3728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79"/>
        <v>-3000.0434500000001</v>
      </c>
      <c r="W6196" s="14">
        <f t="shared" si="774"/>
        <v>0</v>
      </c>
      <c r="X6196" s="14"/>
      <c r="Y6196" s="14">
        <f t="shared" si="772"/>
        <v>0</v>
      </c>
      <c r="Z6196" s="16">
        <f t="shared" si="778"/>
        <v>0</v>
      </c>
      <c r="AA6196" s="14">
        <f t="shared" si="775"/>
        <v>0</v>
      </c>
      <c r="AB6196" s="14">
        <f t="shared" si="776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3728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79"/>
        <v>-1697896.06</v>
      </c>
      <c r="W6197" s="14">
        <f t="shared" si="774"/>
        <v>0</v>
      </c>
      <c r="X6197" s="14"/>
      <c r="Y6197" s="14">
        <f t="shared" si="772"/>
        <v>0</v>
      </c>
      <c r="Z6197" s="16">
        <f t="shared" si="778"/>
        <v>0</v>
      </c>
      <c r="AA6197" s="14">
        <f t="shared" si="775"/>
        <v>0</v>
      </c>
      <c r="AB6197" s="14">
        <f t="shared" si="776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3728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79"/>
        <v>1776030.75229</v>
      </c>
      <c r="W6198" s="14">
        <f t="shared" si="774"/>
        <v>0</v>
      </c>
      <c r="X6198" s="14"/>
      <c r="Y6198" s="14">
        <f t="shared" si="772"/>
        <v>0</v>
      </c>
      <c r="Z6198" s="16">
        <f t="shared" si="778"/>
        <v>0</v>
      </c>
      <c r="AA6198" s="14">
        <f t="shared" si="775"/>
        <v>0</v>
      </c>
      <c r="AB6198" s="14">
        <f t="shared" si="776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3728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79"/>
        <v>986.86000000000104</v>
      </c>
      <c r="W6199" s="14">
        <f t="shared" si="774"/>
        <v>0</v>
      </c>
      <c r="X6199" s="14"/>
      <c r="Y6199" s="14">
        <f t="shared" si="772"/>
        <v>0</v>
      </c>
      <c r="Z6199" s="16">
        <f t="shared" si="778"/>
        <v>0</v>
      </c>
      <c r="AA6199" s="14">
        <f t="shared" si="775"/>
        <v>0</v>
      </c>
      <c r="AB6199" s="14">
        <f t="shared" si="776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3728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79"/>
        <v>184139.5</v>
      </c>
      <c r="W6200" s="14">
        <f t="shared" si="774"/>
        <v>0</v>
      </c>
      <c r="X6200" s="14"/>
      <c r="Y6200" s="14">
        <f t="shared" si="772"/>
        <v>0</v>
      </c>
      <c r="Z6200" s="16">
        <f t="shared" si="778"/>
        <v>0</v>
      </c>
      <c r="AA6200" s="14">
        <f t="shared" si="775"/>
        <v>0</v>
      </c>
      <c r="AB6200" s="14">
        <f t="shared" si="776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3728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79"/>
        <v>15.5599999999995</v>
      </c>
      <c r="W6201" s="14">
        <f t="shared" si="774"/>
        <v>0</v>
      </c>
      <c r="X6201" s="14"/>
      <c r="Y6201" s="14">
        <f t="shared" si="772"/>
        <v>0</v>
      </c>
      <c r="Z6201" s="16">
        <f t="shared" si="778"/>
        <v>0</v>
      </c>
      <c r="AA6201" s="14">
        <f t="shared" si="775"/>
        <v>0</v>
      </c>
      <c r="AB6201" s="14">
        <f t="shared" si="776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3728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79"/>
        <v>2547.13</v>
      </c>
      <c r="W6202" s="14">
        <f t="shared" si="774"/>
        <v>0</v>
      </c>
      <c r="X6202" s="14"/>
      <c r="Y6202" s="14">
        <f t="shared" si="772"/>
        <v>0</v>
      </c>
      <c r="Z6202" s="16">
        <f t="shared" si="778"/>
        <v>0</v>
      </c>
      <c r="AA6202" s="14">
        <f t="shared" si="775"/>
        <v>0</v>
      </c>
      <c r="AB6202" s="14">
        <f t="shared" si="776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3728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79"/>
        <v>42175.8</v>
      </c>
      <c r="W6203" s="14">
        <f t="shared" si="774"/>
        <v>0</v>
      </c>
      <c r="X6203" s="14">
        <f t="shared" ref="X6203:X6205" si="780">W6203*R6203</f>
        <v>0</v>
      </c>
      <c r="Y6203" s="14">
        <f t="shared" si="772"/>
        <v>0</v>
      </c>
      <c r="Z6203" s="16">
        <f t="shared" si="778"/>
        <v>0</v>
      </c>
      <c r="AA6203" s="14">
        <f t="shared" si="775"/>
        <v>0</v>
      </c>
      <c r="AB6203" s="14">
        <f t="shared" si="776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3728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79"/>
        <v>-9357.2999999999993</v>
      </c>
      <c r="W6204" s="14">
        <f t="shared" si="774"/>
        <v>0</v>
      </c>
      <c r="X6204" s="14">
        <f t="shared" si="780"/>
        <v>0</v>
      </c>
      <c r="Y6204" s="14">
        <f t="shared" si="772"/>
        <v>0</v>
      </c>
      <c r="Z6204" s="16">
        <f t="shared" si="778"/>
        <v>0</v>
      </c>
      <c r="AA6204" s="14">
        <f t="shared" si="775"/>
        <v>0</v>
      </c>
      <c r="AB6204" s="14">
        <f t="shared" si="776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3728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79"/>
        <v>24538.199999999997</v>
      </c>
      <c r="W6205" s="14">
        <f t="shared" si="774"/>
        <v>75461.8</v>
      </c>
      <c r="X6205" s="14">
        <f t="shared" si="780"/>
        <v>3773.09</v>
      </c>
      <c r="Y6205" s="14">
        <f t="shared" si="772"/>
        <v>0</v>
      </c>
      <c r="Z6205" s="16">
        <f t="shared" si="778"/>
        <v>79234.89</v>
      </c>
      <c r="AA6205" s="14">
        <f t="shared" si="775"/>
        <v>0</v>
      </c>
      <c r="AB6205" s="14">
        <f t="shared" si="776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3728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79"/>
        <v>102329.60999999999</v>
      </c>
      <c r="W6206" s="14">
        <f t="shared" si="774"/>
        <v>21455.4</v>
      </c>
      <c r="X6206" s="14"/>
      <c r="Y6206" s="14">
        <f t="shared" si="772"/>
        <v>0</v>
      </c>
      <c r="Z6206" s="16">
        <f t="shared" si="778"/>
        <v>21455.4</v>
      </c>
      <c r="AA6206" s="14">
        <f t="shared" si="775"/>
        <v>0</v>
      </c>
      <c r="AB6206" s="14">
        <f t="shared" si="776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3728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79"/>
        <v>12099.5</v>
      </c>
      <c r="W6207" s="14">
        <f t="shared" si="774"/>
        <v>0</v>
      </c>
      <c r="X6207" s="14"/>
      <c r="Y6207" s="14">
        <f t="shared" si="772"/>
        <v>0</v>
      </c>
      <c r="Z6207" s="16">
        <f t="shared" si="778"/>
        <v>0</v>
      </c>
      <c r="AA6207" s="14">
        <f t="shared" si="775"/>
        <v>0</v>
      </c>
      <c r="AB6207" s="14">
        <f t="shared" si="776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3728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79"/>
        <v>451</v>
      </c>
      <c r="W6208" s="14">
        <f t="shared" si="774"/>
        <v>0</v>
      </c>
      <c r="X6208" s="14"/>
      <c r="Y6208" s="14">
        <f t="shared" si="772"/>
        <v>0</v>
      </c>
      <c r="Z6208" s="16">
        <f t="shared" si="778"/>
        <v>0</v>
      </c>
      <c r="AA6208" s="14">
        <f t="shared" si="775"/>
        <v>0</v>
      </c>
      <c r="AB6208" s="14">
        <f t="shared" si="776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3728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79"/>
        <v>10988.1</v>
      </c>
      <c r="W6209" s="14">
        <f t="shared" si="774"/>
        <v>0</v>
      </c>
      <c r="X6209" s="14"/>
      <c r="Y6209" s="14">
        <f t="shared" si="772"/>
        <v>0</v>
      </c>
      <c r="Z6209" s="16">
        <f t="shared" si="778"/>
        <v>0</v>
      </c>
      <c r="AA6209" s="14">
        <f t="shared" si="775"/>
        <v>0</v>
      </c>
      <c r="AB6209" s="14">
        <f t="shared" si="776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3728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79"/>
        <v>144.20000000000201</v>
      </c>
      <c r="W6210" s="14">
        <f t="shared" si="774"/>
        <v>0</v>
      </c>
      <c r="X6210" s="14"/>
      <c r="Y6210" s="14">
        <f t="shared" si="772"/>
        <v>0</v>
      </c>
      <c r="Z6210" s="16">
        <f t="shared" si="778"/>
        <v>0</v>
      </c>
      <c r="AA6210" s="14">
        <f t="shared" si="775"/>
        <v>0</v>
      </c>
      <c r="AB6210" s="14">
        <f t="shared" si="776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3728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79"/>
        <v>32397.650000000009</v>
      </c>
      <c r="W6211" s="14">
        <f t="shared" si="774"/>
        <v>64366.67</v>
      </c>
      <c r="X6211" s="14"/>
      <c r="Y6211" s="14">
        <f t="shared" ref="Y6211:Y6274" si="781">IF((W6211-AB6211)&gt;0,W6211-AB6211,0)</f>
        <v>0</v>
      </c>
      <c r="Z6211" s="16">
        <f t="shared" si="778"/>
        <v>64366.67</v>
      </c>
      <c r="AA6211" s="14">
        <f t="shared" si="775"/>
        <v>0</v>
      </c>
      <c r="AB6211" s="14">
        <f t="shared" si="776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3728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79"/>
        <v>20003.5</v>
      </c>
      <c r="W6212" s="14">
        <f t="shared" si="774"/>
        <v>0</v>
      </c>
      <c r="X6212" s="14"/>
      <c r="Y6212" s="14">
        <f t="shared" si="781"/>
        <v>0</v>
      </c>
      <c r="Z6212" s="16">
        <f t="shared" si="778"/>
        <v>0</v>
      </c>
      <c r="AA6212" s="14">
        <f t="shared" si="775"/>
        <v>0</v>
      </c>
      <c r="AB6212" s="14">
        <f t="shared" si="776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3728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79"/>
        <v>74654.09</v>
      </c>
      <c r="W6213" s="14">
        <f t="shared" si="774"/>
        <v>0</v>
      </c>
      <c r="X6213" s="14"/>
      <c r="Y6213" s="14">
        <f t="shared" si="781"/>
        <v>0</v>
      </c>
      <c r="Z6213" s="16">
        <f t="shared" si="778"/>
        <v>0</v>
      </c>
      <c r="AA6213" s="14">
        <f t="shared" si="775"/>
        <v>0</v>
      </c>
      <c r="AB6213" s="14">
        <f t="shared" si="776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3728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79"/>
        <v>-62.87</v>
      </c>
      <c r="W6214" s="14">
        <f t="shared" si="774"/>
        <v>0</v>
      </c>
      <c r="X6214" s="14"/>
      <c r="Y6214" s="14">
        <f t="shared" si="781"/>
        <v>0</v>
      </c>
      <c r="Z6214" s="16">
        <f t="shared" si="778"/>
        <v>0</v>
      </c>
      <c r="AA6214" s="14">
        <f t="shared" si="775"/>
        <v>0</v>
      </c>
      <c r="AB6214" s="14">
        <f t="shared" si="776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3728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79"/>
        <v>145.67999999999901</v>
      </c>
      <c r="W6215" s="14">
        <f t="shared" si="774"/>
        <v>0</v>
      </c>
      <c r="X6215" s="14"/>
      <c r="Y6215" s="14">
        <f t="shared" si="781"/>
        <v>0</v>
      </c>
      <c r="Z6215" s="16">
        <f t="shared" si="778"/>
        <v>0</v>
      </c>
      <c r="AA6215" s="14">
        <f t="shared" si="775"/>
        <v>0</v>
      </c>
      <c r="AB6215" s="14">
        <f t="shared" si="776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3728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79"/>
        <v>-81.099999999976703</v>
      </c>
      <c r="W6216" s="14">
        <f t="shared" si="774"/>
        <v>0</v>
      </c>
      <c r="X6216" s="14"/>
      <c r="Y6216" s="14">
        <f t="shared" si="781"/>
        <v>0</v>
      </c>
      <c r="Z6216" s="16">
        <f t="shared" si="778"/>
        <v>0</v>
      </c>
      <c r="AA6216" s="14">
        <f t="shared" si="775"/>
        <v>0</v>
      </c>
      <c r="AB6216" s="14">
        <f t="shared" si="776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3728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79"/>
        <v>43216.85</v>
      </c>
      <c r="W6217" s="14">
        <f t="shared" si="774"/>
        <v>0</v>
      </c>
      <c r="X6217" s="14"/>
      <c r="Y6217" s="14">
        <f t="shared" si="781"/>
        <v>0</v>
      </c>
      <c r="Z6217" s="16">
        <f t="shared" si="778"/>
        <v>0</v>
      </c>
      <c r="AA6217" s="14">
        <f t="shared" si="775"/>
        <v>0</v>
      </c>
      <c r="AB6217" s="14">
        <f t="shared" si="776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3728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79"/>
        <v>47853.4</v>
      </c>
      <c r="W6218" s="14">
        <f t="shared" ref="W6218:W6281" si="782">IF(O6218="返货",U6218/(1+P6218),IF(O6218="返现",U6218,IF(O6218="折扣",U6218*P6218,IF(O6218="无",U6218))))</f>
        <v>0</v>
      </c>
      <c r="X6218" s="14"/>
      <c r="Y6218" s="14">
        <f t="shared" si="781"/>
        <v>0</v>
      </c>
      <c r="Z6218" s="16">
        <f t="shared" si="778"/>
        <v>0</v>
      </c>
      <c r="AA6218" s="14">
        <f t="shared" ref="AA6218:AA6281" si="783">U6218-W6218</f>
        <v>0</v>
      </c>
      <c r="AB6218" s="14">
        <f t="shared" si="776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3728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79"/>
        <v>199.9</v>
      </c>
      <c r="W6219" s="14">
        <f t="shared" si="782"/>
        <v>0</v>
      </c>
      <c r="X6219" s="14"/>
      <c r="Y6219" s="14">
        <f t="shared" si="781"/>
        <v>0</v>
      </c>
      <c r="Z6219" s="16">
        <f t="shared" si="778"/>
        <v>0</v>
      </c>
      <c r="AA6219" s="14">
        <f t="shared" si="783"/>
        <v>0</v>
      </c>
      <c r="AB6219" s="14">
        <f t="shared" ref="AB6219:AB6282" si="784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3728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79"/>
        <v>4.5</v>
      </c>
      <c r="W6220" s="14">
        <f t="shared" si="782"/>
        <v>0</v>
      </c>
      <c r="X6220" s="14"/>
      <c r="Y6220" s="14">
        <f t="shared" si="781"/>
        <v>0</v>
      </c>
      <c r="Z6220" s="16">
        <f t="shared" si="778"/>
        <v>0</v>
      </c>
      <c r="AA6220" s="14">
        <f t="shared" si="783"/>
        <v>0</v>
      </c>
      <c r="AB6220" s="14">
        <f t="shared" si="784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3728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79"/>
        <v>10000</v>
      </c>
      <c r="W6221" s="14">
        <f t="shared" si="782"/>
        <v>0</v>
      </c>
      <c r="X6221" s="14"/>
      <c r="Y6221" s="14">
        <f t="shared" si="781"/>
        <v>0</v>
      </c>
      <c r="Z6221" s="16">
        <f t="shared" si="778"/>
        <v>0</v>
      </c>
      <c r="AA6221" s="14">
        <f t="shared" si="783"/>
        <v>0</v>
      </c>
      <c r="AB6221" s="14">
        <f t="shared" si="784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3728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79"/>
        <v>150.11000000000101</v>
      </c>
      <c r="W6222" s="14">
        <f t="shared" si="782"/>
        <v>0</v>
      </c>
      <c r="X6222" s="14"/>
      <c r="Y6222" s="14">
        <f t="shared" si="781"/>
        <v>0</v>
      </c>
      <c r="Z6222" s="16">
        <f t="shared" si="778"/>
        <v>0</v>
      </c>
      <c r="AA6222" s="14">
        <f t="shared" si="783"/>
        <v>0</v>
      </c>
      <c r="AB6222" s="14">
        <f t="shared" si="784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3728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79"/>
        <v>0.22999999999999701</v>
      </c>
      <c r="W6223" s="14">
        <f t="shared" si="782"/>
        <v>0</v>
      </c>
      <c r="X6223" s="14"/>
      <c r="Y6223" s="14">
        <f t="shared" si="781"/>
        <v>0</v>
      </c>
      <c r="Z6223" s="16">
        <f t="shared" si="778"/>
        <v>0</v>
      </c>
      <c r="AA6223" s="14">
        <f t="shared" si="783"/>
        <v>0</v>
      </c>
      <c r="AB6223" s="14">
        <f t="shared" si="784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3728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79"/>
        <v>-13.600000000002201</v>
      </c>
      <c r="W6224" s="14">
        <f t="shared" si="782"/>
        <v>0</v>
      </c>
      <c r="X6224" s="14"/>
      <c r="Y6224" s="14">
        <f t="shared" si="781"/>
        <v>0</v>
      </c>
      <c r="Z6224" s="16">
        <f t="shared" si="778"/>
        <v>0</v>
      </c>
      <c r="AA6224" s="14">
        <f t="shared" si="783"/>
        <v>0</v>
      </c>
      <c r="AB6224" s="14">
        <f t="shared" si="784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3728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79"/>
        <v>-13.100000000000399</v>
      </c>
      <c r="W6225" s="14">
        <f t="shared" si="782"/>
        <v>0</v>
      </c>
      <c r="X6225" s="14"/>
      <c r="Y6225" s="14">
        <f t="shared" si="781"/>
        <v>0</v>
      </c>
      <c r="Z6225" s="16">
        <f t="shared" si="778"/>
        <v>0</v>
      </c>
      <c r="AA6225" s="14">
        <f t="shared" si="783"/>
        <v>0</v>
      </c>
      <c r="AB6225" s="14">
        <f t="shared" si="784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3728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79"/>
        <v>5.7</v>
      </c>
      <c r="W6226" s="14">
        <f t="shared" si="782"/>
        <v>0</v>
      </c>
      <c r="X6226" s="14"/>
      <c r="Y6226" s="14">
        <f t="shared" si="781"/>
        <v>0</v>
      </c>
      <c r="Z6226" s="16">
        <f t="shared" si="778"/>
        <v>0</v>
      </c>
      <c r="AA6226" s="14">
        <f t="shared" si="783"/>
        <v>0</v>
      </c>
      <c r="AB6226" s="14">
        <f t="shared" si="784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3728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79"/>
        <v>-72.400000000000006</v>
      </c>
      <c r="W6227" s="14">
        <f t="shared" si="782"/>
        <v>0</v>
      </c>
      <c r="X6227" s="14"/>
      <c r="Y6227" s="14">
        <f t="shared" si="781"/>
        <v>0</v>
      </c>
      <c r="Z6227" s="16">
        <f t="shared" si="778"/>
        <v>0</v>
      </c>
      <c r="AA6227" s="14">
        <f t="shared" si="783"/>
        <v>0</v>
      </c>
      <c r="AB6227" s="14">
        <f t="shared" si="784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3728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79"/>
        <v>23417.32</v>
      </c>
      <c r="W6228" s="14">
        <f t="shared" si="782"/>
        <v>5</v>
      </c>
      <c r="X6228" s="14">
        <f>W6228*R6228</f>
        <v>0.1</v>
      </c>
      <c r="Y6228" s="14">
        <f t="shared" si="781"/>
        <v>0</v>
      </c>
      <c r="Z6228" s="16">
        <f t="shared" si="778"/>
        <v>5.0999999999999996</v>
      </c>
      <c r="AA6228" s="14">
        <f t="shared" si="783"/>
        <v>0</v>
      </c>
      <c r="AB6228" s="14">
        <f t="shared" si="784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3728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79"/>
        <v>2303176.19</v>
      </c>
      <c r="W6229" s="14">
        <f t="shared" si="782"/>
        <v>0</v>
      </c>
      <c r="X6229" s="14"/>
      <c r="Y6229" s="14">
        <f t="shared" si="781"/>
        <v>0</v>
      </c>
      <c r="Z6229" s="16">
        <f t="shared" si="778"/>
        <v>0</v>
      </c>
      <c r="AA6229" s="14">
        <f t="shared" si="783"/>
        <v>0</v>
      </c>
      <c r="AB6229" s="14">
        <f t="shared" si="784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3728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79"/>
        <v>449422.6</v>
      </c>
      <c r="W6230" s="14">
        <f t="shared" si="782"/>
        <v>0</v>
      </c>
      <c r="X6230" s="14"/>
      <c r="Y6230" s="14">
        <f t="shared" si="781"/>
        <v>0</v>
      </c>
      <c r="Z6230" s="16">
        <f t="shared" si="778"/>
        <v>0</v>
      </c>
      <c r="AA6230" s="14">
        <f t="shared" si="783"/>
        <v>0</v>
      </c>
      <c r="AB6230" s="14">
        <f t="shared" si="784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3728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79"/>
        <v>17948.7</v>
      </c>
      <c r="W6231" s="14">
        <f t="shared" si="782"/>
        <v>0</v>
      </c>
      <c r="X6231" s="14"/>
      <c r="Y6231" s="14">
        <f t="shared" si="781"/>
        <v>0</v>
      </c>
      <c r="Z6231" s="16">
        <f t="shared" si="778"/>
        <v>0</v>
      </c>
      <c r="AA6231" s="14">
        <f t="shared" si="783"/>
        <v>0</v>
      </c>
      <c r="AB6231" s="14">
        <f t="shared" si="784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3728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79"/>
        <v>99918.34</v>
      </c>
      <c r="W6232" s="14">
        <f t="shared" si="782"/>
        <v>0</v>
      </c>
      <c r="X6232" s="14"/>
      <c r="Y6232" s="14">
        <f t="shared" si="781"/>
        <v>0</v>
      </c>
      <c r="Z6232" s="16">
        <f t="shared" si="778"/>
        <v>0</v>
      </c>
      <c r="AA6232" s="14">
        <f t="shared" si="783"/>
        <v>0</v>
      </c>
      <c r="AB6232" s="14">
        <f t="shared" si="784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3728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79"/>
        <v>99116.210000000196</v>
      </c>
      <c r="W6233" s="14">
        <f t="shared" si="782"/>
        <v>0</v>
      </c>
      <c r="X6233" s="14"/>
      <c r="Y6233" s="14">
        <f t="shared" si="781"/>
        <v>0</v>
      </c>
      <c r="Z6233" s="16">
        <f t="shared" si="778"/>
        <v>0</v>
      </c>
      <c r="AA6233" s="14">
        <f t="shared" si="783"/>
        <v>0</v>
      </c>
      <c r="AB6233" s="14">
        <f t="shared" si="784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3728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4107</v>
      </c>
      <c r="S6234" s="139">
        <v>1041368.76</v>
      </c>
      <c r="T6234" s="14"/>
      <c r="U6234" s="14">
        <v>0</v>
      </c>
      <c r="V6234" s="14">
        <f t="shared" si="779"/>
        <v>1041368.76</v>
      </c>
      <c r="W6234" s="14">
        <f t="shared" si="782"/>
        <v>0</v>
      </c>
      <c r="X6234" s="14">
        <v>11.4</v>
      </c>
      <c r="Y6234" s="14">
        <f t="shared" si="781"/>
        <v>0</v>
      </c>
      <c r="Z6234" s="16">
        <f t="shared" si="778"/>
        <v>11.4</v>
      </c>
      <c r="AA6234" s="14">
        <f t="shared" si="783"/>
        <v>0</v>
      </c>
      <c r="AB6234" s="14">
        <f t="shared" si="784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3728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79"/>
        <v>-273.16000000000003</v>
      </c>
      <c r="W6235" s="14">
        <f t="shared" si="782"/>
        <v>0</v>
      </c>
      <c r="X6235" s="14"/>
      <c r="Y6235" s="14">
        <f t="shared" si="781"/>
        <v>0</v>
      </c>
      <c r="Z6235" s="16">
        <f t="shared" si="778"/>
        <v>0</v>
      </c>
      <c r="AA6235" s="14">
        <f t="shared" si="783"/>
        <v>0</v>
      </c>
      <c r="AB6235" s="14">
        <f t="shared" si="784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3728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79"/>
        <v>-45.599999999998502</v>
      </c>
      <c r="W6236" s="14">
        <f t="shared" si="782"/>
        <v>0</v>
      </c>
      <c r="X6236" s="14"/>
      <c r="Y6236" s="14">
        <f t="shared" si="781"/>
        <v>0</v>
      </c>
      <c r="Z6236" s="16">
        <f t="shared" si="778"/>
        <v>0</v>
      </c>
      <c r="AA6236" s="14">
        <f t="shared" si="783"/>
        <v>0</v>
      </c>
      <c r="AB6236" s="14">
        <f t="shared" si="784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3728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79"/>
        <v>-99.199999999998894</v>
      </c>
      <c r="W6237" s="14">
        <f t="shared" si="782"/>
        <v>0</v>
      </c>
      <c r="X6237" s="14"/>
      <c r="Y6237" s="14">
        <f t="shared" si="781"/>
        <v>0</v>
      </c>
      <c r="Z6237" s="16">
        <f t="shared" si="778"/>
        <v>0</v>
      </c>
      <c r="AA6237" s="14">
        <f t="shared" si="783"/>
        <v>0</v>
      </c>
      <c r="AB6237" s="14">
        <f t="shared" si="784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3728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79"/>
        <v>-46.4</v>
      </c>
      <c r="W6238" s="14">
        <f t="shared" si="782"/>
        <v>0</v>
      </c>
      <c r="X6238" s="14"/>
      <c r="Y6238" s="14">
        <f t="shared" si="781"/>
        <v>0</v>
      </c>
      <c r="Z6238" s="16">
        <f t="shared" si="778"/>
        <v>0</v>
      </c>
      <c r="AA6238" s="14">
        <f t="shared" si="783"/>
        <v>0</v>
      </c>
      <c r="AB6238" s="14">
        <f t="shared" si="784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3728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79"/>
        <v>5449.5</v>
      </c>
      <c r="W6239" s="14">
        <f t="shared" si="782"/>
        <v>2135.6</v>
      </c>
      <c r="X6239" s="14">
        <f>W6239*R6239</f>
        <v>64.067999999999998</v>
      </c>
      <c r="Y6239" s="14">
        <f t="shared" si="781"/>
        <v>0</v>
      </c>
      <c r="Z6239" s="16">
        <f t="shared" si="778"/>
        <v>2199.6680000000001</v>
      </c>
      <c r="AA6239" s="14">
        <f t="shared" si="783"/>
        <v>0</v>
      </c>
      <c r="AB6239" s="14">
        <f t="shared" si="784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3728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79"/>
        <v>-13.999999999994801</v>
      </c>
      <c r="W6240" s="14">
        <f t="shared" si="782"/>
        <v>0</v>
      </c>
      <c r="X6240" s="14"/>
      <c r="Y6240" s="14">
        <f t="shared" si="781"/>
        <v>0</v>
      </c>
      <c r="Z6240" s="16">
        <f t="shared" si="778"/>
        <v>0</v>
      </c>
      <c r="AA6240" s="14">
        <f t="shared" si="783"/>
        <v>0</v>
      </c>
      <c r="AB6240" s="14">
        <f t="shared" si="784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3728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79"/>
        <v>138354.20000000001</v>
      </c>
      <c r="W6241" s="14">
        <f t="shared" si="782"/>
        <v>0</v>
      </c>
      <c r="X6241" s="14"/>
      <c r="Y6241" s="14">
        <f t="shared" si="781"/>
        <v>0</v>
      </c>
      <c r="Z6241" s="16">
        <f t="shared" si="778"/>
        <v>0</v>
      </c>
      <c r="AA6241" s="14">
        <f t="shared" si="783"/>
        <v>0</v>
      </c>
      <c r="AB6241" s="14">
        <f t="shared" si="784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3728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2"/>
        <v>0.68</v>
      </c>
      <c r="X6242" s="14">
        <f>W6242*R6242</f>
        <v>2.0400000000000001E-2</v>
      </c>
      <c r="Y6242" s="14">
        <f t="shared" si="781"/>
        <v>0</v>
      </c>
      <c r="Z6242" s="16">
        <f t="shared" si="778"/>
        <v>0.70040000000000002</v>
      </c>
      <c r="AA6242" s="14">
        <f t="shared" si="783"/>
        <v>0</v>
      </c>
      <c r="AB6242" s="14">
        <f t="shared" si="784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3728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79"/>
        <v>7660.8</v>
      </c>
      <c r="W6243" s="14">
        <f t="shared" si="782"/>
        <v>0</v>
      </c>
      <c r="X6243" s="14"/>
      <c r="Y6243" s="14">
        <f t="shared" si="781"/>
        <v>0</v>
      </c>
      <c r="Z6243" s="16">
        <f t="shared" si="778"/>
        <v>0</v>
      </c>
      <c r="AA6243" s="14">
        <f t="shared" si="783"/>
        <v>0</v>
      </c>
      <c r="AB6243" s="14">
        <f t="shared" si="784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3728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79"/>
        <v>1050.71</v>
      </c>
      <c r="W6244" s="14">
        <f t="shared" si="782"/>
        <v>0</v>
      </c>
      <c r="X6244" s="14"/>
      <c r="Y6244" s="14">
        <f t="shared" si="781"/>
        <v>0</v>
      </c>
      <c r="Z6244" s="16">
        <f t="shared" si="778"/>
        <v>0</v>
      </c>
      <c r="AA6244" s="14">
        <f t="shared" si="783"/>
        <v>0</v>
      </c>
      <c r="AB6244" s="14">
        <f t="shared" si="784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3728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79"/>
        <v>91.4699999999998</v>
      </c>
      <c r="W6245" s="14">
        <f t="shared" si="782"/>
        <v>2383.09</v>
      </c>
      <c r="X6245" s="14"/>
      <c r="Y6245" s="14">
        <f t="shared" si="781"/>
        <v>0</v>
      </c>
      <c r="Z6245" s="16">
        <f t="shared" si="778"/>
        <v>2383.09</v>
      </c>
      <c r="AA6245" s="14">
        <f t="shared" si="783"/>
        <v>0</v>
      </c>
      <c r="AB6245" s="14">
        <f t="shared" si="784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3728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79"/>
        <v>126473.12</v>
      </c>
      <c r="W6246" s="14">
        <f t="shared" si="782"/>
        <v>0</v>
      </c>
      <c r="X6246" s="14"/>
      <c r="Y6246" s="14">
        <f t="shared" si="781"/>
        <v>0</v>
      </c>
      <c r="Z6246" s="16">
        <f t="shared" si="778"/>
        <v>0</v>
      </c>
      <c r="AA6246" s="14">
        <f t="shared" si="783"/>
        <v>0</v>
      </c>
      <c r="AB6246" s="14">
        <f t="shared" si="784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3728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79"/>
        <v>61.2</v>
      </c>
      <c r="W6247" s="14">
        <f t="shared" si="782"/>
        <v>0</v>
      </c>
      <c r="X6247" s="14"/>
      <c r="Y6247" s="14">
        <f t="shared" si="781"/>
        <v>0</v>
      </c>
      <c r="Z6247" s="16">
        <f t="shared" si="778"/>
        <v>0</v>
      </c>
      <c r="AA6247" s="14">
        <f t="shared" si="783"/>
        <v>0</v>
      </c>
      <c r="AB6247" s="14">
        <f t="shared" si="784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3728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79"/>
        <v>996</v>
      </c>
      <c r="W6248" s="14">
        <f t="shared" si="782"/>
        <v>0</v>
      </c>
      <c r="X6248" s="14"/>
      <c r="Y6248" s="14">
        <f t="shared" si="781"/>
        <v>0</v>
      </c>
      <c r="Z6248" s="16">
        <f t="shared" si="778"/>
        <v>0</v>
      </c>
      <c r="AA6248" s="14">
        <f t="shared" si="783"/>
        <v>0</v>
      </c>
      <c r="AB6248" s="14">
        <f t="shared" si="784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3728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79"/>
        <v>92388.24</v>
      </c>
      <c r="W6249" s="14">
        <f t="shared" si="782"/>
        <v>0</v>
      </c>
      <c r="X6249" s="14"/>
      <c r="Y6249" s="14">
        <f t="shared" si="781"/>
        <v>0</v>
      </c>
      <c r="Z6249" s="16">
        <f t="shared" si="778"/>
        <v>0</v>
      </c>
      <c r="AA6249" s="14">
        <f t="shared" si="783"/>
        <v>0</v>
      </c>
      <c r="AB6249" s="14">
        <f t="shared" si="784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3728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79"/>
        <v>7124.8</v>
      </c>
      <c r="W6250" s="14">
        <f t="shared" si="782"/>
        <v>0</v>
      </c>
      <c r="X6250" s="14"/>
      <c r="Y6250" s="14">
        <f t="shared" si="781"/>
        <v>0</v>
      </c>
      <c r="Z6250" s="16">
        <f t="shared" si="778"/>
        <v>0</v>
      </c>
      <c r="AA6250" s="14">
        <f t="shared" si="783"/>
        <v>0</v>
      </c>
      <c r="AB6250" s="14">
        <f t="shared" si="784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3728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79"/>
        <v>184.29999999999899</v>
      </c>
      <c r="W6251" s="14">
        <f t="shared" si="782"/>
        <v>0</v>
      </c>
      <c r="X6251" s="14"/>
      <c r="Y6251" s="14">
        <f t="shared" si="781"/>
        <v>0</v>
      </c>
      <c r="Z6251" s="16">
        <f t="shared" ref="Z6251:Z6261" si="785">W6251+X6251</f>
        <v>0</v>
      </c>
      <c r="AA6251" s="14">
        <f t="shared" si="783"/>
        <v>0</v>
      </c>
      <c r="AB6251" s="14">
        <f t="shared" si="784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3728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79"/>
        <v>21.840000000000099</v>
      </c>
      <c r="W6252" s="14">
        <f t="shared" si="782"/>
        <v>0</v>
      </c>
      <c r="X6252" s="14"/>
      <c r="Y6252" s="14">
        <f t="shared" si="781"/>
        <v>0</v>
      </c>
      <c r="Z6252" s="16">
        <f t="shared" si="785"/>
        <v>0</v>
      </c>
      <c r="AA6252" s="14">
        <f t="shared" si="783"/>
        <v>0</v>
      </c>
      <c r="AB6252" s="14">
        <f t="shared" si="784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3728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79"/>
        <v>-18.219999999999299</v>
      </c>
      <c r="W6253" s="14">
        <f t="shared" si="782"/>
        <v>0</v>
      </c>
      <c r="X6253" s="14"/>
      <c r="Y6253" s="14">
        <f t="shared" si="781"/>
        <v>0</v>
      </c>
      <c r="Z6253" s="16">
        <f t="shared" si="785"/>
        <v>0</v>
      </c>
      <c r="AA6253" s="14">
        <f t="shared" si="783"/>
        <v>0</v>
      </c>
      <c r="AB6253" s="14">
        <f t="shared" si="784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3728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79"/>
        <v>-11.5199999998986</v>
      </c>
      <c r="W6254" s="14">
        <f t="shared" si="782"/>
        <v>0</v>
      </c>
      <c r="X6254" s="14"/>
      <c r="Y6254" s="14">
        <f t="shared" si="781"/>
        <v>0</v>
      </c>
      <c r="Z6254" s="16">
        <f t="shared" si="785"/>
        <v>0</v>
      </c>
      <c r="AA6254" s="14">
        <f t="shared" si="783"/>
        <v>0</v>
      </c>
      <c r="AB6254" s="14">
        <f t="shared" si="784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3728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79"/>
        <v>-102.17</v>
      </c>
      <c r="W6255" s="14">
        <f t="shared" si="782"/>
        <v>0</v>
      </c>
      <c r="X6255" s="14"/>
      <c r="Y6255" s="14">
        <f t="shared" si="781"/>
        <v>0</v>
      </c>
      <c r="Z6255" s="16">
        <f t="shared" si="785"/>
        <v>0</v>
      </c>
      <c r="AA6255" s="14">
        <f t="shared" si="783"/>
        <v>0</v>
      </c>
      <c r="AB6255" s="14">
        <f t="shared" si="784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3728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79"/>
        <v>19624.8</v>
      </c>
      <c r="W6256" s="14">
        <f t="shared" si="782"/>
        <v>0</v>
      </c>
      <c r="X6256" s="14"/>
      <c r="Y6256" s="14">
        <f t="shared" si="781"/>
        <v>0</v>
      </c>
      <c r="Z6256" s="16">
        <f t="shared" si="785"/>
        <v>0</v>
      </c>
      <c r="AA6256" s="14">
        <f t="shared" si="783"/>
        <v>0</v>
      </c>
      <c r="AB6256" s="14">
        <f t="shared" si="784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3728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79"/>
        <v>-11.9000000000015</v>
      </c>
      <c r="W6257" s="14">
        <f t="shared" si="782"/>
        <v>0</v>
      </c>
      <c r="X6257" s="14"/>
      <c r="Y6257" s="14">
        <f t="shared" si="781"/>
        <v>0</v>
      </c>
      <c r="Z6257" s="16">
        <f t="shared" si="785"/>
        <v>0</v>
      </c>
      <c r="AA6257" s="14">
        <f t="shared" si="783"/>
        <v>0</v>
      </c>
      <c r="AB6257" s="14">
        <f t="shared" si="784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3728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79"/>
        <v>348530</v>
      </c>
      <c r="W6258" s="14">
        <f t="shared" si="782"/>
        <v>168</v>
      </c>
      <c r="X6258" s="14"/>
      <c r="Y6258" s="14">
        <f t="shared" si="781"/>
        <v>0</v>
      </c>
      <c r="Z6258" s="16">
        <f t="shared" si="785"/>
        <v>168</v>
      </c>
      <c r="AA6258" s="14">
        <f t="shared" si="783"/>
        <v>0</v>
      </c>
      <c r="AB6258" s="14">
        <f t="shared" si="784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3728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6">S6259+T6259-U6259</f>
        <v>1633.6</v>
      </c>
      <c r="W6259" s="14">
        <f t="shared" si="782"/>
        <v>0</v>
      </c>
      <c r="X6259" s="14"/>
      <c r="Y6259" s="14">
        <f t="shared" si="781"/>
        <v>0</v>
      </c>
      <c r="Z6259" s="16">
        <f t="shared" si="785"/>
        <v>0</v>
      </c>
      <c r="AA6259" s="14">
        <f t="shared" si="783"/>
        <v>0</v>
      </c>
      <c r="AB6259" s="14">
        <f t="shared" si="784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3728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6"/>
        <v>4858.3</v>
      </c>
      <c r="W6260" s="14">
        <f t="shared" si="782"/>
        <v>0</v>
      </c>
      <c r="X6260" s="14"/>
      <c r="Y6260" s="14">
        <f t="shared" si="781"/>
        <v>0</v>
      </c>
      <c r="Z6260" s="16">
        <f t="shared" si="785"/>
        <v>0</v>
      </c>
      <c r="AA6260" s="14">
        <f t="shared" si="783"/>
        <v>0</v>
      </c>
      <c r="AB6260" s="14">
        <f t="shared" si="784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3728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6"/>
        <v>2639.8</v>
      </c>
      <c r="W6261" s="14">
        <f t="shared" si="782"/>
        <v>0</v>
      </c>
      <c r="X6261" s="14"/>
      <c r="Y6261" s="14">
        <f t="shared" si="781"/>
        <v>0</v>
      </c>
      <c r="Z6261" s="16">
        <f t="shared" si="785"/>
        <v>0</v>
      </c>
      <c r="AA6261" s="14">
        <f t="shared" si="783"/>
        <v>0</v>
      </c>
      <c r="AB6261" s="14">
        <f t="shared" si="784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3728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6"/>
        <v>7.0000000000000298E-2</v>
      </c>
      <c r="W6262" s="14">
        <f t="shared" si="782"/>
        <v>0</v>
      </c>
      <c r="X6262" s="14"/>
      <c r="Y6262" s="14">
        <f t="shared" si="781"/>
        <v>0</v>
      </c>
      <c r="Z6262" s="14"/>
      <c r="AA6262" s="14">
        <f t="shared" si="783"/>
        <v>0</v>
      </c>
      <c r="AB6262" s="14">
        <f t="shared" si="784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3728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6"/>
        <v>136.5</v>
      </c>
      <c r="W6263" s="14">
        <f t="shared" si="782"/>
        <v>0</v>
      </c>
      <c r="X6263" s="14"/>
      <c r="Y6263" s="14">
        <f t="shared" si="781"/>
        <v>0</v>
      </c>
      <c r="Z6263" s="16">
        <f t="shared" ref="Z6263:Z6286" si="787">W6263+X6263</f>
        <v>0</v>
      </c>
      <c r="AA6263" s="14">
        <f t="shared" si="783"/>
        <v>0</v>
      </c>
      <c r="AB6263" s="14">
        <f t="shared" si="784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3728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6"/>
        <v>0</v>
      </c>
      <c r="W6264" s="14">
        <f t="shared" si="782"/>
        <v>3603.83</v>
      </c>
      <c r="X6264" s="14">
        <f>W6264*R6264</f>
        <v>72.076599999999999</v>
      </c>
      <c r="Y6264" s="14">
        <f t="shared" si="781"/>
        <v>0</v>
      </c>
      <c r="Z6264" s="16">
        <f t="shared" si="787"/>
        <v>3675.9065999999998</v>
      </c>
      <c r="AA6264" s="14">
        <f t="shared" si="783"/>
        <v>0</v>
      </c>
      <c r="AB6264" s="14">
        <f t="shared" si="784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3728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6"/>
        <v>6500.6</v>
      </c>
      <c r="W6265" s="14">
        <f t="shared" si="782"/>
        <v>0</v>
      </c>
      <c r="X6265" s="14"/>
      <c r="Y6265" s="14">
        <f t="shared" si="781"/>
        <v>0</v>
      </c>
      <c r="Z6265" s="16">
        <f t="shared" si="787"/>
        <v>0</v>
      </c>
      <c r="AA6265" s="14">
        <f t="shared" si="783"/>
        <v>0</v>
      </c>
      <c r="AB6265" s="14">
        <f t="shared" si="784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3728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6"/>
        <v>3770</v>
      </c>
      <c r="W6266" s="14">
        <f t="shared" si="782"/>
        <v>4410.5</v>
      </c>
      <c r="X6266" s="14">
        <f>W6266*R6266</f>
        <v>132.315</v>
      </c>
      <c r="Y6266" s="14">
        <f t="shared" si="781"/>
        <v>0</v>
      </c>
      <c r="Z6266" s="16">
        <f t="shared" si="787"/>
        <v>4542.8149999999996</v>
      </c>
      <c r="AA6266" s="14">
        <f t="shared" si="783"/>
        <v>0</v>
      </c>
      <c r="AB6266" s="14">
        <f t="shared" si="784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3728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6"/>
        <v>-4</v>
      </c>
      <c r="W6267" s="14">
        <f t="shared" si="782"/>
        <v>0</v>
      </c>
      <c r="X6267" s="14"/>
      <c r="Y6267" s="14">
        <f t="shared" si="781"/>
        <v>0</v>
      </c>
      <c r="Z6267" s="16">
        <f t="shared" si="787"/>
        <v>0</v>
      </c>
      <c r="AA6267" s="14">
        <f t="shared" si="783"/>
        <v>0</v>
      </c>
      <c r="AB6267" s="14">
        <f t="shared" si="784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3728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6"/>
        <v>-23.1999999999998</v>
      </c>
      <c r="W6268" s="14">
        <f t="shared" si="782"/>
        <v>0</v>
      </c>
      <c r="X6268" s="14"/>
      <c r="Y6268" s="14">
        <f t="shared" si="781"/>
        <v>0</v>
      </c>
      <c r="Z6268" s="16">
        <f t="shared" si="787"/>
        <v>0</v>
      </c>
      <c r="AA6268" s="14">
        <f t="shared" si="783"/>
        <v>0</v>
      </c>
      <c r="AB6268" s="14">
        <f t="shared" si="784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3728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6"/>
        <v>5.4</v>
      </c>
      <c r="W6269" s="14">
        <f t="shared" si="782"/>
        <v>0</v>
      </c>
      <c r="X6269" s="14"/>
      <c r="Y6269" s="14">
        <f t="shared" si="781"/>
        <v>0</v>
      </c>
      <c r="Z6269" s="16">
        <f t="shared" si="787"/>
        <v>0</v>
      </c>
      <c r="AA6269" s="14">
        <f t="shared" si="783"/>
        <v>0</v>
      </c>
      <c r="AB6269" s="14">
        <f t="shared" si="784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3728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6"/>
        <v>4259.26</v>
      </c>
      <c r="W6270" s="14">
        <f t="shared" si="782"/>
        <v>2719.95</v>
      </c>
      <c r="X6270" s="14"/>
      <c r="Y6270" s="14">
        <f t="shared" si="781"/>
        <v>0</v>
      </c>
      <c r="Z6270" s="16">
        <f t="shared" si="787"/>
        <v>2719.95</v>
      </c>
      <c r="AA6270" s="14">
        <f t="shared" si="783"/>
        <v>0</v>
      </c>
      <c r="AB6270" s="14">
        <f t="shared" si="784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3728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6"/>
        <v>60975.98</v>
      </c>
      <c r="W6271" s="14">
        <f t="shared" si="782"/>
        <v>0</v>
      </c>
      <c r="X6271" s="14"/>
      <c r="Y6271" s="14">
        <f t="shared" si="781"/>
        <v>0</v>
      </c>
      <c r="Z6271" s="16">
        <f t="shared" si="787"/>
        <v>0</v>
      </c>
      <c r="AA6271" s="14">
        <f t="shared" si="783"/>
        <v>0</v>
      </c>
      <c r="AB6271" s="14">
        <f t="shared" si="784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3728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6"/>
        <v>7992.7</v>
      </c>
      <c r="W6272" s="14">
        <f t="shared" si="782"/>
        <v>0</v>
      </c>
      <c r="X6272" s="14"/>
      <c r="Y6272" s="14">
        <f t="shared" si="781"/>
        <v>0</v>
      </c>
      <c r="Z6272" s="16">
        <f t="shared" si="787"/>
        <v>0</v>
      </c>
      <c r="AA6272" s="14">
        <f t="shared" si="783"/>
        <v>0</v>
      </c>
      <c r="AB6272" s="14">
        <f t="shared" si="784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3728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6"/>
        <v>-5</v>
      </c>
      <c r="W6273" s="14">
        <f t="shared" si="782"/>
        <v>0</v>
      </c>
      <c r="X6273" s="14"/>
      <c r="Y6273" s="14">
        <f t="shared" si="781"/>
        <v>0</v>
      </c>
      <c r="Z6273" s="16">
        <f t="shared" si="787"/>
        <v>0</v>
      </c>
      <c r="AA6273" s="14">
        <f t="shared" si="783"/>
        <v>0</v>
      </c>
      <c r="AB6273" s="14">
        <f t="shared" si="784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3728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6"/>
        <v>676.6</v>
      </c>
      <c r="W6274" s="14">
        <f t="shared" si="782"/>
        <v>0</v>
      </c>
      <c r="X6274" s="14"/>
      <c r="Y6274" s="14">
        <f t="shared" si="781"/>
        <v>0</v>
      </c>
      <c r="Z6274" s="16">
        <f t="shared" si="787"/>
        <v>0</v>
      </c>
      <c r="AA6274" s="14">
        <f t="shared" si="783"/>
        <v>0</v>
      </c>
      <c r="AB6274" s="14">
        <f t="shared" si="784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3728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6"/>
        <v>46.04</v>
      </c>
      <c r="W6275" s="14">
        <f t="shared" si="782"/>
        <v>0</v>
      </c>
      <c r="X6275" s="14"/>
      <c r="Y6275" s="14">
        <f t="shared" ref="Y6275:Y6338" si="788">IF((W6275-AB6275)&gt;0,W6275-AB6275,0)</f>
        <v>0</v>
      </c>
      <c r="Z6275" s="16">
        <f t="shared" si="787"/>
        <v>0</v>
      </c>
      <c r="AA6275" s="14">
        <f t="shared" si="783"/>
        <v>0</v>
      </c>
      <c r="AB6275" s="14">
        <f t="shared" si="784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3728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6"/>
        <v>15624.1</v>
      </c>
      <c r="W6276" s="14">
        <f t="shared" si="782"/>
        <v>0</v>
      </c>
      <c r="X6276" s="14"/>
      <c r="Y6276" s="14">
        <f t="shared" si="788"/>
        <v>0</v>
      </c>
      <c r="Z6276" s="16">
        <f t="shared" si="787"/>
        <v>0</v>
      </c>
      <c r="AA6276" s="14">
        <f t="shared" si="783"/>
        <v>0</v>
      </c>
      <c r="AB6276" s="14">
        <f t="shared" si="784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3728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6"/>
        <v>7477.2299999999896</v>
      </c>
      <c r="W6277" s="14">
        <f t="shared" si="782"/>
        <v>0</v>
      </c>
      <c r="X6277" s="14"/>
      <c r="Y6277" s="14">
        <f t="shared" si="788"/>
        <v>0</v>
      </c>
      <c r="Z6277" s="16">
        <f t="shared" si="787"/>
        <v>0</v>
      </c>
      <c r="AA6277" s="14">
        <f t="shared" si="783"/>
        <v>0</v>
      </c>
      <c r="AB6277" s="14">
        <f t="shared" si="784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3728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6"/>
        <v>105.94999999999982</v>
      </c>
      <c r="W6278" s="14">
        <f t="shared" si="782"/>
        <v>8168.45</v>
      </c>
      <c r="X6278" s="14"/>
      <c r="Y6278" s="14">
        <f t="shared" si="788"/>
        <v>0</v>
      </c>
      <c r="Z6278" s="16">
        <f t="shared" si="787"/>
        <v>8168.45</v>
      </c>
      <c r="AA6278" s="14">
        <f t="shared" si="783"/>
        <v>0</v>
      </c>
      <c r="AB6278" s="14">
        <f t="shared" si="784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3728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6"/>
        <v>2013.1999999999998</v>
      </c>
      <c r="W6279" s="14">
        <f t="shared" si="782"/>
        <v>2363</v>
      </c>
      <c r="X6279" s="14">
        <f>W6279*R6279</f>
        <v>118.15</v>
      </c>
      <c r="Y6279" s="14">
        <f t="shared" si="788"/>
        <v>0</v>
      </c>
      <c r="Z6279" s="16">
        <f t="shared" si="787"/>
        <v>2481.15</v>
      </c>
      <c r="AA6279" s="14">
        <f t="shared" si="783"/>
        <v>0</v>
      </c>
      <c r="AB6279" s="14">
        <f t="shared" si="784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3728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6"/>
        <v>20000</v>
      </c>
      <c r="W6280" s="14">
        <f t="shared" si="782"/>
        <v>0</v>
      </c>
      <c r="X6280" s="14"/>
      <c r="Y6280" s="14">
        <f t="shared" si="788"/>
        <v>0</v>
      </c>
      <c r="Z6280" s="16">
        <f t="shared" si="787"/>
        <v>0</v>
      </c>
      <c r="AA6280" s="14">
        <f t="shared" si="783"/>
        <v>0</v>
      </c>
      <c r="AB6280" s="14">
        <f t="shared" si="784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3728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6"/>
        <v>12</v>
      </c>
      <c r="W6281" s="14">
        <f t="shared" si="782"/>
        <v>0</v>
      </c>
      <c r="X6281" s="14"/>
      <c r="Y6281" s="14">
        <f t="shared" si="788"/>
        <v>0</v>
      </c>
      <c r="Z6281" s="16">
        <f t="shared" si="787"/>
        <v>0</v>
      </c>
      <c r="AA6281" s="14">
        <f t="shared" si="783"/>
        <v>0</v>
      </c>
      <c r="AB6281" s="14">
        <f t="shared" si="784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3728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6"/>
        <v>-32</v>
      </c>
      <c r="W6282" s="14">
        <f t="shared" ref="W6282:W6319" si="789">IF(O6282="返货",U6282/(1+P6282),IF(O6282="返现",U6282,IF(O6282="折扣",U6282*P6282,IF(O6282="无",U6282))))</f>
        <v>0</v>
      </c>
      <c r="X6282" s="14"/>
      <c r="Y6282" s="14">
        <f t="shared" si="788"/>
        <v>0</v>
      </c>
      <c r="Z6282" s="16">
        <f t="shared" si="787"/>
        <v>0</v>
      </c>
      <c r="AA6282" s="14">
        <f t="shared" ref="AA6282:AA6345" si="790">U6282-W6282</f>
        <v>0</v>
      </c>
      <c r="AB6282" s="14">
        <f t="shared" si="784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3728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6"/>
        <v>43.76</v>
      </c>
      <c r="W6283" s="14">
        <f t="shared" si="789"/>
        <v>0</v>
      </c>
      <c r="X6283" s="14"/>
      <c r="Y6283" s="14">
        <f t="shared" si="788"/>
        <v>0</v>
      </c>
      <c r="Z6283" s="16">
        <f t="shared" si="787"/>
        <v>0</v>
      </c>
      <c r="AA6283" s="14">
        <f t="shared" si="790"/>
        <v>0</v>
      </c>
      <c r="AB6283" s="14">
        <f t="shared" ref="AB6283:AB6295" si="791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3728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6"/>
        <v>18769.63</v>
      </c>
      <c r="W6284" s="14">
        <f t="shared" si="789"/>
        <v>0</v>
      </c>
      <c r="X6284" s="14"/>
      <c r="Y6284" s="14">
        <f t="shared" si="788"/>
        <v>0</v>
      </c>
      <c r="Z6284" s="16">
        <f t="shared" si="787"/>
        <v>0</v>
      </c>
      <c r="AA6284" s="14">
        <f t="shared" si="790"/>
        <v>0</v>
      </c>
      <c r="AB6284" s="14">
        <f t="shared" si="791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3728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6"/>
        <v>-32.350000000005799</v>
      </c>
      <c r="W6285" s="14">
        <f t="shared" si="789"/>
        <v>0</v>
      </c>
      <c r="X6285" s="14"/>
      <c r="Y6285" s="14">
        <f t="shared" si="788"/>
        <v>0</v>
      </c>
      <c r="Z6285" s="16">
        <f t="shared" si="787"/>
        <v>0</v>
      </c>
      <c r="AA6285" s="14">
        <f t="shared" si="790"/>
        <v>0</v>
      </c>
      <c r="AB6285" s="14">
        <f t="shared" si="791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3728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6"/>
        <v>28038</v>
      </c>
      <c r="W6286" s="14">
        <f t="shared" si="789"/>
        <v>0</v>
      </c>
      <c r="X6286" s="14">
        <f>W6286*R6286</f>
        <v>0</v>
      </c>
      <c r="Y6286" s="14">
        <f t="shared" si="788"/>
        <v>0</v>
      </c>
      <c r="Z6286" s="16">
        <f t="shared" si="787"/>
        <v>0</v>
      </c>
      <c r="AA6286" s="14">
        <f t="shared" si="790"/>
        <v>0</v>
      </c>
      <c r="AB6286" s="14">
        <f t="shared" si="791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3728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6"/>
        <v>8610</v>
      </c>
      <c r="W6287" s="14">
        <f t="shared" si="789"/>
        <v>1170</v>
      </c>
      <c r="X6287" s="14"/>
      <c r="Y6287" s="14">
        <f t="shared" si="788"/>
        <v>0</v>
      </c>
      <c r="Z6287" s="14"/>
      <c r="AA6287" s="14">
        <f t="shared" si="790"/>
        <v>0</v>
      </c>
      <c r="AB6287" s="14">
        <f t="shared" si="791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3728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6"/>
        <v>6846.43</v>
      </c>
      <c r="W6288" s="14">
        <f t="shared" si="789"/>
        <v>0</v>
      </c>
      <c r="X6288" s="14"/>
      <c r="Y6288" s="14">
        <f t="shared" si="788"/>
        <v>0</v>
      </c>
      <c r="Z6288" s="16">
        <f t="shared" ref="Z6288:Z6314" si="792">W6288+X6288</f>
        <v>0</v>
      </c>
      <c r="AA6288" s="14">
        <f t="shared" si="790"/>
        <v>0</v>
      </c>
      <c r="AB6288" s="14">
        <f t="shared" si="791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3728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6"/>
        <v>7726</v>
      </c>
      <c r="W6289" s="14">
        <f t="shared" si="789"/>
        <v>0</v>
      </c>
      <c r="X6289" s="14"/>
      <c r="Y6289" s="14">
        <f t="shared" si="788"/>
        <v>0</v>
      </c>
      <c r="Z6289" s="16">
        <f t="shared" si="792"/>
        <v>0</v>
      </c>
      <c r="AA6289" s="14">
        <f t="shared" si="790"/>
        <v>0</v>
      </c>
      <c r="AB6289" s="14">
        <f t="shared" si="791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3728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6"/>
        <v>10000</v>
      </c>
      <c r="W6290" s="14">
        <f t="shared" si="789"/>
        <v>0</v>
      </c>
      <c r="X6290" s="14"/>
      <c r="Y6290" s="14">
        <f t="shared" si="788"/>
        <v>0</v>
      </c>
      <c r="Z6290" s="16">
        <f t="shared" si="792"/>
        <v>0</v>
      </c>
      <c r="AA6290" s="14">
        <f t="shared" si="790"/>
        <v>0</v>
      </c>
      <c r="AB6290" s="14">
        <f t="shared" si="791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3728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6"/>
        <v>35484</v>
      </c>
      <c r="W6291" s="14">
        <f t="shared" si="789"/>
        <v>0</v>
      </c>
      <c r="X6291" s="14"/>
      <c r="Y6291" s="14">
        <f t="shared" si="788"/>
        <v>0</v>
      </c>
      <c r="Z6291" s="16">
        <f t="shared" si="792"/>
        <v>0</v>
      </c>
      <c r="AA6291" s="14">
        <f t="shared" si="790"/>
        <v>0</v>
      </c>
      <c r="AB6291" s="14">
        <f t="shared" si="791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3728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6"/>
        <v>400000</v>
      </c>
      <c r="W6292" s="14">
        <f t="shared" si="789"/>
        <v>0</v>
      </c>
      <c r="X6292" s="14"/>
      <c r="Y6292" s="14">
        <f t="shared" si="788"/>
        <v>0</v>
      </c>
      <c r="Z6292" s="16">
        <f t="shared" si="792"/>
        <v>0</v>
      </c>
      <c r="AA6292" s="14">
        <f t="shared" si="790"/>
        <v>0</v>
      </c>
      <c r="AB6292" s="14">
        <f t="shared" si="791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3728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6"/>
        <v>13552</v>
      </c>
      <c r="W6293" s="14">
        <f t="shared" si="789"/>
        <v>0</v>
      </c>
      <c r="X6293" s="14"/>
      <c r="Y6293" s="14">
        <f t="shared" si="788"/>
        <v>0</v>
      </c>
      <c r="Z6293" s="16">
        <f t="shared" si="792"/>
        <v>0</v>
      </c>
      <c r="AA6293" s="14">
        <f t="shared" si="790"/>
        <v>0</v>
      </c>
      <c r="AB6293" s="14">
        <f t="shared" si="791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3728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6"/>
        <v>10</v>
      </c>
      <c r="W6294" s="14">
        <f t="shared" si="789"/>
        <v>0</v>
      </c>
      <c r="X6294" s="14"/>
      <c r="Y6294" s="14">
        <f t="shared" si="788"/>
        <v>0</v>
      </c>
      <c r="Z6294" s="16">
        <f t="shared" si="792"/>
        <v>0</v>
      </c>
      <c r="AA6294" s="14">
        <f t="shared" si="790"/>
        <v>0</v>
      </c>
      <c r="AB6294" s="14">
        <f t="shared" si="791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3728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6"/>
        <v>148.93</v>
      </c>
      <c r="W6295" s="14">
        <f t="shared" si="789"/>
        <v>0</v>
      </c>
      <c r="X6295" s="14"/>
      <c r="Y6295" s="14">
        <f t="shared" si="788"/>
        <v>0</v>
      </c>
      <c r="Z6295" s="16">
        <f t="shared" si="792"/>
        <v>0</v>
      </c>
      <c r="AA6295" s="14">
        <f t="shared" si="790"/>
        <v>0</v>
      </c>
      <c r="AB6295" s="14">
        <f t="shared" si="791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3728</v>
      </c>
      <c r="B6296" s="108" t="s">
        <v>32</v>
      </c>
      <c r="C6296" s="108" t="s">
        <v>52</v>
      </c>
      <c r="D6296" s="108" t="s">
        <v>53</v>
      </c>
      <c r="E6296" s="108" t="s">
        <v>4109</v>
      </c>
      <c r="F6296" s="108" t="s">
        <v>4109</v>
      </c>
      <c r="G6296" s="108" t="s">
        <v>4109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6"/>
        <v>50000</v>
      </c>
      <c r="W6296" s="112">
        <f t="shared" si="789"/>
        <v>0</v>
      </c>
      <c r="X6296" s="112"/>
      <c r="Y6296" s="14">
        <f t="shared" si="788"/>
        <v>0</v>
      </c>
      <c r="Z6296" s="16">
        <f t="shared" si="792"/>
        <v>0</v>
      </c>
      <c r="AA6296" s="112">
        <f t="shared" si="790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>
      <c r="A6297" s="7" t="s">
        <v>3728</v>
      </c>
      <c r="B6297" s="108" t="s">
        <v>32</v>
      </c>
      <c r="C6297" s="108" t="s">
        <v>52</v>
      </c>
      <c r="D6297" s="108" t="s">
        <v>53</v>
      </c>
      <c r="E6297" s="108" t="s">
        <v>3522</v>
      </c>
      <c r="F6297" s="108" t="s">
        <v>3522</v>
      </c>
      <c r="G6297" s="108" t="s">
        <v>3522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6"/>
        <v>2032499.0000000009</v>
      </c>
      <c r="W6297" s="112">
        <f t="shared" si="789"/>
        <v>2929033.3071999988</v>
      </c>
      <c r="X6297" s="112"/>
      <c r="Y6297" s="14">
        <f t="shared" si="788"/>
        <v>0</v>
      </c>
      <c r="Z6297" s="16">
        <f t="shared" si="792"/>
        <v>2929033.3071999988</v>
      </c>
      <c r="AA6297" s="112">
        <f t="shared" si="790"/>
        <v>186959.5728000002</v>
      </c>
      <c r="AB6297" s="112">
        <f t="shared" ref="AB6297:AB6360" si="793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>
      <c r="A6298" s="7" t="s">
        <v>3728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6"/>
        <v>0</v>
      </c>
      <c r="W6298" s="14">
        <f t="shared" si="789"/>
        <v>233228.06</v>
      </c>
      <c r="X6298" s="14"/>
      <c r="Y6298" s="14">
        <f t="shared" si="788"/>
        <v>0</v>
      </c>
      <c r="Z6298" s="16">
        <f t="shared" si="792"/>
        <v>233228.06</v>
      </c>
      <c r="AA6298" s="14">
        <f t="shared" si="790"/>
        <v>0</v>
      </c>
      <c r="AB6298" s="14">
        <f t="shared" si="793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>
      <c r="A6299" s="7" t="s">
        <v>3728</v>
      </c>
      <c r="B6299" s="74" t="s">
        <v>32</v>
      </c>
      <c r="C6299" s="74" t="s">
        <v>188</v>
      </c>
      <c r="D6299" s="74" t="s">
        <v>189</v>
      </c>
      <c r="E6299" s="74" t="s">
        <v>3523</v>
      </c>
      <c r="F6299" s="74" t="s">
        <v>3523</v>
      </c>
      <c r="G6299" s="74" t="s">
        <v>3523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6"/>
        <v>28000</v>
      </c>
      <c r="W6299" s="14">
        <f t="shared" si="789"/>
        <v>87300</v>
      </c>
      <c r="X6299" s="14"/>
      <c r="Y6299" s="14">
        <f t="shared" si="788"/>
        <v>0</v>
      </c>
      <c r="Z6299" s="16">
        <f t="shared" si="792"/>
        <v>87300</v>
      </c>
      <c r="AA6299" s="14">
        <f t="shared" si="790"/>
        <v>0</v>
      </c>
      <c r="AB6299" s="14">
        <f t="shared" si="793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>
      <c r="A6300" s="7" t="s">
        <v>3728</v>
      </c>
      <c r="B6300" s="74" t="s">
        <v>32</v>
      </c>
      <c r="C6300" s="74" t="s">
        <v>188</v>
      </c>
      <c r="D6300" s="74" t="s">
        <v>189</v>
      </c>
      <c r="E6300" s="74" t="s">
        <v>3524</v>
      </c>
      <c r="F6300" s="74" t="s">
        <v>3524</v>
      </c>
      <c r="G6300" s="74" t="s">
        <v>3524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6"/>
        <v>17969810.68</v>
      </c>
      <c r="W6300" s="14">
        <f t="shared" si="789"/>
        <v>8976434.9799999986</v>
      </c>
      <c r="X6300" s="14"/>
      <c r="Y6300" s="14">
        <f t="shared" si="788"/>
        <v>0</v>
      </c>
      <c r="Z6300" s="16">
        <f t="shared" si="792"/>
        <v>8976434.9799999986</v>
      </c>
      <c r="AA6300" s="14">
        <f t="shared" si="790"/>
        <v>0</v>
      </c>
      <c r="AB6300" s="14">
        <f t="shared" si="793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>
      <c r="A6301" s="7" t="s">
        <v>3728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6"/>
        <v>240278.28999999998</v>
      </c>
      <c r="W6301" s="14">
        <f t="shared" si="789"/>
        <v>509721.71</v>
      </c>
      <c r="X6301" s="14"/>
      <c r="Y6301" s="14">
        <f t="shared" si="788"/>
        <v>0</v>
      </c>
      <c r="Z6301" s="16">
        <f t="shared" si="792"/>
        <v>509721.71</v>
      </c>
      <c r="AA6301" s="14">
        <f t="shared" si="790"/>
        <v>0</v>
      </c>
      <c r="AB6301" s="14">
        <f t="shared" si="793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>
      <c r="A6302" s="7" t="s">
        <v>3728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89"/>
        <v>0</v>
      </c>
      <c r="X6302" s="14"/>
      <c r="Y6302" s="14">
        <f t="shared" si="788"/>
        <v>0</v>
      </c>
      <c r="Z6302" s="16">
        <f t="shared" si="792"/>
        <v>0</v>
      </c>
      <c r="AA6302" s="14">
        <f t="shared" si="790"/>
        <v>0</v>
      </c>
      <c r="AB6302" s="14">
        <f t="shared" si="793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>
      <c r="A6303" s="7" t="s">
        <v>3728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6"/>
        <v>0</v>
      </c>
      <c r="W6303" s="14">
        <f t="shared" si="789"/>
        <v>9125.380000000001</v>
      </c>
      <c r="X6303" s="14"/>
      <c r="Y6303" s="14">
        <f t="shared" si="788"/>
        <v>0</v>
      </c>
      <c r="Z6303" s="16">
        <f t="shared" si="792"/>
        <v>9125.380000000001</v>
      </c>
      <c r="AA6303" s="14">
        <f t="shared" si="790"/>
        <v>0</v>
      </c>
      <c r="AB6303" s="14">
        <f t="shared" si="793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>
      <c r="A6304" s="7" t="s">
        <v>3728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6"/>
        <v>358608.78</v>
      </c>
      <c r="W6304" s="14">
        <f t="shared" si="789"/>
        <v>1044755.8200000001</v>
      </c>
      <c r="X6304" s="14"/>
      <c r="Y6304" s="14">
        <f t="shared" si="788"/>
        <v>0</v>
      </c>
      <c r="Z6304" s="16">
        <f t="shared" si="792"/>
        <v>1044755.8200000001</v>
      </c>
      <c r="AA6304" s="14">
        <f t="shared" si="790"/>
        <v>0</v>
      </c>
      <c r="AB6304" s="14">
        <f t="shared" si="793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>
      <c r="A6305" s="7" t="s">
        <v>3728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3525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6"/>
        <v>66817.299999999988</v>
      </c>
      <c r="W6305" s="14">
        <f t="shared" si="789"/>
        <v>119003.41176470589</v>
      </c>
      <c r="X6305" s="14"/>
      <c r="Y6305" s="14">
        <f t="shared" si="788"/>
        <v>0</v>
      </c>
      <c r="Z6305" s="16">
        <f t="shared" si="792"/>
        <v>119003.41176470589</v>
      </c>
      <c r="AA6305" s="14">
        <f t="shared" si="790"/>
        <v>2380.0682352941221</v>
      </c>
      <c r="AB6305" s="14">
        <f t="shared" si="793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>
      <c r="A6306" s="7" t="s">
        <v>3728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3526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6"/>
        <v>0</v>
      </c>
      <c r="W6306" s="14">
        <f t="shared" si="789"/>
        <v>0</v>
      </c>
      <c r="X6306" s="14"/>
      <c r="Y6306" s="14">
        <f t="shared" si="788"/>
        <v>0</v>
      </c>
      <c r="Z6306" s="16">
        <f t="shared" si="792"/>
        <v>0</v>
      </c>
      <c r="AA6306" s="14">
        <f t="shared" si="790"/>
        <v>0</v>
      </c>
      <c r="AB6306" s="14">
        <f t="shared" si="793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>
      <c r="A6307" s="7" t="s">
        <v>3728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6"/>
        <v>288075.24</v>
      </c>
      <c r="W6307" s="14">
        <f t="shared" si="789"/>
        <v>1050863.5900000001</v>
      </c>
      <c r="X6307" s="14"/>
      <c r="Y6307" s="14">
        <f t="shared" si="788"/>
        <v>0</v>
      </c>
      <c r="Z6307" s="16">
        <f t="shared" si="792"/>
        <v>1050863.5900000001</v>
      </c>
      <c r="AA6307" s="14">
        <f t="shared" si="790"/>
        <v>0</v>
      </c>
      <c r="AB6307" s="14">
        <f t="shared" si="793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>
      <c r="A6308" s="7" t="s">
        <v>3728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89"/>
        <v>5611.92</v>
      </c>
      <c r="X6308" s="14"/>
      <c r="Y6308" s="14">
        <f t="shared" si="788"/>
        <v>0</v>
      </c>
      <c r="Z6308" s="16">
        <f t="shared" si="792"/>
        <v>5611.92</v>
      </c>
      <c r="AA6308" s="14">
        <f t="shared" si="790"/>
        <v>0</v>
      </c>
      <c r="AB6308" s="14">
        <f t="shared" si="793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>
      <c r="A6309" s="7" t="s">
        <v>3728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6"/>
        <v>0</v>
      </c>
      <c r="W6309" s="14">
        <f t="shared" si="789"/>
        <v>-27517.362745098038</v>
      </c>
      <c r="X6309" s="14"/>
      <c r="Y6309" s="14">
        <f t="shared" si="788"/>
        <v>550.3472549019607</v>
      </c>
      <c r="Z6309" s="16">
        <f t="shared" si="792"/>
        <v>-27517.362745098038</v>
      </c>
      <c r="AA6309" s="14">
        <f t="shared" si="790"/>
        <v>-550.3472549019607</v>
      </c>
      <c r="AB6309" s="14">
        <f t="shared" si="793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>
      <c r="A6310" s="7" t="s">
        <v>3728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6"/>
        <v>2487919.5300000012</v>
      </c>
      <c r="W6310" s="14">
        <f t="shared" si="789"/>
        <v>11407983.93</v>
      </c>
      <c r="X6310" s="14"/>
      <c r="Y6310" s="14">
        <f t="shared" si="788"/>
        <v>0</v>
      </c>
      <c r="Z6310" s="16">
        <f t="shared" si="792"/>
        <v>11407983.93</v>
      </c>
      <c r="AA6310" s="14">
        <f t="shared" si="790"/>
        <v>0</v>
      </c>
      <c r="AB6310" s="14">
        <f t="shared" si="793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>
      <c r="A6311" s="7" t="s">
        <v>3728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6"/>
        <v>269689.90999999997</v>
      </c>
      <c r="W6311" s="14">
        <f t="shared" si="789"/>
        <v>331469.43000000011</v>
      </c>
      <c r="X6311" s="14"/>
      <c r="Y6311" s="14">
        <f t="shared" si="788"/>
        <v>0</v>
      </c>
      <c r="Z6311" s="16">
        <f t="shared" si="792"/>
        <v>331469.43000000011</v>
      </c>
      <c r="AA6311" s="14">
        <f t="shared" si="790"/>
        <v>0</v>
      </c>
      <c r="AB6311" s="14">
        <f t="shared" si="793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>
      <c r="A6312" s="7" t="s">
        <v>3728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6"/>
        <v>0</v>
      </c>
      <c r="W6312" s="14">
        <f t="shared" si="789"/>
        <v>11077.630000000001</v>
      </c>
      <c r="X6312" s="14"/>
      <c r="Y6312" s="14">
        <f t="shared" si="788"/>
        <v>0</v>
      </c>
      <c r="Z6312" s="16">
        <f t="shared" si="792"/>
        <v>11077.630000000001</v>
      </c>
      <c r="AA6312" s="14">
        <f t="shared" si="790"/>
        <v>0</v>
      </c>
      <c r="AB6312" s="14">
        <f t="shared" si="793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>
      <c r="A6313" s="7" t="s">
        <v>3728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3764</v>
      </c>
      <c r="S6313" s="14">
        <v>0</v>
      </c>
      <c r="T6313" s="14">
        <v>-62528.12</v>
      </c>
      <c r="U6313" s="14">
        <v>-62528.12</v>
      </c>
      <c r="V6313" s="14">
        <f t="shared" si="786"/>
        <v>0</v>
      </c>
      <c r="W6313" s="14">
        <f t="shared" si="789"/>
        <v>-61302.078431372553</v>
      </c>
      <c r="X6313" s="14"/>
      <c r="Y6313" s="14">
        <f t="shared" si="788"/>
        <v>1226.04156862745</v>
      </c>
      <c r="Z6313" s="16">
        <f t="shared" si="792"/>
        <v>-61302.078431372553</v>
      </c>
      <c r="AA6313" s="14">
        <f t="shared" si="790"/>
        <v>-1226.04156862745</v>
      </c>
      <c r="AB6313" s="14">
        <f t="shared" si="793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>
      <c r="A6314" s="7" t="s">
        <v>3728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3764</v>
      </c>
      <c r="S6314" s="14">
        <v>136579.63000000099</v>
      </c>
      <c r="T6314" s="14">
        <v>153106</v>
      </c>
      <c r="U6314" s="14">
        <v>218000.4</v>
      </c>
      <c r="V6314" s="14">
        <f t="shared" si="786"/>
        <v>71685.230000001</v>
      </c>
      <c r="W6314" s="14">
        <f t="shared" si="789"/>
        <v>218000.4</v>
      </c>
      <c r="X6314" s="14"/>
      <c r="Y6314" s="14">
        <f t="shared" si="788"/>
        <v>0</v>
      </c>
      <c r="Z6314" s="16">
        <f t="shared" si="792"/>
        <v>218000.4</v>
      </c>
      <c r="AA6314" s="14">
        <f t="shared" si="790"/>
        <v>0</v>
      </c>
      <c r="AB6314" s="14">
        <f t="shared" si="793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>
      <c r="A6315" s="7" t="s">
        <v>3728</v>
      </c>
      <c r="B6315" s="74" t="s">
        <v>32</v>
      </c>
      <c r="C6315" s="74" t="s">
        <v>470</v>
      </c>
      <c r="D6315" s="74" t="s">
        <v>609</v>
      </c>
      <c r="E6315" s="74" t="s">
        <v>4110</v>
      </c>
      <c r="F6315" s="74" t="s">
        <v>4110</v>
      </c>
      <c r="G6315" s="74" t="s">
        <v>4110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3764</v>
      </c>
      <c r="S6315" s="14">
        <v>0</v>
      </c>
      <c r="T6315" s="14">
        <v>1940000</v>
      </c>
      <c r="U6315" s="14">
        <v>1469447.52</v>
      </c>
      <c r="V6315" s="14">
        <f t="shared" si="786"/>
        <v>470552.48</v>
      </c>
      <c r="W6315" s="14">
        <f t="shared" si="789"/>
        <v>1440634.8235294118</v>
      </c>
      <c r="X6315" s="14"/>
      <c r="Y6315" s="14">
        <f t="shared" si="788"/>
        <v>0</v>
      </c>
      <c r="Z6315" s="14">
        <v>1097647.06</v>
      </c>
      <c r="AA6315" s="14">
        <f t="shared" si="790"/>
        <v>28812.696470588213</v>
      </c>
      <c r="AB6315" s="14">
        <f t="shared" si="793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>
      <c r="A6316" s="7" t="s">
        <v>3728</v>
      </c>
      <c r="B6316" s="74" t="s">
        <v>32</v>
      </c>
      <c r="C6316" s="74" t="s">
        <v>470</v>
      </c>
      <c r="D6316" s="74" t="s">
        <v>609</v>
      </c>
      <c r="E6316" s="74" t="s">
        <v>4110</v>
      </c>
      <c r="F6316" s="74" t="s">
        <v>4110</v>
      </c>
      <c r="G6316" s="74" t="s">
        <v>4110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4058</v>
      </c>
      <c r="S6316" s="14">
        <v>0</v>
      </c>
      <c r="T6316" s="14">
        <v>1000</v>
      </c>
      <c r="U6316" s="14">
        <v>1000</v>
      </c>
      <c r="V6316" s="14">
        <f t="shared" si="786"/>
        <v>0</v>
      </c>
      <c r="W6316" s="14">
        <f t="shared" si="789"/>
        <v>1000</v>
      </c>
      <c r="X6316" s="14"/>
      <c r="Y6316" s="14">
        <f t="shared" si="788"/>
        <v>0</v>
      </c>
      <c r="Z6316" s="14"/>
      <c r="AA6316" s="14">
        <f t="shared" si="790"/>
        <v>0</v>
      </c>
      <c r="AB6316" s="14">
        <f t="shared" si="793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>
      <c r="A6317" s="7" t="s">
        <v>3728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6"/>
        <v>175184.74999999977</v>
      </c>
      <c r="W6317" s="14">
        <f t="shared" si="789"/>
        <v>316491.46000000025</v>
      </c>
      <c r="X6317" s="14"/>
      <c r="Y6317" s="14">
        <f t="shared" si="788"/>
        <v>0</v>
      </c>
      <c r="Z6317" s="16">
        <f t="shared" ref="Z6317:Z6321" si="794">W6317+X6317</f>
        <v>316491.46000000025</v>
      </c>
      <c r="AA6317" s="14">
        <f t="shared" si="790"/>
        <v>0</v>
      </c>
      <c r="AB6317" s="14">
        <f t="shared" si="793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>
      <c r="A6318" s="7" t="s">
        <v>3728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89"/>
        <v>99999.999999999985</v>
      </c>
      <c r="X6318" s="14"/>
      <c r="Y6318" s="14">
        <f t="shared" si="788"/>
        <v>0</v>
      </c>
      <c r="Z6318" s="16">
        <f t="shared" si="794"/>
        <v>99999.999999999985</v>
      </c>
      <c r="AA6318" s="14">
        <f t="shared" si="790"/>
        <v>0</v>
      </c>
      <c r="AB6318" s="14">
        <f t="shared" si="793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>
      <c r="A6319" s="7" t="s">
        <v>3728</v>
      </c>
      <c r="B6319" s="74" t="s">
        <v>32</v>
      </c>
      <c r="C6319" s="74" t="s">
        <v>470</v>
      </c>
      <c r="D6319" s="74" t="s">
        <v>609</v>
      </c>
      <c r="E6319" s="74" t="s">
        <v>3528</v>
      </c>
      <c r="F6319" s="74" t="s">
        <v>3528</v>
      </c>
      <c r="G6319" s="74" t="s">
        <v>3528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89"/>
        <v>91541.05</v>
      </c>
      <c r="X6319" s="14"/>
      <c r="Y6319" s="14">
        <f t="shared" si="788"/>
        <v>0</v>
      </c>
      <c r="Z6319" s="16">
        <f t="shared" si="794"/>
        <v>91541.05</v>
      </c>
      <c r="AA6319" s="14">
        <f t="shared" si="790"/>
        <v>0</v>
      </c>
      <c r="AB6319" s="14">
        <f t="shared" si="793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>
      <c r="A6320" s="7" t="s">
        <v>3728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4111</v>
      </c>
      <c r="S6320" s="14">
        <v>5729642.6600000001</v>
      </c>
      <c r="T6320" s="14">
        <v>55193.9</v>
      </c>
      <c r="U6320" s="14">
        <v>1747861.96</v>
      </c>
      <c r="V6320" s="14">
        <f t="shared" si="786"/>
        <v>4036974.6000000006</v>
      </c>
      <c r="W6320" s="14">
        <f>(U6320-35193.9)*P6320</f>
        <v>1678414.6988000001</v>
      </c>
      <c r="X6320" s="14"/>
      <c r="Y6320" s="14">
        <f t="shared" si="788"/>
        <v>0</v>
      </c>
      <c r="Z6320" s="16">
        <f t="shared" si="794"/>
        <v>1678414.6988000001</v>
      </c>
      <c r="AA6320" s="14">
        <f t="shared" si="790"/>
        <v>69447.261199999833</v>
      </c>
      <c r="AB6320" s="14">
        <f t="shared" si="793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>
      <c r="A6321" s="7" t="s">
        <v>3728</v>
      </c>
      <c r="B6321" s="74" t="s">
        <v>32</v>
      </c>
      <c r="C6321" s="74" t="s">
        <v>648</v>
      </c>
      <c r="D6321" s="74" t="s">
        <v>649</v>
      </c>
      <c r="E6321" s="74" t="s">
        <v>4112</v>
      </c>
      <c r="F6321" s="74" t="s">
        <v>4112</v>
      </c>
      <c r="G6321" s="74" t="s">
        <v>4112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6"/>
        <v>57311.81</v>
      </c>
      <c r="W6321" s="14">
        <f t="shared" ref="W6321:W6333" si="795">IF(O6321="返货",U6321/(1+P6321),IF(O6321="返现",U6321,IF(O6321="折扣",U6321*P6321,IF(O6321="无",U6321))))</f>
        <v>62688.19</v>
      </c>
      <c r="X6321" s="14"/>
      <c r="Y6321" s="14">
        <f t="shared" si="788"/>
        <v>0</v>
      </c>
      <c r="Z6321" s="16">
        <f t="shared" si="794"/>
        <v>62688.19</v>
      </c>
      <c r="AA6321" s="14">
        <f t="shared" si="790"/>
        <v>0</v>
      </c>
      <c r="AB6321" s="14">
        <f t="shared" si="793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>
      <c r="A6322" s="7" t="s">
        <v>3728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6"/>
        <v>6450.6500000000087</v>
      </c>
      <c r="W6322" s="14">
        <f t="shared" si="795"/>
        <v>65439.882352941167</v>
      </c>
      <c r="X6322" s="14"/>
      <c r="Y6322" s="14">
        <f t="shared" si="788"/>
        <v>0</v>
      </c>
      <c r="Z6322" s="14">
        <v>9708.74</v>
      </c>
      <c r="AA6322" s="14">
        <f t="shared" si="790"/>
        <v>1308.7976470588255</v>
      </c>
      <c r="AB6322" s="14">
        <f t="shared" si="793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>
      <c r="A6323" s="7" t="s">
        <v>3728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6">S6323+T6323-U6323</f>
        <v>140696.74000000002</v>
      </c>
      <c r="W6323" s="14">
        <f t="shared" si="795"/>
        <v>159303.25999999998</v>
      </c>
      <c r="X6323" s="14"/>
      <c r="Y6323" s="14">
        <f t="shared" si="788"/>
        <v>0</v>
      </c>
      <c r="Z6323" s="16">
        <f t="shared" ref="Z6323:Z6386" si="797">W6323+X6323</f>
        <v>159303.25999999998</v>
      </c>
      <c r="AA6323" s="14">
        <f t="shared" si="790"/>
        <v>0</v>
      </c>
      <c r="AB6323" s="14">
        <f t="shared" si="793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>
      <c r="A6324" s="7" t="s">
        <v>3728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6"/>
        <v>512455.96999999951</v>
      </c>
      <c r="W6324" s="14">
        <f t="shared" si="795"/>
        <v>1661196.6476000003</v>
      </c>
      <c r="X6324" s="14"/>
      <c r="Y6324" s="14">
        <f t="shared" si="788"/>
        <v>0</v>
      </c>
      <c r="Z6324" s="16">
        <f t="shared" si="797"/>
        <v>1661196.6476000003</v>
      </c>
      <c r="AA6324" s="14">
        <f t="shared" si="790"/>
        <v>33901.972400000086</v>
      </c>
      <c r="AB6324" s="14">
        <f t="shared" si="793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>
      <c r="A6325" s="7" t="s">
        <v>3728</v>
      </c>
      <c r="B6325" s="74" t="s">
        <v>32</v>
      </c>
      <c r="C6325" s="74" t="s">
        <v>648</v>
      </c>
      <c r="D6325" s="74" t="s">
        <v>712</v>
      </c>
      <c r="E6325" s="74" t="s">
        <v>3529</v>
      </c>
      <c r="F6325" s="74" t="s">
        <v>3529</v>
      </c>
      <c r="G6325" s="74" t="s">
        <v>3529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6"/>
        <v>437072.04000000004</v>
      </c>
      <c r="W6325" s="14">
        <f t="shared" si="795"/>
        <v>257669.40079999994</v>
      </c>
      <c r="X6325" s="14"/>
      <c r="Y6325" s="14">
        <f t="shared" si="788"/>
        <v>0</v>
      </c>
      <c r="Z6325" s="16">
        <f t="shared" si="797"/>
        <v>257669.40079999994</v>
      </c>
      <c r="AA6325" s="14">
        <f t="shared" si="790"/>
        <v>5258.5592000000179</v>
      </c>
      <c r="AB6325" s="14">
        <f t="shared" si="793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>
      <c r="A6326" s="7" t="s">
        <v>3728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3530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6"/>
        <v>183267.22999999998</v>
      </c>
      <c r="W6326" s="14">
        <f t="shared" si="795"/>
        <v>471164.52740000002</v>
      </c>
      <c r="X6326" s="14"/>
      <c r="Y6326" s="14">
        <f t="shared" si="788"/>
        <v>0</v>
      </c>
      <c r="Z6326" s="16">
        <f t="shared" si="797"/>
        <v>471164.52740000002</v>
      </c>
      <c r="AA6326" s="14">
        <f t="shared" si="790"/>
        <v>9615.6025999999838</v>
      </c>
      <c r="AB6326" s="14">
        <f t="shared" si="793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>
      <c r="A6327" s="7" t="s">
        <v>3728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6"/>
        <v>1297414.3199999984</v>
      </c>
      <c r="W6327" s="14">
        <f t="shared" si="795"/>
        <v>7562562.1165048564</v>
      </c>
      <c r="X6327" s="14"/>
      <c r="Y6327" s="14">
        <f t="shared" si="788"/>
        <v>0</v>
      </c>
      <c r="Z6327" s="16">
        <f t="shared" si="797"/>
        <v>7562562.1165048564</v>
      </c>
      <c r="AA6327" s="14">
        <f t="shared" si="790"/>
        <v>226876.86349514592</v>
      </c>
      <c r="AB6327" s="14">
        <f t="shared" si="793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>
      <c r="A6328" s="7" t="s">
        <v>3728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6"/>
        <v>435845.47999999986</v>
      </c>
      <c r="W6328" s="14">
        <f t="shared" si="795"/>
        <v>275614.17475728155</v>
      </c>
      <c r="X6328" s="14"/>
      <c r="Y6328" s="14">
        <f t="shared" si="788"/>
        <v>0</v>
      </c>
      <c r="Z6328" s="16">
        <f t="shared" si="797"/>
        <v>275614.17475728155</v>
      </c>
      <c r="AA6328" s="14">
        <f t="shared" si="790"/>
        <v>8268.4252427184256</v>
      </c>
      <c r="AB6328" s="14">
        <f t="shared" si="793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>
      <c r="A6329" s="7" t="s">
        <v>3728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6"/>
        <v>0</v>
      </c>
      <c r="W6329" s="14">
        <f t="shared" si="795"/>
        <v>0</v>
      </c>
      <c r="X6329" s="14"/>
      <c r="Y6329" s="14">
        <f t="shared" si="788"/>
        <v>0</v>
      </c>
      <c r="Z6329" s="16">
        <f t="shared" si="797"/>
        <v>0</v>
      </c>
      <c r="AA6329" s="14">
        <f t="shared" si="790"/>
        <v>0</v>
      </c>
      <c r="AB6329" s="14">
        <f t="shared" si="793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>
      <c r="A6330" s="7" t="s">
        <v>3728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6"/>
        <v>3672549.2799999993</v>
      </c>
      <c r="W6330" s="14">
        <f t="shared" si="795"/>
        <v>12388729.65</v>
      </c>
      <c r="X6330" s="14"/>
      <c r="Y6330" s="14">
        <f t="shared" si="788"/>
        <v>0</v>
      </c>
      <c r="Z6330" s="16">
        <f t="shared" si="797"/>
        <v>12388729.65</v>
      </c>
      <c r="AA6330" s="14">
        <f t="shared" si="790"/>
        <v>0</v>
      </c>
      <c r="AB6330" s="14">
        <f t="shared" si="793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>
      <c r="A6331" s="7" t="s">
        <v>3728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6"/>
        <v>0</v>
      </c>
      <c r="W6331" s="14">
        <f t="shared" si="795"/>
        <v>106499.78000000001</v>
      </c>
      <c r="X6331" s="14"/>
      <c r="Y6331" s="14">
        <f t="shared" si="788"/>
        <v>0</v>
      </c>
      <c r="Z6331" s="16">
        <f t="shared" si="797"/>
        <v>106499.78000000001</v>
      </c>
      <c r="AA6331" s="14">
        <f t="shared" si="790"/>
        <v>0</v>
      </c>
      <c r="AB6331" s="14">
        <f t="shared" si="793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>
      <c r="A6332" s="7" t="s">
        <v>3728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6"/>
        <v>324723.70000000019</v>
      </c>
      <c r="W6332" s="14">
        <f t="shared" si="795"/>
        <v>702455.04279999982</v>
      </c>
      <c r="X6332" s="14"/>
      <c r="Y6332" s="14">
        <f t="shared" si="788"/>
        <v>0</v>
      </c>
      <c r="Z6332" s="16">
        <f t="shared" si="797"/>
        <v>702455.04279999982</v>
      </c>
      <c r="AA6332" s="14">
        <f t="shared" si="790"/>
        <v>14335.817200000049</v>
      </c>
      <c r="AB6332" s="14">
        <f t="shared" si="793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>
      <c r="A6333" s="7" t="s">
        <v>3728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3531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6"/>
        <v>236764.01</v>
      </c>
      <c r="W6333" s="14">
        <f t="shared" si="795"/>
        <v>432899.65319999994</v>
      </c>
      <c r="X6333" s="14"/>
      <c r="Y6333" s="14">
        <f t="shared" si="788"/>
        <v>0</v>
      </c>
      <c r="Z6333" s="16">
        <f t="shared" si="797"/>
        <v>432899.65319999994</v>
      </c>
      <c r="AA6333" s="14">
        <f t="shared" si="790"/>
        <v>8834.686800000025</v>
      </c>
      <c r="AB6333" s="14">
        <f t="shared" si="793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>
      <c r="A6334" s="7" t="s">
        <v>3728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4113</v>
      </c>
      <c r="S6334" s="14">
        <v>3731424.59</v>
      </c>
      <c r="T6334" s="14">
        <v>8902482.3399999999</v>
      </c>
      <c r="U6334" s="14">
        <v>10455910.289999999</v>
      </c>
      <c r="V6334" s="14">
        <f t="shared" si="796"/>
        <v>2177996.6400000006</v>
      </c>
      <c r="W6334" s="14">
        <f>(U6334-102482.34)/(1+P6334)</f>
        <v>10353427.949999999</v>
      </c>
      <c r="X6334" s="14"/>
      <c r="Y6334" s="14">
        <f t="shared" si="788"/>
        <v>0</v>
      </c>
      <c r="Z6334" s="16">
        <f t="shared" si="797"/>
        <v>10353427.949999999</v>
      </c>
      <c r="AA6334" s="14">
        <f t="shared" si="790"/>
        <v>102482.33999999985</v>
      </c>
      <c r="AB6334" s="14">
        <f t="shared" si="793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>
      <c r="A6335" s="7" t="s">
        <v>3728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3532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6"/>
        <v>11856.660000000003</v>
      </c>
      <c r="W6335" s="14">
        <f t="shared" ref="W6335:W6398" si="798">IF(O6335="返货",U6335/(1+P6335),IF(O6335="返现",U6335,IF(O6335="折扣",U6335*P6335,IF(O6335="无",U6335))))</f>
        <v>148538.99009900991</v>
      </c>
      <c r="X6335" s="14"/>
      <c r="Y6335" s="14">
        <f t="shared" si="788"/>
        <v>0</v>
      </c>
      <c r="Z6335" s="16">
        <f t="shared" si="797"/>
        <v>148538.99009900991</v>
      </c>
      <c r="AA6335" s="14">
        <f t="shared" si="790"/>
        <v>1485.3899009900924</v>
      </c>
      <c r="AB6335" s="14">
        <f t="shared" si="793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>
      <c r="A6336" s="7" t="s">
        <v>3728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4058</v>
      </c>
      <c r="S6336" s="14">
        <v>3778353.04</v>
      </c>
      <c r="T6336" s="14">
        <v>0</v>
      </c>
      <c r="U6336" s="14">
        <v>647437.72</v>
      </c>
      <c r="V6336" s="14">
        <f t="shared" si="796"/>
        <v>3130915.3200000003</v>
      </c>
      <c r="W6336" s="14">
        <f t="shared" si="798"/>
        <v>647437.72</v>
      </c>
      <c r="X6336" s="14"/>
      <c r="Y6336" s="14">
        <f t="shared" si="788"/>
        <v>0</v>
      </c>
      <c r="Z6336" s="16">
        <f t="shared" si="797"/>
        <v>647437.72</v>
      </c>
      <c r="AA6336" s="14">
        <f t="shared" si="790"/>
        <v>0</v>
      </c>
      <c r="AB6336" s="14">
        <f t="shared" si="793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>
      <c r="A6337" s="7" t="s">
        <v>3728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6"/>
        <v>28016.400000000023</v>
      </c>
      <c r="W6337" s="14">
        <f t="shared" si="798"/>
        <v>181251.86</v>
      </c>
      <c r="X6337" s="14"/>
      <c r="Y6337" s="14">
        <f t="shared" si="788"/>
        <v>0</v>
      </c>
      <c r="Z6337" s="16">
        <f t="shared" si="797"/>
        <v>181251.86</v>
      </c>
      <c r="AA6337" s="14">
        <f t="shared" si="790"/>
        <v>0</v>
      </c>
      <c r="AB6337" s="14">
        <f t="shared" si="793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>
      <c r="A6338" s="7" t="s">
        <v>3728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6"/>
        <v>42283.27</v>
      </c>
      <c r="W6338" s="14">
        <f t="shared" si="798"/>
        <v>27149.65</v>
      </c>
      <c r="X6338" s="14"/>
      <c r="Y6338" s="14">
        <f t="shared" si="788"/>
        <v>0</v>
      </c>
      <c r="Z6338" s="16">
        <f t="shared" si="797"/>
        <v>27149.65</v>
      </c>
      <c r="AA6338" s="14">
        <f t="shared" si="790"/>
        <v>0</v>
      </c>
      <c r="AB6338" s="14">
        <f t="shared" si="793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>
      <c r="A6339" s="7" t="s">
        <v>3728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6"/>
        <v>65208.869999999879</v>
      </c>
      <c r="W6339" s="14">
        <f t="shared" si="798"/>
        <v>512640.94000000006</v>
      </c>
      <c r="X6339" s="14"/>
      <c r="Y6339" s="14">
        <f t="shared" ref="Y6339:Y6402" si="799">IF((W6339-AB6339)&gt;0,W6339-AB6339,0)</f>
        <v>0</v>
      </c>
      <c r="Z6339" s="16">
        <f t="shared" si="797"/>
        <v>512640.94000000006</v>
      </c>
      <c r="AA6339" s="14">
        <f t="shared" si="790"/>
        <v>0</v>
      </c>
      <c r="AB6339" s="14">
        <f t="shared" si="793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>
      <c r="A6340" s="7" t="s">
        <v>3728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6"/>
        <v>427315.59000000102</v>
      </c>
      <c r="W6340" s="14">
        <f t="shared" si="798"/>
        <v>1994664.4000000001</v>
      </c>
      <c r="X6340" s="14"/>
      <c r="Y6340" s="14">
        <f t="shared" si="799"/>
        <v>0</v>
      </c>
      <c r="Z6340" s="16">
        <f t="shared" si="797"/>
        <v>1994664.4000000001</v>
      </c>
      <c r="AA6340" s="14">
        <f t="shared" si="790"/>
        <v>0</v>
      </c>
      <c r="AB6340" s="14">
        <f t="shared" si="793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>
      <c r="A6341" s="7" t="s">
        <v>3728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6"/>
        <v>1866636.6900000004</v>
      </c>
      <c r="W6341" s="14">
        <f t="shared" si="798"/>
        <v>3575229.2699999996</v>
      </c>
      <c r="X6341" s="14"/>
      <c r="Y6341" s="14">
        <f t="shared" si="799"/>
        <v>0</v>
      </c>
      <c r="Z6341" s="16">
        <f t="shared" si="797"/>
        <v>3575229.2699999996</v>
      </c>
      <c r="AA6341" s="14">
        <f t="shared" si="790"/>
        <v>0</v>
      </c>
      <c r="AB6341" s="14">
        <f t="shared" si="793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>
      <c r="A6342" s="7" t="s">
        <v>3728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4114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6"/>
        <v>66545.26999999999</v>
      </c>
      <c r="W6342" s="14">
        <f t="shared" si="798"/>
        <v>103454.73000000001</v>
      </c>
      <c r="X6342" s="14"/>
      <c r="Y6342" s="14">
        <f t="shared" si="799"/>
        <v>0</v>
      </c>
      <c r="Z6342" s="16">
        <f t="shared" si="797"/>
        <v>103454.73000000001</v>
      </c>
      <c r="AA6342" s="14">
        <f t="shared" si="790"/>
        <v>0</v>
      </c>
      <c r="AB6342" s="14">
        <f t="shared" si="793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>
      <c r="A6343" s="7" t="s">
        <v>3728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3764</v>
      </c>
      <c r="S6343" s="14">
        <v>292777.7</v>
      </c>
      <c r="T6343" s="14">
        <v>1900000</v>
      </c>
      <c r="U6343" s="14">
        <v>1589684.7899999998</v>
      </c>
      <c r="V6343" s="14">
        <f t="shared" si="796"/>
        <v>603092.91000000038</v>
      </c>
      <c r="W6343" s="14">
        <f t="shared" si="798"/>
        <v>1589684.7899999998</v>
      </c>
      <c r="X6343" s="14"/>
      <c r="Y6343" s="14">
        <f t="shared" si="799"/>
        <v>0</v>
      </c>
      <c r="Z6343" s="16">
        <f t="shared" si="797"/>
        <v>1589684.7899999998</v>
      </c>
      <c r="AA6343" s="14">
        <f t="shared" si="790"/>
        <v>0</v>
      </c>
      <c r="AB6343" s="14">
        <f t="shared" si="793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>
      <c r="A6344" s="7" t="s">
        <v>3728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6"/>
        <v>0</v>
      </c>
      <c r="W6344" s="14">
        <f t="shared" si="798"/>
        <v>0</v>
      </c>
      <c r="X6344" s="14"/>
      <c r="Y6344" s="14">
        <f t="shared" si="799"/>
        <v>0</v>
      </c>
      <c r="Z6344" s="16">
        <f t="shared" si="797"/>
        <v>0</v>
      </c>
      <c r="AA6344" s="14">
        <f t="shared" si="790"/>
        <v>0</v>
      </c>
      <c r="AB6344" s="14">
        <f t="shared" si="793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>
      <c r="A6345" s="7" t="s">
        <v>3728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6"/>
        <v>22020.22</v>
      </c>
      <c r="W6345" s="14">
        <f t="shared" si="798"/>
        <v>126632.4</v>
      </c>
      <c r="X6345" s="14"/>
      <c r="Y6345" s="14">
        <f t="shared" si="799"/>
        <v>0</v>
      </c>
      <c r="Z6345" s="16">
        <f t="shared" si="797"/>
        <v>126632.4</v>
      </c>
      <c r="AA6345" s="14">
        <f t="shared" si="790"/>
        <v>0</v>
      </c>
      <c r="AB6345" s="14">
        <f t="shared" si="793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>
      <c r="A6346" s="7" t="s">
        <v>3728</v>
      </c>
      <c r="B6346" s="74" t="s">
        <v>32</v>
      </c>
      <c r="C6346" s="74" t="s">
        <v>1072</v>
      </c>
      <c r="D6346" s="74" t="s">
        <v>1078</v>
      </c>
      <c r="E6346" s="74" t="s">
        <v>4115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4116</v>
      </c>
      <c r="S6346" s="14">
        <v>509777.99</v>
      </c>
      <c r="T6346" s="14">
        <v>520000</v>
      </c>
      <c r="U6346" s="14">
        <v>269504.96999999997</v>
      </c>
      <c r="V6346" s="14">
        <f t="shared" si="796"/>
        <v>760273.02</v>
      </c>
      <c r="W6346" s="14">
        <f t="shared" si="798"/>
        <v>266836.60396039602</v>
      </c>
      <c r="X6346" s="14"/>
      <c r="Y6346" s="14">
        <f t="shared" si="799"/>
        <v>0</v>
      </c>
      <c r="Z6346" s="16">
        <f t="shared" si="797"/>
        <v>266836.60396039602</v>
      </c>
      <c r="AA6346" s="14">
        <f t="shared" ref="AA6346:AA6409" si="800">U6346-W6346</f>
        <v>2668.3660396039486</v>
      </c>
      <c r="AB6346" s="14">
        <f t="shared" si="793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>
      <c r="A6347" s="7" t="s">
        <v>3728</v>
      </c>
      <c r="B6347" s="74" t="s">
        <v>32</v>
      </c>
      <c r="C6347" s="74" t="s">
        <v>1072</v>
      </c>
      <c r="D6347" s="74" t="s">
        <v>1078</v>
      </c>
      <c r="E6347" s="74" t="s">
        <v>4117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4116</v>
      </c>
      <c r="S6347" s="14">
        <v>793568.81</v>
      </c>
      <c r="T6347" s="14">
        <v>420000</v>
      </c>
      <c r="U6347" s="14">
        <v>261992.93000000005</v>
      </c>
      <c r="V6347" s="14">
        <f t="shared" si="796"/>
        <v>951575.88</v>
      </c>
      <c r="W6347" s="14">
        <f t="shared" si="798"/>
        <v>259398.94059405944</v>
      </c>
      <c r="X6347" s="14"/>
      <c r="Y6347" s="14">
        <f t="shared" si="799"/>
        <v>0</v>
      </c>
      <c r="Z6347" s="16">
        <f t="shared" si="797"/>
        <v>259398.94059405944</v>
      </c>
      <c r="AA6347" s="14">
        <f t="shared" si="800"/>
        <v>2593.989405940607</v>
      </c>
      <c r="AB6347" s="14">
        <f t="shared" si="793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>
      <c r="A6348" s="7" t="s">
        <v>3728</v>
      </c>
      <c r="B6348" s="74" t="s">
        <v>32</v>
      </c>
      <c r="C6348" s="74" t="s">
        <v>1072</v>
      </c>
      <c r="D6348" s="74" t="s">
        <v>1078</v>
      </c>
      <c r="E6348" s="74" t="s">
        <v>4118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4116</v>
      </c>
      <c r="S6348" s="14">
        <v>-176874.69</v>
      </c>
      <c r="T6348" s="14">
        <v>976000</v>
      </c>
      <c r="U6348" s="14">
        <v>895025.52000000014</v>
      </c>
      <c r="V6348" s="14">
        <f t="shared" si="796"/>
        <v>-95900.210000000079</v>
      </c>
      <c r="W6348" s="14">
        <f t="shared" si="798"/>
        <v>886163.88118811895</v>
      </c>
      <c r="X6348" s="14"/>
      <c r="Y6348" s="14">
        <f t="shared" si="799"/>
        <v>0</v>
      </c>
      <c r="Z6348" s="16">
        <f t="shared" si="797"/>
        <v>886163.88118811895</v>
      </c>
      <c r="AA6348" s="14">
        <f t="shared" si="800"/>
        <v>8861.6388118811883</v>
      </c>
      <c r="AB6348" s="14">
        <f t="shared" si="793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>
      <c r="A6349" s="7" t="s">
        <v>3728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6"/>
        <v>0</v>
      </c>
      <c r="W6349" s="14">
        <f t="shared" si="798"/>
        <v>0</v>
      </c>
      <c r="X6349" s="14"/>
      <c r="Y6349" s="14">
        <f t="shared" si="799"/>
        <v>0</v>
      </c>
      <c r="Z6349" s="16">
        <f t="shared" si="797"/>
        <v>0</v>
      </c>
      <c r="AA6349" s="14">
        <f t="shared" si="800"/>
        <v>0</v>
      </c>
      <c r="AB6349" s="14">
        <f t="shared" si="793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>
      <c r="A6350" s="7" t="s">
        <v>3728</v>
      </c>
      <c r="B6350" s="74" t="s">
        <v>32</v>
      </c>
      <c r="C6350" s="74" t="s">
        <v>1072</v>
      </c>
      <c r="D6350" s="74" t="s">
        <v>1126</v>
      </c>
      <c r="E6350" s="74" t="s">
        <v>4119</v>
      </c>
      <c r="F6350" s="74" t="s">
        <v>3438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4120</v>
      </c>
      <c r="S6350" s="14">
        <v>-888986.72</v>
      </c>
      <c r="T6350" s="14">
        <v>1300000</v>
      </c>
      <c r="U6350" s="14">
        <v>351329.14999999991</v>
      </c>
      <c r="V6350" s="14">
        <f t="shared" si="796"/>
        <v>59684.130000000121</v>
      </c>
      <c r="W6350" s="14">
        <f t="shared" si="798"/>
        <v>344440.34313725482</v>
      </c>
      <c r="X6350" s="14"/>
      <c r="Y6350" s="14">
        <f t="shared" si="799"/>
        <v>0</v>
      </c>
      <c r="Z6350" s="16">
        <f t="shared" si="797"/>
        <v>344440.34313725482</v>
      </c>
      <c r="AA6350" s="14">
        <f t="shared" si="800"/>
        <v>6888.8068627450848</v>
      </c>
      <c r="AB6350" s="14">
        <f t="shared" si="793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>
      <c r="A6351" s="7" t="s">
        <v>3728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4052</v>
      </c>
      <c r="S6351" s="14">
        <v>0</v>
      </c>
      <c r="T6351" s="14">
        <v>20000</v>
      </c>
      <c r="U6351" s="14">
        <v>3881.3899999999994</v>
      </c>
      <c r="V6351" s="14">
        <f t="shared" si="796"/>
        <v>16118.61</v>
      </c>
      <c r="W6351" s="14">
        <f t="shared" si="798"/>
        <v>3881.3899999999994</v>
      </c>
      <c r="X6351" s="14"/>
      <c r="Y6351" s="14">
        <f t="shared" si="799"/>
        <v>0</v>
      </c>
      <c r="Z6351" s="16">
        <f t="shared" si="797"/>
        <v>3881.3899999999994</v>
      </c>
      <c r="AA6351" s="14">
        <f t="shared" si="800"/>
        <v>0</v>
      </c>
      <c r="AB6351" s="14">
        <f t="shared" si="793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>
      <c r="A6352" s="7" t="s">
        <v>3728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4121</v>
      </c>
      <c r="S6352" s="14">
        <v>1125238.99</v>
      </c>
      <c r="T6352" s="14">
        <v>-120000</v>
      </c>
      <c r="U6352" s="14">
        <v>1005238.99</v>
      </c>
      <c r="V6352" s="14">
        <f t="shared" si="796"/>
        <v>0</v>
      </c>
      <c r="W6352" s="14">
        <f t="shared" si="798"/>
        <v>985528.42156862747</v>
      </c>
      <c r="X6352" s="14"/>
      <c r="Y6352" s="14">
        <f t="shared" si="799"/>
        <v>0</v>
      </c>
      <c r="Z6352" s="16">
        <f t="shared" si="797"/>
        <v>985528.42156862747</v>
      </c>
      <c r="AA6352" s="14">
        <f t="shared" si="800"/>
        <v>19710.568431372521</v>
      </c>
      <c r="AB6352" s="14">
        <f t="shared" si="793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>
      <c r="A6353" s="7" t="s">
        <v>3728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3764</v>
      </c>
      <c r="S6353" s="14">
        <v>7147.75</v>
      </c>
      <c r="T6353" s="14">
        <v>0</v>
      </c>
      <c r="U6353" s="14">
        <v>7147.75</v>
      </c>
      <c r="V6353" s="14">
        <f t="shared" si="796"/>
        <v>0</v>
      </c>
      <c r="W6353" s="14">
        <f t="shared" si="798"/>
        <v>7147.75</v>
      </c>
      <c r="X6353" s="14"/>
      <c r="Y6353" s="14">
        <f t="shared" si="799"/>
        <v>0</v>
      </c>
      <c r="Z6353" s="16">
        <f t="shared" si="797"/>
        <v>7147.75</v>
      </c>
      <c r="AA6353" s="14">
        <f t="shared" si="800"/>
        <v>0</v>
      </c>
      <c r="AB6353" s="14">
        <f t="shared" si="793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>
      <c r="A6354" s="7" t="s">
        <v>3728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4122</v>
      </c>
      <c r="S6354" s="14">
        <v>0</v>
      </c>
      <c r="T6354" s="14">
        <v>20000</v>
      </c>
      <c r="U6354" s="14">
        <v>14767.64999999998</v>
      </c>
      <c r="V6354" s="14">
        <f t="shared" si="796"/>
        <v>5232.3500000000204</v>
      </c>
      <c r="W6354" s="14">
        <f t="shared" si="798"/>
        <v>14767.64999999998</v>
      </c>
      <c r="X6354" s="14"/>
      <c r="Y6354" s="14">
        <f t="shared" si="799"/>
        <v>0</v>
      </c>
      <c r="Z6354" s="16">
        <f t="shared" si="797"/>
        <v>14767.64999999998</v>
      </c>
      <c r="AA6354" s="14">
        <f t="shared" si="800"/>
        <v>0</v>
      </c>
      <c r="AB6354" s="14">
        <f t="shared" si="793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>
      <c r="A6355" s="7" t="s">
        <v>3728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4123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6"/>
        <v>979904.68000000156</v>
      </c>
      <c r="W6355" s="112">
        <f t="shared" si="798"/>
        <v>10872862.019999998</v>
      </c>
      <c r="X6355" s="112"/>
      <c r="Y6355" s="14">
        <f t="shared" si="799"/>
        <v>0</v>
      </c>
      <c r="Z6355" s="16">
        <f t="shared" si="797"/>
        <v>10872862.019999998</v>
      </c>
      <c r="AA6355" s="112">
        <f>W6355*P6355</f>
        <v>652371.7211999998</v>
      </c>
      <c r="AB6355" s="112">
        <f t="shared" si="793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>
      <c r="A6356" s="7" t="s">
        <v>3728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4123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6"/>
        <v>500000</v>
      </c>
      <c r="W6356" s="112">
        <f t="shared" si="798"/>
        <v>0</v>
      </c>
      <c r="X6356" s="112"/>
      <c r="Y6356" s="14">
        <f t="shared" si="799"/>
        <v>0</v>
      </c>
      <c r="Z6356" s="16">
        <f t="shared" si="797"/>
        <v>0</v>
      </c>
      <c r="AA6356" s="112">
        <f>W6356*P6356</f>
        <v>0</v>
      </c>
      <c r="AB6356" s="112">
        <f t="shared" si="793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>
      <c r="A6357" s="7" t="s">
        <v>3728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798"/>
        <v>0</v>
      </c>
      <c r="X6357" s="14"/>
      <c r="Y6357" s="14">
        <f t="shared" si="799"/>
        <v>0</v>
      </c>
      <c r="Z6357" s="16">
        <f t="shared" si="797"/>
        <v>0</v>
      </c>
      <c r="AA6357" s="14">
        <f t="shared" si="800"/>
        <v>0</v>
      </c>
      <c r="AB6357" s="14">
        <f t="shared" si="793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>
      <c r="A6358" s="7" t="s">
        <v>3728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4124</v>
      </c>
      <c r="S6358" s="14">
        <v>6133.6900000000196</v>
      </c>
      <c r="T6358" s="14">
        <v>10000</v>
      </c>
      <c r="U6358" s="14">
        <v>16133.690000000021</v>
      </c>
      <c r="V6358" s="14">
        <f t="shared" si="796"/>
        <v>0</v>
      </c>
      <c r="W6358" s="14">
        <f t="shared" si="798"/>
        <v>16133.690000000021</v>
      </c>
      <c r="X6358" s="14"/>
      <c r="Y6358" s="14">
        <f t="shared" si="799"/>
        <v>0</v>
      </c>
      <c r="Z6358" s="16">
        <f t="shared" si="797"/>
        <v>16133.690000000021</v>
      </c>
      <c r="AA6358" s="14">
        <f t="shared" si="800"/>
        <v>0</v>
      </c>
      <c r="AB6358" s="14">
        <f t="shared" si="793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>
      <c r="A6359" s="7" t="s">
        <v>3728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3764</v>
      </c>
      <c r="S6359" s="14">
        <v>734919.67</v>
      </c>
      <c r="T6359" s="14">
        <v>-17292.93</v>
      </c>
      <c r="U6359" s="14">
        <v>717626.74</v>
      </c>
      <c r="V6359" s="14">
        <f t="shared" si="796"/>
        <v>0</v>
      </c>
      <c r="W6359" s="14">
        <f t="shared" si="798"/>
        <v>703555.62745098036</v>
      </c>
      <c r="X6359" s="14"/>
      <c r="Y6359" s="14">
        <f t="shared" si="799"/>
        <v>0</v>
      </c>
      <c r="Z6359" s="16">
        <f t="shared" si="797"/>
        <v>703555.62745098036</v>
      </c>
      <c r="AA6359" s="14">
        <f t="shared" si="800"/>
        <v>14071.112549019628</v>
      </c>
      <c r="AB6359" s="14">
        <f t="shared" si="793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>
      <c r="A6360" s="7" t="s">
        <v>3728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6"/>
        <v>98711.010000000126</v>
      </c>
      <c r="W6360" s="14">
        <f t="shared" si="798"/>
        <v>495735.57999999996</v>
      </c>
      <c r="X6360" s="14"/>
      <c r="Y6360" s="14">
        <f t="shared" si="799"/>
        <v>0</v>
      </c>
      <c r="Z6360" s="16">
        <f t="shared" si="797"/>
        <v>495735.57999999996</v>
      </c>
      <c r="AA6360" s="14">
        <f t="shared" si="800"/>
        <v>0</v>
      </c>
      <c r="AB6360" s="14">
        <f t="shared" si="793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>
      <c r="A6361" s="7" t="s">
        <v>3728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6"/>
        <v>-27848.84</v>
      </c>
      <c r="W6361" s="14">
        <f t="shared" si="798"/>
        <v>0</v>
      </c>
      <c r="X6361" s="14"/>
      <c r="Y6361" s="14">
        <f t="shared" si="799"/>
        <v>0</v>
      </c>
      <c r="Z6361" s="16">
        <f t="shared" si="797"/>
        <v>0</v>
      </c>
      <c r="AA6361" s="14">
        <f t="shared" si="800"/>
        <v>0</v>
      </c>
      <c r="AB6361" s="14">
        <f t="shared" ref="AB6361:AB6424" si="801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>
      <c r="A6362" s="7" t="s">
        <v>3728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6"/>
        <v>-18783.88</v>
      </c>
      <c r="W6362" s="14">
        <f t="shared" si="798"/>
        <v>0</v>
      </c>
      <c r="X6362" s="14"/>
      <c r="Y6362" s="14">
        <f t="shared" si="799"/>
        <v>0</v>
      </c>
      <c r="Z6362" s="16">
        <f t="shared" si="797"/>
        <v>0</v>
      </c>
      <c r="AA6362" s="14">
        <f t="shared" si="800"/>
        <v>0</v>
      </c>
      <c r="AB6362" s="14">
        <f t="shared" si="801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>
      <c r="A6363" s="7" t="s">
        <v>3728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6"/>
        <v>672590.77</v>
      </c>
      <c r="W6363" s="14">
        <f t="shared" si="798"/>
        <v>893395.3</v>
      </c>
      <c r="X6363" s="14"/>
      <c r="Y6363" s="14">
        <f t="shared" si="799"/>
        <v>0</v>
      </c>
      <c r="Z6363" s="16">
        <f t="shared" si="797"/>
        <v>893395.3</v>
      </c>
      <c r="AA6363" s="14">
        <f t="shared" si="800"/>
        <v>0</v>
      </c>
      <c r="AB6363" s="14">
        <f t="shared" si="801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>
      <c r="A6364" s="7" t="s">
        <v>3728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6"/>
        <v>99854.75</v>
      </c>
      <c r="W6364" s="14">
        <f t="shared" si="798"/>
        <v>94311.62</v>
      </c>
      <c r="X6364" s="14"/>
      <c r="Y6364" s="14">
        <f t="shared" si="799"/>
        <v>0</v>
      </c>
      <c r="Z6364" s="16">
        <f t="shared" si="797"/>
        <v>94311.62</v>
      </c>
      <c r="AA6364" s="14">
        <f t="shared" si="800"/>
        <v>0</v>
      </c>
      <c r="AB6364" s="14">
        <f t="shared" si="801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>
      <c r="A6365" s="7" t="s">
        <v>3728</v>
      </c>
      <c r="B6365" s="74" t="s">
        <v>32</v>
      </c>
      <c r="C6365" s="74" t="s">
        <v>1072</v>
      </c>
      <c r="D6365" s="74" t="s">
        <v>1134</v>
      </c>
      <c r="E6365" s="74" t="s">
        <v>3657</v>
      </c>
      <c r="F6365" s="74" t="s">
        <v>3657</v>
      </c>
      <c r="G6365" s="74" t="s">
        <v>3657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6"/>
        <v>446982.24</v>
      </c>
      <c r="W6365" s="14">
        <f t="shared" si="798"/>
        <v>1242000.3400000001</v>
      </c>
      <c r="X6365" s="14"/>
      <c r="Y6365" s="14">
        <f t="shared" si="799"/>
        <v>0</v>
      </c>
      <c r="Z6365" s="16">
        <f t="shared" si="797"/>
        <v>1242000.3400000001</v>
      </c>
      <c r="AA6365" s="14">
        <f t="shared" si="800"/>
        <v>0</v>
      </c>
      <c r="AB6365" s="14">
        <f t="shared" si="801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>
      <c r="A6366" s="7" t="s">
        <v>3728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6"/>
        <v>0</v>
      </c>
      <c r="W6366" s="14">
        <f t="shared" si="798"/>
        <v>0</v>
      </c>
      <c r="X6366" s="14"/>
      <c r="Y6366" s="14">
        <f t="shared" si="799"/>
        <v>0</v>
      </c>
      <c r="Z6366" s="16">
        <f t="shared" si="797"/>
        <v>0</v>
      </c>
      <c r="AA6366" s="14">
        <f t="shared" si="800"/>
        <v>0</v>
      </c>
      <c r="AB6366" s="14">
        <f t="shared" si="801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>
      <c r="A6367" s="7" t="s">
        <v>3728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6"/>
        <v>0</v>
      </c>
      <c r="W6367" s="14">
        <f t="shared" si="798"/>
        <v>0</v>
      </c>
      <c r="X6367" s="14"/>
      <c r="Y6367" s="14">
        <f t="shared" si="799"/>
        <v>0</v>
      </c>
      <c r="Z6367" s="16">
        <f t="shared" si="797"/>
        <v>0</v>
      </c>
      <c r="AA6367" s="14">
        <f t="shared" si="800"/>
        <v>0</v>
      </c>
      <c r="AB6367" s="14">
        <f t="shared" si="801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>
      <c r="A6368" s="7" t="s">
        <v>3728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4058</v>
      </c>
      <c r="S6368" s="14">
        <v>0</v>
      </c>
      <c r="T6368" s="14">
        <v>312777.25</v>
      </c>
      <c r="U6368" s="14">
        <v>125920.44000000002</v>
      </c>
      <c r="V6368" s="14">
        <f t="shared" si="796"/>
        <v>186856.81</v>
      </c>
      <c r="W6368" s="14">
        <f t="shared" si="798"/>
        <v>122252.85436893205</v>
      </c>
      <c r="X6368" s="14"/>
      <c r="Y6368" s="14">
        <f t="shared" si="799"/>
        <v>0</v>
      </c>
      <c r="Z6368" s="16">
        <f t="shared" si="797"/>
        <v>122252.85436893205</v>
      </c>
      <c r="AA6368" s="14">
        <f t="shared" si="800"/>
        <v>3667.5856310679665</v>
      </c>
      <c r="AB6368" s="14">
        <f t="shared" si="801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>
      <c r="A6369" s="7" t="s">
        <v>3728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4058</v>
      </c>
      <c r="S6369" s="14">
        <v>345289.39</v>
      </c>
      <c r="T6369" s="14">
        <v>-441410.84</v>
      </c>
      <c r="U6369" s="14">
        <v>-96121.450000000012</v>
      </c>
      <c r="V6369" s="14">
        <f t="shared" si="796"/>
        <v>0</v>
      </c>
      <c r="W6369" s="14">
        <f t="shared" si="798"/>
        <v>-91544.238095238106</v>
      </c>
      <c r="X6369" s="14"/>
      <c r="Y6369" s="14">
        <f t="shared" si="799"/>
        <v>4577.2119047619053</v>
      </c>
      <c r="Z6369" s="16">
        <f t="shared" si="797"/>
        <v>-91544.238095238106</v>
      </c>
      <c r="AA6369" s="14">
        <f t="shared" si="800"/>
        <v>-4577.2119047619053</v>
      </c>
      <c r="AB6369" s="14">
        <f t="shared" si="801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>
      <c r="A6370" s="7" t="s">
        <v>3728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6"/>
        <v>70691.509999999835</v>
      </c>
      <c r="W6370" s="14">
        <f t="shared" si="798"/>
        <v>475673.79000000021</v>
      </c>
      <c r="X6370" s="14"/>
      <c r="Y6370" s="14">
        <f t="shared" si="799"/>
        <v>0</v>
      </c>
      <c r="Z6370" s="16">
        <f t="shared" si="797"/>
        <v>475673.79000000021</v>
      </c>
      <c r="AA6370" s="14">
        <f t="shared" si="800"/>
        <v>0</v>
      </c>
      <c r="AB6370" s="14">
        <f t="shared" si="801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>
      <c r="A6371" s="7" t="s">
        <v>3728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4125</v>
      </c>
      <c r="S6371" s="14">
        <v>0</v>
      </c>
      <c r="T6371" s="14">
        <v>720000</v>
      </c>
      <c r="U6371" s="14">
        <v>508804.26</v>
      </c>
      <c r="V6371" s="14">
        <f t="shared" si="796"/>
        <v>211195.74</v>
      </c>
      <c r="W6371" s="14">
        <f t="shared" si="798"/>
        <v>503766.59405940596</v>
      </c>
      <c r="X6371" s="14"/>
      <c r="Y6371" s="14">
        <f t="shared" si="799"/>
        <v>0</v>
      </c>
      <c r="Z6371" s="16">
        <f t="shared" si="797"/>
        <v>503766.59405940596</v>
      </c>
      <c r="AA6371" s="14">
        <f t="shared" si="800"/>
        <v>5037.6659405940445</v>
      </c>
      <c r="AB6371" s="14">
        <f t="shared" si="801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>
      <c r="A6372" s="7" t="s">
        <v>3728</v>
      </c>
      <c r="B6372" s="74" t="s">
        <v>32</v>
      </c>
      <c r="C6372" s="74" t="s">
        <v>1072</v>
      </c>
      <c r="D6372" s="74" t="s">
        <v>1182</v>
      </c>
      <c r="E6372" s="74" t="s">
        <v>4126</v>
      </c>
      <c r="F6372" s="74" t="s">
        <v>4126</v>
      </c>
      <c r="G6372" s="74" t="s">
        <v>4126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6"/>
        <v>0</v>
      </c>
      <c r="W6372" s="14">
        <f t="shared" si="798"/>
        <v>49019.607843137252</v>
      </c>
      <c r="X6372" s="14"/>
      <c r="Y6372" s="14">
        <f t="shared" si="799"/>
        <v>0</v>
      </c>
      <c r="Z6372" s="16">
        <f t="shared" si="797"/>
        <v>49019.607843137252</v>
      </c>
      <c r="AA6372" s="14">
        <f t="shared" si="800"/>
        <v>980.39215686274838</v>
      </c>
      <c r="AB6372" s="14">
        <f t="shared" si="801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>
      <c r="A6373" s="7" t="s">
        <v>3728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4125</v>
      </c>
      <c r="S6373" s="14">
        <v>-321860.23</v>
      </c>
      <c r="T6373" s="14">
        <v>50000</v>
      </c>
      <c r="U6373" s="14">
        <v>-271860.23</v>
      </c>
      <c r="V6373" s="14">
        <f t="shared" si="796"/>
        <v>0</v>
      </c>
      <c r="W6373" s="14">
        <f t="shared" si="798"/>
        <v>-263941.97087378637</v>
      </c>
      <c r="X6373" s="14"/>
      <c r="Y6373" s="14">
        <f t="shared" si="799"/>
        <v>7918.259126213612</v>
      </c>
      <c r="Z6373" s="16">
        <f t="shared" si="797"/>
        <v>-263941.97087378637</v>
      </c>
      <c r="AA6373" s="14">
        <f t="shared" si="800"/>
        <v>-7918.259126213612</v>
      </c>
      <c r="AB6373" s="14">
        <f t="shared" si="801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>
      <c r="A6374" s="7" t="s">
        <v>3728</v>
      </c>
      <c r="B6374" s="74" t="s">
        <v>32</v>
      </c>
      <c r="C6374" s="74" t="s">
        <v>1072</v>
      </c>
      <c r="D6374" s="74" t="s">
        <v>1182</v>
      </c>
      <c r="E6374" s="74" t="s">
        <v>3536</v>
      </c>
      <c r="F6374" s="74" t="s">
        <v>3536</v>
      </c>
      <c r="G6374" s="74" t="s">
        <v>3536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6"/>
        <v>9780.34</v>
      </c>
      <c r="W6374" s="14">
        <f t="shared" si="798"/>
        <v>219.65999999999997</v>
      </c>
      <c r="X6374" s="14"/>
      <c r="Y6374" s="14">
        <f t="shared" si="799"/>
        <v>0</v>
      </c>
      <c r="Z6374" s="16">
        <f t="shared" si="797"/>
        <v>219.65999999999997</v>
      </c>
      <c r="AA6374" s="14">
        <f t="shared" si="800"/>
        <v>0</v>
      </c>
      <c r="AB6374" s="14">
        <f t="shared" si="801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>
      <c r="A6375" s="7" t="s">
        <v>3728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6"/>
        <v>758957.35999999987</v>
      </c>
      <c r="W6375" s="14">
        <f t="shared" si="798"/>
        <v>236134.09000000003</v>
      </c>
      <c r="X6375" s="14"/>
      <c r="Y6375" s="14">
        <f t="shared" si="799"/>
        <v>0</v>
      </c>
      <c r="Z6375" s="16">
        <f t="shared" si="797"/>
        <v>236134.09000000003</v>
      </c>
      <c r="AA6375" s="14">
        <f t="shared" si="800"/>
        <v>0</v>
      </c>
      <c r="AB6375" s="14">
        <f t="shared" si="801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>
      <c r="A6376" s="7" t="s">
        <v>3728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6"/>
        <v>68719.03</v>
      </c>
      <c r="W6376" s="14">
        <f t="shared" si="798"/>
        <v>214565.98</v>
      </c>
      <c r="X6376" s="14"/>
      <c r="Y6376" s="14">
        <f t="shared" si="799"/>
        <v>0</v>
      </c>
      <c r="Z6376" s="16">
        <f t="shared" si="797"/>
        <v>214565.98</v>
      </c>
      <c r="AA6376" s="14">
        <f t="shared" si="800"/>
        <v>0</v>
      </c>
      <c r="AB6376" s="14">
        <f t="shared" si="801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>
      <c r="A6377" s="7" t="s">
        <v>3728</v>
      </c>
      <c r="B6377" s="74" t="s">
        <v>32</v>
      </c>
      <c r="C6377" s="74" t="s">
        <v>1072</v>
      </c>
      <c r="D6377" s="74" t="s">
        <v>1182</v>
      </c>
      <c r="E6377" s="74" t="s">
        <v>4127</v>
      </c>
      <c r="F6377" s="74" t="s">
        <v>4127</v>
      </c>
      <c r="G6377" s="74" t="s">
        <v>4127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4058</v>
      </c>
      <c r="S6377" s="14">
        <v>0</v>
      </c>
      <c r="T6377" s="14">
        <v>-12174.18</v>
      </c>
      <c r="U6377" s="14">
        <v>-12174.18</v>
      </c>
      <c r="V6377" s="14">
        <f t="shared" si="796"/>
        <v>0</v>
      </c>
      <c r="W6377" s="14">
        <f t="shared" si="798"/>
        <v>-11935.470588235294</v>
      </c>
      <c r="X6377" s="14"/>
      <c r="Y6377" s="14">
        <f t="shared" si="799"/>
        <v>238.7094117647066</v>
      </c>
      <c r="Z6377" s="16">
        <f t="shared" si="797"/>
        <v>-11935.470588235294</v>
      </c>
      <c r="AA6377" s="14">
        <f t="shared" si="800"/>
        <v>-238.7094117647066</v>
      </c>
      <c r="AB6377" s="14">
        <f t="shared" si="801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>
      <c r="A6378" s="7" t="s">
        <v>3728</v>
      </c>
      <c r="B6378" s="74" t="s">
        <v>32</v>
      </c>
      <c r="C6378" s="74" t="s">
        <v>1072</v>
      </c>
      <c r="D6378" s="74" t="s">
        <v>1182</v>
      </c>
      <c r="E6378" s="74" t="s">
        <v>4127</v>
      </c>
      <c r="F6378" s="74" t="s">
        <v>4127</v>
      </c>
      <c r="G6378" s="74" t="s">
        <v>4127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4058</v>
      </c>
      <c r="S6378" s="14">
        <v>0</v>
      </c>
      <c r="T6378" s="14">
        <v>20000</v>
      </c>
      <c r="U6378" s="14">
        <v>20000</v>
      </c>
      <c r="V6378" s="14">
        <f t="shared" si="796"/>
        <v>0</v>
      </c>
      <c r="W6378" s="14">
        <f t="shared" si="798"/>
        <v>20000</v>
      </c>
      <c r="X6378" s="14"/>
      <c r="Y6378" s="14">
        <f t="shared" si="799"/>
        <v>0</v>
      </c>
      <c r="Z6378" s="16">
        <f t="shared" si="797"/>
        <v>20000</v>
      </c>
      <c r="AA6378" s="14">
        <f t="shared" si="800"/>
        <v>0</v>
      </c>
      <c r="AB6378" s="14">
        <f t="shared" si="801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>
      <c r="A6379" s="7" t="s">
        <v>3728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6"/>
        <v>501353.91000000015</v>
      </c>
      <c r="W6379" s="14">
        <f t="shared" si="798"/>
        <v>2688293.4705882352</v>
      </c>
      <c r="X6379" s="14"/>
      <c r="Y6379" s="14">
        <f t="shared" si="799"/>
        <v>0</v>
      </c>
      <c r="Z6379" s="16">
        <f t="shared" si="797"/>
        <v>2688293.4705882352</v>
      </c>
      <c r="AA6379" s="14">
        <f t="shared" si="800"/>
        <v>53765.869411764666</v>
      </c>
      <c r="AB6379" s="14">
        <f t="shared" si="801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>
      <c r="A6380" s="7" t="s">
        <v>3728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4125</v>
      </c>
      <c r="S6380" s="14">
        <v>0</v>
      </c>
      <c r="T6380" s="14">
        <v>100000</v>
      </c>
      <c r="U6380" s="14">
        <v>100000</v>
      </c>
      <c r="V6380" s="14">
        <f t="shared" si="796"/>
        <v>0</v>
      </c>
      <c r="W6380" s="14">
        <f t="shared" si="798"/>
        <v>99009.900990099006</v>
      </c>
      <c r="X6380" s="14"/>
      <c r="Y6380" s="14">
        <f t="shared" si="799"/>
        <v>0</v>
      </c>
      <c r="Z6380" s="16">
        <f t="shared" si="797"/>
        <v>99009.900990099006</v>
      </c>
      <c r="AA6380" s="14">
        <f t="shared" si="800"/>
        <v>990.09900990099413</v>
      </c>
      <c r="AB6380" s="14">
        <f t="shared" si="801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>
      <c r="A6381" s="7" t="s">
        <v>3728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6"/>
        <v>9137.880000000001</v>
      </c>
      <c r="W6381" s="14">
        <f t="shared" si="798"/>
        <v>10115.019607843136</v>
      </c>
      <c r="X6381" s="14"/>
      <c r="Y6381" s="14">
        <f t="shared" si="799"/>
        <v>0</v>
      </c>
      <c r="Z6381" s="16">
        <f t="shared" si="797"/>
        <v>10115.019607843136</v>
      </c>
      <c r="AA6381" s="14">
        <f t="shared" si="800"/>
        <v>202.30039215686338</v>
      </c>
      <c r="AB6381" s="14">
        <f t="shared" si="801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>
      <c r="A6382" s="7" t="s">
        <v>3728</v>
      </c>
      <c r="B6382" s="74" t="s">
        <v>32</v>
      </c>
      <c r="C6382" s="74" t="s">
        <v>1072</v>
      </c>
      <c r="D6382" s="74" t="s">
        <v>1182</v>
      </c>
      <c r="E6382" s="74" t="s">
        <v>3538</v>
      </c>
      <c r="F6382" s="74" t="s">
        <v>3538</v>
      </c>
      <c r="G6382" s="74" t="s">
        <v>3538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4052</v>
      </c>
      <c r="S6382" s="14">
        <v>0</v>
      </c>
      <c r="T6382" s="14">
        <v>4100000</v>
      </c>
      <c r="U6382" s="14">
        <v>2354565.71</v>
      </c>
      <c r="V6382" s="14">
        <f t="shared" si="796"/>
        <v>1745434.29</v>
      </c>
      <c r="W6382" s="14">
        <f t="shared" si="798"/>
        <v>2308397.7549019605</v>
      </c>
      <c r="X6382" s="14"/>
      <c r="Y6382" s="14">
        <f t="shared" si="799"/>
        <v>0</v>
      </c>
      <c r="Z6382" s="16">
        <f t="shared" si="797"/>
        <v>2308397.7549019605</v>
      </c>
      <c r="AA6382" s="14">
        <f t="shared" si="800"/>
        <v>46167.955098039471</v>
      </c>
      <c r="AB6382" s="14">
        <f t="shared" si="801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>
      <c r="A6383" s="7" t="s">
        <v>3728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6"/>
        <v>94480.72000000003</v>
      </c>
      <c r="W6383" s="14">
        <f t="shared" si="798"/>
        <v>263580.88118811883</v>
      </c>
      <c r="X6383" s="14"/>
      <c r="Y6383" s="14">
        <f t="shared" si="799"/>
        <v>0</v>
      </c>
      <c r="Z6383" s="16">
        <f t="shared" si="797"/>
        <v>263580.88118811883</v>
      </c>
      <c r="AA6383" s="14">
        <f t="shared" si="800"/>
        <v>2635.808811881172</v>
      </c>
      <c r="AB6383" s="14">
        <f t="shared" si="801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>
      <c r="A6384" s="7" t="s">
        <v>3728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798"/>
        <v>0</v>
      </c>
      <c r="X6384" s="14"/>
      <c r="Y6384" s="14">
        <f t="shared" si="799"/>
        <v>0</v>
      </c>
      <c r="Z6384" s="16">
        <f t="shared" si="797"/>
        <v>0</v>
      </c>
      <c r="AA6384" s="14">
        <f t="shared" si="800"/>
        <v>0</v>
      </c>
      <c r="AB6384" s="14">
        <f t="shared" si="801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>
      <c r="A6385" s="7" t="s">
        <v>3728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6"/>
        <v>70579.130000000063</v>
      </c>
      <c r="W6385" s="14">
        <f t="shared" si="798"/>
        <v>369225.57843137247</v>
      </c>
      <c r="X6385" s="14"/>
      <c r="Y6385" s="14">
        <f t="shared" si="799"/>
        <v>0</v>
      </c>
      <c r="Z6385" s="16">
        <f t="shared" si="797"/>
        <v>369225.57843137247</v>
      </c>
      <c r="AA6385" s="14">
        <f t="shared" si="800"/>
        <v>7384.5115686274366</v>
      </c>
      <c r="AB6385" s="14">
        <f t="shared" si="801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>
      <c r="A6386" s="7" t="s">
        <v>3728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6"/>
        <v>2037008.5600000005</v>
      </c>
      <c r="W6386" s="14">
        <f t="shared" si="798"/>
        <v>12127996.58</v>
      </c>
      <c r="X6386" s="14"/>
      <c r="Y6386" s="14">
        <f t="shared" si="799"/>
        <v>0</v>
      </c>
      <c r="Z6386" s="16">
        <f t="shared" si="797"/>
        <v>12127996.58</v>
      </c>
      <c r="AA6386" s="14">
        <f t="shared" si="800"/>
        <v>0</v>
      </c>
      <c r="AB6386" s="14">
        <f t="shared" si="801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>
      <c r="A6387" s="7" t="s">
        <v>3728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2">S6387+T6387-U6387</f>
        <v>1598489.1399999997</v>
      </c>
      <c r="W6387" s="14">
        <f t="shared" si="798"/>
        <v>5079529.5000000009</v>
      </c>
      <c r="X6387" s="14"/>
      <c r="Y6387" s="14">
        <f t="shared" si="799"/>
        <v>0</v>
      </c>
      <c r="Z6387" s="16">
        <f t="shared" ref="Z6387:Z6391" si="803">W6387+X6387</f>
        <v>5079529.5000000009</v>
      </c>
      <c r="AA6387" s="14">
        <f t="shared" si="800"/>
        <v>0</v>
      </c>
      <c r="AB6387" s="14">
        <f t="shared" si="801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>
      <c r="A6388" s="7" t="s">
        <v>3728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2"/>
        <v>364213.07999999996</v>
      </c>
      <c r="W6388" s="14">
        <f t="shared" si="798"/>
        <v>193890.86999999997</v>
      </c>
      <c r="X6388" s="14"/>
      <c r="Y6388" s="14">
        <f t="shared" si="799"/>
        <v>0</v>
      </c>
      <c r="Z6388" s="16">
        <f t="shared" si="803"/>
        <v>193890.86999999997</v>
      </c>
      <c r="AA6388" s="14">
        <f t="shared" si="800"/>
        <v>0</v>
      </c>
      <c r="AB6388" s="14">
        <f t="shared" si="801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>
      <c r="A6389" s="7" t="s">
        <v>3728</v>
      </c>
      <c r="B6389" s="74" t="s">
        <v>32</v>
      </c>
      <c r="C6389" s="74" t="s">
        <v>1330</v>
      </c>
      <c r="D6389" s="74" t="s">
        <v>1441</v>
      </c>
      <c r="E6389" s="74" t="s">
        <v>3540</v>
      </c>
      <c r="F6389" s="74" t="s">
        <v>3540</v>
      </c>
      <c r="G6389" s="74" t="s">
        <v>3540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2"/>
        <v>211462.83000000005</v>
      </c>
      <c r="W6389" s="14">
        <f t="shared" si="798"/>
        <v>108198.19999999998</v>
      </c>
      <c r="X6389" s="14"/>
      <c r="Y6389" s="14">
        <f t="shared" si="799"/>
        <v>0</v>
      </c>
      <c r="Z6389" s="16">
        <f t="shared" si="803"/>
        <v>108198.19999999998</v>
      </c>
      <c r="AA6389" s="14">
        <f t="shared" si="800"/>
        <v>0</v>
      </c>
      <c r="AB6389" s="14">
        <f t="shared" si="801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>
      <c r="A6390" s="7" t="s">
        <v>3728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2"/>
        <v>158238.53000000003</v>
      </c>
      <c r="W6390" s="14">
        <f t="shared" si="798"/>
        <v>558990.91999999993</v>
      </c>
      <c r="X6390" s="14"/>
      <c r="Y6390" s="14">
        <f t="shared" si="799"/>
        <v>0</v>
      </c>
      <c r="Z6390" s="16">
        <f t="shared" si="803"/>
        <v>558990.91999999993</v>
      </c>
      <c r="AA6390" s="14">
        <f t="shared" si="800"/>
        <v>0</v>
      </c>
      <c r="AB6390" s="14">
        <f t="shared" si="801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>
      <c r="A6391" s="7" t="s">
        <v>3728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2"/>
        <v>488924.20999999985</v>
      </c>
      <c r="W6391" s="14">
        <f t="shared" si="798"/>
        <v>361475.29807692324</v>
      </c>
      <c r="X6391" s="14"/>
      <c r="Y6391" s="14">
        <f t="shared" si="799"/>
        <v>0</v>
      </c>
      <c r="Z6391" s="16">
        <f t="shared" si="803"/>
        <v>361475.29807692324</v>
      </c>
      <c r="AA6391" s="14">
        <f t="shared" si="800"/>
        <v>14459.011923076934</v>
      </c>
      <c r="AB6391" s="14">
        <f t="shared" si="801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>
      <c r="A6392" s="7" t="s">
        <v>3728</v>
      </c>
      <c r="B6392" s="74" t="s">
        <v>32</v>
      </c>
      <c r="C6392" s="74" t="s">
        <v>1330</v>
      </c>
      <c r="D6392" s="74" t="s">
        <v>1351</v>
      </c>
      <c r="E6392" s="74" t="s">
        <v>4128</v>
      </c>
      <c r="F6392" s="74" t="s">
        <v>4128</v>
      </c>
      <c r="G6392" s="74" t="s">
        <v>4128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2"/>
        <v>20000</v>
      </c>
      <c r="W6392" s="14">
        <f t="shared" si="798"/>
        <v>0</v>
      </c>
      <c r="X6392" s="14"/>
      <c r="Y6392" s="14">
        <f t="shared" si="799"/>
        <v>0</v>
      </c>
      <c r="Z6392" s="14"/>
      <c r="AA6392" s="14">
        <f t="shared" si="800"/>
        <v>0</v>
      </c>
      <c r="AB6392" s="14">
        <f t="shared" si="801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>
      <c r="A6393" s="7" t="s">
        <v>3728</v>
      </c>
      <c r="B6393" s="74" t="s">
        <v>32</v>
      </c>
      <c r="C6393" s="74" t="s">
        <v>1330</v>
      </c>
      <c r="D6393" s="74" t="s">
        <v>1351</v>
      </c>
      <c r="E6393" s="74" t="s">
        <v>3541</v>
      </c>
      <c r="F6393" s="74" t="s">
        <v>3541</v>
      </c>
      <c r="G6393" s="74" t="s">
        <v>3541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2"/>
        <v>0</v>
      </c>
      <c r="W6393" s="14">
        <f t="shared" si="798"/>
        <v>99999.999999999985</v>
      </c>
      <c r="X6393" s="14"/>
      <c r="Y6393" s="14">
        <f t="shared" si="799"/>
        <v>0</v>
      </c>
      <c r="Z6393" s="16">
        <f t="shared" ref="Z6393:Z6456" si="804">W6393+X6393</f>
        <v>99999.999999999985</v>
      </c>
      <c r="AA6393" s="14">
        <f t="shared" si="800"/>
        <v>0</v>
      </c>
      <c r="AB6393" s="14">
        <f t="shared" si="801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>
      <c r="A6394" s="7" t="s">
        <v>3728</v>
      </c>
      <c r="B6394" s="74" t="s">
        <v>32</v>
      </c>
      <c r="C6394" s="74" t="s">
        <v>1330</v>
      </c>
      <c r="D6394" s="74" t="s">
        <v>1351</v>
      </c>
      <c r="E6394" s="74" t="s">
        <v>4129</v>
      </c>
      <c r="F6394" s="74" t="s">
        <v>4129</v>
      </c>
      <c r="G6394" s="74" t="s">
        <v>4129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2"/>
        <v>50000</v>
      </c>
      <c r="W6394" s="14">
        <f t="shared" si="798"/>
        <v>0</v>
      </c>
      <c r="X6394" s="14"/>
      <c r="Y6394" s="14">
        <f t="shared" si="799"/>
        <v>0</v>
      </c>
      <c r="Z6394" s="16">
        <f t="shared" si="804"/>
        <v>0</v>
      </c>
      <c r="AA6394" s="14">
        <f t="shared" si="800"/>
        <v>0</v>
      </c>
      <c r="AB6394" s="14">
        <f t="shared" si="801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>
      <c r="A6395" s="7" t="s">
        <v>3728</v>
      </c>
      <c r="B6395" s="74" t="s">
        <v>32</v>
      </c>
      <c r="C6395" s="74" t="s">
        <v>1330</v>
      </c>
      <c r="D6395" s="74" t="s">
        <v>1351</v>
      </c>
      <c r="E6395" s="74" t="s">
        <v>4130</v>
      </c>
      <c r="F6395" s="74" t="s">
        <v>4130</v>
      </c>
      <c r="G6395" s="74" t="s">
        <v>4130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2"/>
        <v>41595.03</v>
      </c>
      <c r="W6395" s="14">
        <f t="shared" si="798"/>
        <v>8404.9700000000012</v>
      </c>
      <c r="X6395" s="14"/>
      <c r="Y6395" s="14">
        <f t="shared" si="799"/>
        <v>0</v>
      </c>
      <c r="Z6395" s="16">
        <f t="shared" si="804"/>
        <v>8404.9700000000012</v>
      </c>
      <c r="AA6395" s="14">
        <f t="shared" si="800"/>
        <v>0</v>
      </c>
      <c r="AB6395" s="14">
        <f t="shared" si="801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>
      <c r="A6396" s="7" t="s">
        <v>3728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2"/>
        <v>0</v>
      </c>
      <c r="W6396" s="14">
        <f t="shared" si="798"/>
        <v>0</v>
      </c>
      <c r="X6396" s="14"/>
      <c r="Y6396" s="14">
        <f t="shared" si="799"/>
        <v>0</v>
      </c>
      <c r="Z6396" s="16">
        <f t="shared" si="804"/>
        <v>0</v>
      </c>
      <c r="AA6396" s="14">
        <f t="shared" si="800"/>
        <v>0</v>
      </c>
      <c r="AB6396" s="14">
        <f t="shared" si="801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>
      <c r="A6397" s="7" t="s">
        <v>3728</v>
      </c>
      <c r="B6397" s="74" t="s">
        <v>32</v>
      </c>
      <c r="C6397" s="74" t="s">
        <v>1330</v>
      </c>
      <c r="D6397" s="74" t="s">
        <v>1354</v>
      </c>
      <c r="E6397" s="74" t="s">
        <v>3542</v>
      </c>
      <c r="F6397" s="74" t="s">
        <v>3542</v>
      </c>
      <c r="G6397" s="74" t="s">
        <v>3542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2"/>
        <v>9544.5700000000015</v>
      </c>
      <c r="W6397" s="14">
        <f t="shared" si="798"/>
        <v>10500.97</v>
      </c>
      <c r="X6397" s="14"/>
      <c r="Y6397" s="14">
        <f t="shared" si="799"/>
        <v>0</v>
      </c>
      <c r="Z6397" s="16">
        <f t="shared" si="804"/>
        <v>10500.97</v>
      </c>
      <c r="AA6397" s="14">
        <f t="shared" si="800"/>
        <v>0</v>
      </c>
      <c r="AB6397" s="14">
        <f t="shared" si="801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>
      <c r="A6398" s="7" t="s">
        <v>3728</v>
      </c>
      <c r="B6398" s="74" t="s">
        <v>32</v>
      </c>
      <c r="C6398" s="74" t="s">
        <v>1330</v>
      </c>
      <c r="D6398" s="74" t="s">
        <v>1354</v>
      </c>
      <c r="E6398" s="74" t="s">
        <v>4131</v>
      </c>
      <c r="F6398" s="74" t="s">
        <v>4131</v>
      </c>
      <c r="G6398" s="74" t="s">
        <v>4131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2"/>
        <v>175101.21000000002</v>
      </c>
      <c r="W6398" s="14">
        <f t="shared" si="798"/>
        <v>174898.78999999998</v>
      </c>
      <c r="X6398" s="14"/>
      <c r="Y6398" s="14">
        <f t="shared" si="799"/>
        <v>0</v>
      </c>
      <c r="Z6398" s="16">
        <f t="shared" si="804"/>
        <v>174898.78999999998</v>
      </c>
      <c r="AA6398" s="14">
        <f t="shared" si="800"/>
        <v>0</v>
      </c>
      <c r="AB6398" s="14">
        <f t="shared" si="801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>
      <c r="A6399" s="7" t="s">
        <v>3728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2"/>
        <v>74668.829999999958</v>
      </c>
      <c r="W6399" s="14">
        <f t="shared" ref="W6399:W6462" si="805">IF(O6399="返货",U6399/(1+P6399),IF(O6399="返现",U6399,IF(O6399="折扣",U6399*P6399,IF(O6399="无",U6399))))</f>
        <v>451362.88</v>
      </c>
      <c r="X6399" s="14"/>
      <c r="Y6399" s="14">
        <f t="shared" si="799"/>
        <v>0</v>
      </c>
      <c r="Z6399" s="16">
        <f t="shared" si="804"/>
        <v>451362.88</v>
      </c>
      <c r="AA6399" s="14">
        <f t="shared" si="800"/>
        <v>0</v>
      </c>
      <c r="AB6399" s="14">
        <f t="shared" si="801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>
      <c r="A6400" s="7" t="s">
        <v>3728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2"/>
        <v>2825174.15</v>
      </c>
      <c r="W6400" s="14">
        <f t="shared" si="805"/>
        <v>2920494.9801980201</v>
      </c>
      <c r="X6400" s="14"/>
      <c r="Y6400" s="14">
        <f t="shared" si="799"/>
        <v>0</v>
      </c>
      <c r="Z6400" s="16">
        <f t="shared" si="804"/>
        <v>2920494.9801980201</v>
      </c>
      <c r="AA6400" s="14">
        <f t="shared" si="800"/>
        <v>29204.949801980052</v>
      </c>
      <c r="AB6400" s="14">
        <f t="shared" si="801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>
      <c r="A6401" s="7" t="s">
        <v>3728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2"/>
        <v>0</v>
      </c>
      <c r="W6401" s="14">
        <f t="shared" si="805"/>
        <v>0</v>
      </c>
      <c r="X6401" s="14"/>
      <c r="Y6401" s="14">
        <f t="shared" si="799"/>
        <v>0</v>
      </c>
      <c r="Z6401" s="16">
        <f t="shared" si="804"/>
        <v>0</v>
      </c>
      <c r="AA6401" s="14">
        <f t="shared" si="800"/>
        <v>0</v>
      </c>
      <c r="AB6401" s="14">
        <f t="shared" si="801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>
      <c r="A6402" s="7" t="s">
        <v>3728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2"/>
        <v>1291083.9799999997</v>
      </c>
      <c r="W6402" s="14">
        <f t="shared" si="805"/>
        <v>1842084.1700000002</v>
      </c>
      <c r="X6402" s="14"/>
      <c r="Y6402" s="14">
        <f t="shared" si="799"/>
        <v>0</v>
      </c>
      <c r="Z6402" s="16">
        <f t="shared" si="804"/>
        <v>1842084.1700000002</v>
      </c>
      <c r="AA6402" s="14">
        <f t="shared" si="800"/>
        <v>0</v>
      </c>
      <c r="AB6402" s="14">
        <f t="shared" si="801"/>
        <v>1842084.1700000002</v>
      </c>
      <c r="AC6402" s="10">
        <v>7.0000000000000007E-2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>
      <c r="A6403" s="7" t="s">
        <v>3728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4132</v>
      </c>
      <c r="S6403" s="14">
        <v>0</v>
      </c>
      <c r="T6403" s="14">
        <v>5630000</v>
      </c>
      <c r="U6403" s="14">
        <v>4826402.54</v>
      </c>
      <c r="V6403" s="14">
        <f t="shared" si="802"/>
        <v>803597.46</v>
      </c>
      <c r="W6403" s="14">
        <f t="shared" si="805"/>
        <v>4826402.54</v>
      </c>
      <c r="X6403" s="14"/>
      <c r="Y6403" s="14">
        <f t="shared" ref="Y6403:Y6466" si="806">IF((W6403-AB6403)&gt;0,W6403-AB6403,0)</f>
        <v>0</v>
      </c>
      <c r="Z6403" s="16">
        <f t="shared" si="804"/>
        <v>4826402.54</v>
      </c>
      <c r="AA6403" s="14">
        <f t="shared" si="800"/>
        <v>0</v>
      </c>
      <c r="AB6403" s="14">
        <f t="shared" si="801"/>
        <v>4826402.54</v>
      </c>
      <c r="AC6403" s="10">
        <v>7.0000000000000007E-2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>
      <c r="A6404" s="7" t="s">
        <v>3728</v>
      </c>
      <c r="B6404" s="74" t="s">
        <v>32</v>
      </c>
      <c r="C6404" s="74" t="s">
        <v>1517</v>
      </c>
      <c r="D6404" s="74" t="s">
        <v>1518</v>
      </c>
      <c r="E6404" s="74" t="s">
        <v>4133</v>
      </c>
      <c r="F6404" s="74" t="s">
        <v>4134</v>
      </c>
      <c r="G6404" s="74" t="s">
        <v>4133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4135</v>
      </c>
      <c r="S6404" s="14">
        <v>0</v>
      </c>
      <c r="T6404" s="14">
        <v>700000</v>
      </c>
      <c r="U6404" s="14">
        <v>0</v>
      </c>
      <c r="V6404" s="14">
        <f t="shared" si="802"/>
        <v>700000</v>
      </c>
      <c r="W6404" s="14">
        <f t="shared" si="805"/>
        <v>0</v>
      </c>
      <c r="X6404" s="14"/>
      <c r="Y6404" s="14">
        <f t="shared" si="806"/>
        <v>0</v>
      </c>
      <c r="Z6404" s="16">
        <f t="shared" si="804"/>
        <v>0</v>
      </c>
      <c r="AA6404" s="14">
        <f t="shared" si="800"/>
        <v>0</v>
      </c>
      <c r="AB6404" s="14">
        <f t="shared" si="801"/>
        <v>0</v>
      </c>
      <c r="AC6404" s="10">
        <v>7.0000000000000007E-2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>
      <c r="A6405" s="7" t="s">
        <v>3728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2"/>
        <v>457700.49000000022</v>
      </c>
      <c r="W6405" s="14">
        <f t="shared" si="805"/>
        <v>4604287.3899999997</v>
      </c>
      <c r="X6405" s="14"/>
      <c r="Y6405" s="14">
        <f t="shared" si="806"/>
        <v>0</v>
      </c>
      <c r="Z6405" s="16">
        <f t="shared" si="804"/>
        <v>4604287.3899999997</v>
      </c>
      <c r="AA6405" s="14">
        <f t="shared" si="800"/>
        <v>0</v>
      </c>
      <c r="AB6405" s="14">
        <f t="shared" si="801"/>
        <v>4604287.3899999997</v>
      </c>
      <c r="AC6405" s="10">
        <v>7.0000000000000007E-2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>
      <c r="A6406" s="7" t="s">
        <v>3728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2"/>
        <v>207105.16999999969</v>
      </c>
      <c r="W6406" s="14">
        <f t="shared" si="805"/>
        <v>1182958.1800000004</v>
      </c>
      <c r="X6406" s="14"/>
      <c r="Y6406" s="14">
        <f t="shared" si="806"/>
        <v>0</v>
      </c>
      <c r="Z6406" s="16">
        <f t="shared" si="804"/>
        <v>1182958.1800000004</v>
      </c>
      <c r="AA6406" s="14">
        <f t="shared" si="800"/>
        <v>0</v>
      </c>
      <c r="AB6406" s="14">
        <f t="shared" si="801"/>
        <v>1182958.1800000004</v>
      </c>
      <c r="AC6406" s="10">
        <v>7.0000000000000007E-2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>
      <c r="A6407" s="7" t="s">
        <v>3728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2"/>
        <v>1010742.0400000005</v>
      </c>
      <c r="W6407" s="14">
        <f t="shared" si="805"/>
        <v>1647921.0679611648</v>
      </c>
      <c r="X6407" s="14"/>
      <c r="Y6407" s="14">
        <f t="shared" si="806"/>
        <v>0</v>
      </c>
      <c r="Z6407" s="16">
        <f t="shared" si="804"/>
        <v>1647921.0679611648</v>
      </c>
      <c r="AA6407" s="14">
        <f t="shared" si="800"/>
        <v>49437.63203883497</v>
      </c>
      <c r="AB6407" s="14">
        <f t="shared" si="801"/>
        <v>1697358.6999999997</v>
      </c>
      <c r="AC6407" s="10">
        <v>7.0000000000000007E-2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>
      <c r="A6408" s="7" t="s">
        <v>3728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4136</v>
      </c>
      <c r="S6408" s="14">
        <v>1746994.23</v>
      </c>
      <c r="T6408" s="14">
        <v>-4200000</v>
      </c>
      <c r="U6408" s="14">
        <v>-2453005.77</v>
      </c>
      <c r="V6408" s="14">
        <f t="shared" si="802"/>
        <v>0</v>
      </c>
      <c r="W6408" s="14">
        <f t="shared" si="805"/>
        <v>-2453005.77</v>
      </c>
      <c r="X6408" s="14"/>
      <c r="Y6408" s="14">
        <f t="shared" si="806"/>
        <v>0</v>
      </c>
      <c r="Z6408" s="16">
        <f t="shared" si="804"/>
        <v>-2453005.77</v>
      </c>
      <c r="AA6408" s="14">
        <f t="shared" si="800"/>
        <v>0</v>
      </c>
      <c r="AB6408" s="14">
        <f t="shared" si="801"/>
        <v>-2453005.77</v>
      </c>
      <c r="AC6408" s="10">
        <v>7.0000000000000007E-2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>
      <c r="A6409" s="7" t="s">
        <v>3728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2"/>
        <v>8485.2699999999895</v>
      </c>
      <c r="W6409" s="14">
        <f t="shared" si="805"/>
        <v>80374.040000000008</v>
      </c>
      <c r="X6409" s="14"/>
      <c r="Y6409" s="14">
        <f t="shared" si="806"/>
        <v>0</v>
      </c>
      <c r="Z6409" s="16">
        <f t="shared" si="804"/>
        <v>80374.040000000008</v>
      </c>
      <c r="AA6409" s="14">
        <f t="shared" si="800"/>
        <v>0</v>
      </c>
      <c r="AB6409" s="14">
        <f t="shared" si="801"/>
        <v>80374.040000000008</v>
      </c>
      <c r="AC6409" s="10">
        <v>7.0000000000000007E-2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>
      <c r="A6410" s="7" t="s">
        <v>3728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2"/>
        <v>1309887.7800000003</v>
      </c>
      <c r="W6410" s="14">
        <f t="shared" si="805"/>
        <v>4335124.8599999994</v>
      </c>
      <c r="X6410" s="14"/>
      <c r="Y6410" s="14">
        <f t="shared" si="806"/>
        <v>0</v>
      </c>
      <c r="Z6410" s="16">
        <f t="shared" si="804"/>
        <v>4335124.8599999994</v>
      </c>
      <c r="AA6410" s="14">
        <f t="shared" ref="AA6410:AA6473" si="807">U6410-W6410</f>
        <v>0</v>
      </c>
      <c r="AB6410" s="14">
        <f t="shared" si="801"/>
        <v>4335124.8599999994</v>
      </c>
      <c r="AC6410" s="10">
        <v>7.0000000000000007E-2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>
      <c r="A6411" s="7" t="s">
        <v>3728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2"/>
        <v>60512.429999999702</v>
      </c>
      <c r="W6411" s="14">
        <f t="shared" si="805"/>
        <v>1465815.2900000003</v>
      </c>
      <c r="X6411" s="14"/>
      <c r="Y6411" s="14">
        <f t="shared" si="806"/>
        <v>0</v>
      </c>
      <c r="Z6411" s="16">
        <f t="shared" si="804"/>
        <v>1465815.2900000003</v>
      </c>
      <c r="AA6411" s="14">
        <f t="shared" si="807"/>
        <v>0</v>
      </c>
      <c r="AB6411" s="14">
        <f t="shared" si="801"/>
        <v>1465815.2900000003</v>
      </c>
      <c r="AC6411" s="10">
        <v>7.0000000000000007E-2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>
      <c r="A6412" s="7" t="s">
        <v>3728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4135</v>
      </c>
      <c r="S6412" s="14">
        <v>4065695.53</v>
      </c>
      <c r="T6412" s="14">
        <v>-3067805.7</v>
      </c>
      <c r="U6412" s="14">
        <v>0</v>
      </c>
      <c r="V6412" s="14">
        <f t="shared" si="802"/>
        <v>997889.82999999961</v>
      </c>
      <c r="W6412" s="14">
        <f t="shared" si="805"/>
        <v>0</v>
      </c>
      <c r="X6412" s="14"/>
      <c r="Y6412" s="14">
        <f t="shared" si="806"/>
        <v>0</v>
      </c>
      <c r="Z6412" s="16">
        <f t="shared" si="804"/>
        <v>0</v>
      </c>
      <c r="AA6412" s="14">
        <f t="shared" si="807"/>
        <v>0</v>
      </c>
      <c r="AB6412" s="14">
        <f t="shared" si="801"/>
        <v>0</v>
      </c>
      <c r="AC6412" s="10">
        <v>7.0000000000000007E-2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>
      <c r="A6413" s="7" t="s">
        <v>3728</v>
      </c>
      <c r="B6413" s="74" t="s">
        <v>32</v>
      </c>
      <c r="C6413" s="74" t="s">
        <v>1517</v>
      </c>
      <c r="D6413" s="74" t="s">
        <v>1518</v>
      </c>
      <c r="E6413" s="74" t="s">
        <v>4137</v>
      </c>
      <c r="F6413" s="74" t="s">
        <v>4137</v>
      </c>
      <c r="G6413" s="74" t="s">
        <v>4137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4136</v>
      </c>
      <c r="S6413" s="14">
        <v>0</v>
      </c>
      <c r="T6413" s="14">
        <v>15880000</v>
      </c>
      <c r="U6413" s="14">
        <v>13207770.700000001</v>
      </c>
      <c r="V6413" s="14">
        <f t="shared" si="802"/>
        <v>2672229.2999999989</v>
      </c>
      <c r="W6413" s="14">
        <f t="shared" si="805"/>
        <v>13207770.700000001</v>
      </c>
      <c r="X6413" s="14"/>
      <c r="Y6413" s="14">
        <f t="shared" si="806"/>
        <v>0</v>
      </c>
      <c r="Z6413" s="16">
        <f t="shared" si="804"/>
        <v>13207770.700000001</v>
      </c>
      <c r="AA6413" s="14">
        <f t="shared" si="807"/>
        <v>0</v>
      </c>
      <c r="AB6413" s="14">
        <f t="shared" si="801"/>
        <v>13207770.700000001</v>
      </c>
      <c r="AC6413" s="10">
        <v>7.0000000000000007E-2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>
      <c r="A6414" s="7" t="s">
        <v>3728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2"/>
        <v>2136237.3000000091</v>
      </c>
      <c r="W6414" s="14">
        <f t="shared" si="805"/>
        <v>6548882.0399999907</v>
      </c>
      <c r="X6414" s="14"/>
      <c r="Y6414" s="14">
        <f t="shared" si="806"/>
        <v>0</v>
      </c>
      <c r="Z6414" s="16">
        <f t="shared" si="804"/>
        <v>6548882.0399999907</v>
      </c>
      <c r="AA6414" s="14">
        <f t="shared" si="807"/>
        <v>0</v>
      </c>
      <c r="AB6414" s="14">
        <f t="shared" si="801"/>
        <v>6548882.0399999907</v>
      </c>
      <c r="AC6414" s="10">
        <v>7.0000000000000007E-2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>
      <c r="A6415" s="7" t="s">
        <v>3728</v>
      </c>
      <c r="B6415" s="74" t="s">
        <v>32</v>
      </c>
      <c r="C6415" s="74" t="s">
        <v>1517</v>
      </c>
      <c r="D6415" s="74" t="s">
        <v>1518</v>
      </c>
      <c r="E6415" s="74" t="s">
        <v>4138</v>
      </c>
      <c r="F6415" s="74" t="s">
        <v>4138</v>
      </c>
      <c r="G6415" s="74" t="s">
        <v>4138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4136</v>
      </c>
      <c r="S6415" s="14">
        <v>0</v>
      </c>
      <c r="T6415" s="14">
        <v>700000</v>
      </c>
      <c r="U6415" s="14">
        <v>700000</v>
      </c>
      <c r="V6415" s="14">
        <f t="shared" si="802"/>
        <v>0</v>
      </c>
      <c r="W6415" s="14">
        <f t="shared" si="805"/>
        <v>700000</v>
      </c>
      <c r="X6415" s="14"/>
      <c r="Y6415" s="14">
        <f t="shared" si="806"/>
        <v>0</v>
      </c>
      <c r="Z6415" s="16">
        <f t="shared" si="804"/>
        <v>700000</v>
      </c>
      <c r="AA6415" s="14">
        <f t="shared" si="807"/>
        <v>0</v>
      </c>
      <c r="AB6415" s="14">
        <f t="shared" si="801"/>
        <v>700000</v>
      </c>
      <c r="AC6415" s="10">
        <v>7.0000000000000007E-2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>
      <c r="A6416" s="7" t="s">
        <v>3728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2"/>
        <v>230788.0399999998</v>
      </c>
      <c r="W6416" s="14">
        <f t="shared" si="805"/>
        <v>1090184.2800000003</v>
      </c>
      <c r="X6416" s="14"/>
      <c r="Y6416" s="14">
        <f t="shared" si="806"/>
        <v>0</v>
      </c>
      <c r="Z6416" s="16">
        <f t="shared" si="804"/>
        <v>1090184.2800000003</v>
      </c>
      <c r="AA6416" s="14">
        <f t="shared" si="807"/>
        <v>0</v>
      </c>
      <c r="AB6416" s="14">
        <f t="shared" si="801"/>
        <v>1090184.2800000003</v>
      </c>
      <c r="AC6416" s="10">
        <v>7.0000000000000007E-2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>
      <c r="A6417" s="7" t="s">
        <v>3728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2"/>
        <v>360507.38</v>
      </c>
      <c r="W6417" s="14">
        <f t="shared" si="805"/>
        <v>156455.35999999999</v>
      </c>
      <c r="X6417" s="14"/>
      <c r="Y6417" s="14">
        <f t="shared" si="806"/>
        <v>0</v>
      </c>
      <c r="Z6417" s="16">
        <f t="shared" si="804"/>
        <v>156455.35999999999</v>
      </c>
      <c r="AA6417" s="14">
        <f t="shared" si="807"/>
        <v>0</v>
      </c>
      <c r="AB6417" s="14">
        <f t="shared" si="801"/>
        <v>156455.35999999999</v>
      </c>
      <c r="AC6417" s="10">
        <v>7.0000000000000007E-2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>
      <c r="A6418" s="7" t="s">
        <v>3728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2"/>
        <v>946827.43000000017</v>
      </c>
      <c r="W6418" s="14">
        <f t="shared" si="805"/>
        <v>2241819.71</v>
      </c>
      <c r="X6418" s="14"/>
      <c r="Y6418" s="14">
        <f t="shared" si="806"/>
        <v>0</v>
      </c>
      <c r="Z6418" s="16">
        <f t="shared" si="804"/>
        <v>2241819.71</v>
      </c>
      <c r="AA6418" s="14">
        <f t="shared" si="807"/>
        <v>0</v>
      </c>
      <c r="AB6418" s="14">
        <f t="shared" si="801"/>
        <v>2241819.71</v>
      </c>
      <c r="AC6418" s="10">
        <v>7.0000000000000007E-2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>
      <c r="A6419" s="7" t="s">
        <v>3728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2"/>
        <v>3473878.3499999996</v>
      </c>
      <c r="W6419" s="14">
        <f t="shared" si="805"/>
        <v>3315196.6000000006</v>
      </c>
      <c r="X6419" s="14"/>
      <c r="Y6419" s="14">
        <f t="shared" si="806"/>
        <v>0</v>
      </c>
      <c r="Z6419" s="16">
        <f t="shared" si="804"/>
        <v>3315196.6000000006</v>
      </c>
      <c r="AA6419" s="14">
        <f t="shared" si="807"/>
        <v>0</v>
      </c>
      <c r="AB6419" s="14">
        <f t="shared" si="801"/>
        <v>3315196.6000000006</v>
      </c>
      <c r="AC6419" s="10">
        <v>7.0000000000000007E-2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>
      <c r="A6420" s="7" t="s">
        <v>3728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2"/>
        <v>1471137.1</v>
      </c>
      <c r="W6420" s="14">
        <f t="shared" si="805"/>
        <v>649027.01941747568</v>
      </c>
      <c r="X6420" s="14"/>
      <c r="Y6420" s="14">
        <f t="shared" si="806"/>
        <v>0</v>
      </c>
      <c r="Z6420" s="16">
        <f t="shared" si="804"/>
        <v>649027.01941747568</v>
      </c>
      <c r="AA6420" s="14">
        <f t="shared" si="807"/>
        <v>19470.810582524282</v>
      </c>
      <c r="AB6420" s="14">
        <f t="shared" si="801"/>
        <v>668497.82999999996</v>
      </c>
      <c r="AC6420" s="10">
        <v>7.0000000000000007E-2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>
      <c r="A6421" s="7" t="s">
        <v>3728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3764</v>
      </c>
      <c r="S6421" s="14">
        <v>18780.91</v>
      </c>
      <c r="T6421" s="14">
        <v>50000</v>
      </c>
      <c r="U6421" s="14">
        <v>52138.610000000008</v>
      </c>
      <c r="V6421" s="14">
        <f t="shared" si="802"/>
        <v>16642.299999999996</v>
      </c>
      <c r="W6421" s="14">
        <f t="shared" si="805"/>
        <v>52138.610000000008</v>
      </c>
      <c r="X6421" s="14"/>
      <c r="Y6421" s="14">
        <f t="shared" si="806"/>
        <v>0</v>
      </c>
      <c r="Z6421" s="16">
        <f t="shared" si="804"/>
        <v>52138.610000000008</v>
      </c>
      <c r="AA6421" s="14">
        <f t="shared" si="807"/>
        <v>0</v>
      </c>
      <c r="AB6421" s="14">
        <f t="shared" si="801"/>
        <v>52138.610000000008</v>
      </c>
      <c r="AC6421" s="10">
        <v>7.0000000000000007E-2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>
      <c r="A6422" s="7" t="s">
        <v>3728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2"/>
        <v>0</v>
      </c>
      <c r="W6422" s="14">
        <f t="shared" si="805"/>
        <v>-162984.48076923177</v>
      </c>
      <c r="X6422" s="14"/>
      <c r="Y6422" s="14">
        <f t="shared" si="806"/>
        <v>6519.3792307692638</v>
      </c>
      <c r="Z6422" s="16">
        <f t="shared" si="804"/>
        <v>-162984.48076923177</v>
      </c>
      <c r="AA6422" s="14">
        <f t="shared" si="807"/>
        <v>-6519.3792307692638</v>
      </c>
      <c r="AB6422" s="14">
        <f t="shared" si="801"/>
        <v>-169503.86000000103</v>
      </c>
      <c r="AC6422" s="10">
        <v>7.0000000000000007E-2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>
      <c r="A6423" s="7" t="s">
        <v>3728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2"/>
        <v>795000000</v>
      </c>
      <c r="W6423" s="14">
        <f t="shared" si="805"/>
        <v>0</v>
      </c>
      <c r="X6423" s="14"/>
      <c r="Y6423" s="14">
        <f t="shared" si="806"/>
        <v>0</v>
      </c>
      <c r="Z6423" s="16">
        <f t="shared" si="804"/>
        <v>0</v>
      </c>
      <c r="AA6423" s="14">
        <f t="shared" si="807"/>
        <v>0</v>
      </c>
      <c r="AB6423" s="14">
        <f t="shared" si="801"/>
        <v>0</v>
      </c>
      <c r="AC6423" s="10">
        <v>7.0000000000000007E-2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>
      <c r="A6424" s="7" t="s">
        <v>3728</v>
      </c>
      <c r="B6424" s="74" t="s">
        <v>32</v>
      </c>
      <c r="C6424" s="74" t="s">
        <v>1517</v>
      </c>
      <c r="D6424" s="74" t="s">
        <v>1556</v>
      </c>
      <c r="E6424" s="74" t="s">
        <v>4139</v>
      </c>
      <c r="F6424" s="74" t="s">
        <v>4139</v>
      </c>
      <c r="G6424" s="74" t="s">
        <v>4139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2"/>
        <v>294834.69</v>
      </c>
      <c r="W6424" s="14">
        <f t="shared" si="805"/>
        <v>55165.31</v>
      </c>
      <c r="X6424" s="14"/>
      <c r="Y6424" s="14">
        <f t="shared" si="806"/>
        <v>0</v>
      </c>
      <c r="Z6424" s="16">
        <f t="shared" si="804"/>
        <v>55165.31</v>
      </c>
      <c r="AA6424" s="14">
        <f t="shared" si="807"/>
        <v>0</v>
      </c>
      <c r="AB6424" s="14">
        <f t="shared" si="801"/>
        <v>55165.31</v>
      </c>
      <c r="AC6424" s="10">
        <v>7.0000000000000007E-2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>
      <c r="A6425" s="7" t="s">
        <v>3728</v>
      </c>
      <c r="B6425" s="74" t="s">
        <v>32</v>
      </c>
      <c r="C6425" s="74" t="s">
        <v>1517</v>
      </c>
      <c r="D6425" s="74" t="s">
        <v>1556</v>
      </c>
      <c r="E6425" s="74" t="s">
        <v>4140</v>
      </c>
      <c r="F6425" s="74" t="s">
        <v>4140</v>
      </c>
      <c r="G6425" s="74" t="s">
        <v>4140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2"/>
        <v>66332.640000000014</v>
      </c>
      <c r="W6425" s="14">
        <f t="shared" si="805"/>
        <v>315599.37864077667</v>
      </c>
      <c r="X6425" s="14"/>
      <c r="Y6425" s="14">
        <f t="shared" si="806"/>
        <v>0</v>
      </c>
      <c r="Z6425" s="16">
        <f t="shared" si="804"/>
        <v>315599.37864077667</v>
      </c>
      <c r="AA6425" s="14">
        <f t="shared" si="807"/>
        <v>9467.9813592233113</v>
      </c>
      <c r="AB6425" s="14">
        <f t="shared" ref="AB6425:AB6488" si="808">U6425</f>
        <v>325067.36</v>
      </c>
      <c r="AC6425" s="10">
        <v>7.0000000000000007E-2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>
      <c r="A6426" s="7" t="s">
        <v>3728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2"/>
        <v>303803.38000000035</v>
      </c>
      <c r="W6426" s="14">
        <f t="shared" si="805"/>
        <v>2226737.7900000005</v>
      </c>
      <c r="X6426" s="14"/>
      <c r="Y6426" s="14">
        <f t="shared" si="806"/>
        <v>0</v>
      </c>
      <c r="Z6426" s="16">
        <f t="shared" si="804"/>
        <v>2226737.7900000005</v>
      </c>
      <c r="AA6426" s="14">
        <f t="shared" si="807"/>
        <v>0</v>
      </c>
      <c r="AB6426" s="14">
        <f t="shared" si="808"/>
        <v>2226737.7900000005</v>
      </c>
      <c r="AC6426" s="10">
        <v>7.0000000000000007E-2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>
      <c r="A6427" s="7" t="s">
        <v>3728</v>
      </c>
      <c r="B6427" s="74" t="s">
        <v>32</v>
      </c>
      <c r="C6427" s="74" t="s">
        <v>1517</v>
      </c>
      <c r="D6427" s="74" t="s">
        <v>1556</v>
      </c>
      <c r="E6427" s="74" t="s">
        <v>4141</v>
      </c>
      <c r="F6427" s="74" t="s">
        <v>4141</v>
      </c>
      <c r="G6427" s="74" t="s">
        <v>4141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2"/>
        <v>84413.28</v>
      </c>
      <c r="W6427" s="14">
        <f t="shared" si="805"/>
        <v>115586.72</v>
      </c>
      <c r="X6427" s="14"/>
      <c r="Y6427" s="14">
        <f t="shared" si="806"/>
        <v>0</v>
      </c>
      <c r="Z6427" s="16">
        <f t="shared" si="804"/>
        <v>115586.72</v>
      </c>
      <c r="AA6427" s="14">
        <f t="shared" si="807"/>
        <v>0</v>
      </c>
      <c r="AB6427" s="14">
        <f t="shared" si="808"/>
        <v>115586.72</v>
      </c>
      <c r="AC6427" s="10">
        <v>7.0000000000000007E-2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>
      <c r="A6428" s="7" t="s">
        <v>3728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2"/>
        <v>137116.93999999983</v>
      </c>
      <c r="W6428" s="14">
        <f t="shared" si="805"/>
        <v>682167.66000000015</v>
      </c>
      <c r="X6428" s="14"/>
      <c r="Y6428" s="14">
        <f t="shared" si="806"/>
        <v>0</v>
      </c>
      <c r="Z6428" s="16">
        <f t="shared" si="804"/>
        <v>682167.66000000015</v>
      </c>
      <c r="AA6428" s="14">
        <f t="shared" si="807"/>
        <v>0</v>
      </c>
      <c r="AB6428" s="14">
        <f t="shared" si="808"/>
        <v>682167.66000000015</v>
      </c>
      <c r="AC6428" s="10">
        <v>7.0000000000000007E-2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>
      <c r="A6429" s="7" t="s">
        <v>3728</v>
      </c>
      <c r="B6429" s="74" t="s">
        <v>32</v>
      </c>
      <c r="C6429" s="74" t="s">
        <v>1517</v>
      </c>
      <c r="D6429" s="74" t="s">
        <v>1556</v>
      </c>
      <c r="E6429" s="74" t="s">
        <v>3543</v>
      </c>
      <c r="F6429" s="74" t="s">
        <v>3543</v>
      </c>
      <c r="G6429" s="74" t="s">
        <v>3543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2"/>
        <v>724830.2699999999</v>
      </c>
      <c r="W6429" s="14">
        <f t="shared" si="805"/>
        <v>1046062.7000000001</v>
      </c>
      <c r="X6429" s="14"/>
      <c r="Y6429" s="14">
        <f t="shared" si="806"/>
        <v>0</v>
      </c>
      <c r="Z6429" s="16">
        <f t="shared" si="804"/>
        <v>1046062.7000000001</v>
      </c>
      <c r="AA6429" s="14">
        <f t="shared" si="807"/>
        <v>0</v>
      </c>
      <c r="AB6429" s="14">
        <f t="shared" si="808"/>
        <v>1046062.7000000001</v>
      </c>
      <c r="AC6429" s="10">
        <v>7.0000000000000007E-2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>
      <c r="A6430" s="7" t="s">
        <v>3728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2"/>
        <v>2350779.4500000067</v>
      </c>
      <c r="W6430" s="14">
        <f t="shared" si="805"/>
        <v>16037760.969999995</v>
      </c>
      <c r="X6430" s="14"/>
      <c r="Y6430" s="14">
        <f t="shared" si="806"/>
        <v>0</v>
      </c>
      <c r="Z6430" s="16">
        <f t="shared" si="804"/>
        <v>16037760.969999995</v>
      </c>
      <c r="AA6430" s="14">
        <f t="shared" si="807"/>
        <v>0</v>
      </c>
      <c r="AB6430" s="14">
        <f t="shared" si="808"/>
        <v>16037760.969999995</v>
      </c>
      <c r="AC6430" s="10">
        <v>7.0000000000000007E-2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>
      <c r="A6431" s="7" t="s">
        <v>3728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2"/>
        <v>0</v>
      </c>
      <c r="W6431" s="14">
        <f t="shared" si="805"/>
        <v>100000</v>
      </c>
      <c r="X6431" s="14"/>
      <c r="Y6431" s="14">
        <f t="shared" si="806"/>
        <v>0</v>
      </c>
      <c r="Z6431" s="16">
        <f t="shared" si="804"/>
        <v>100000</v>
      </c>
      <c r="AA6431" s="14">
        <f t="shared" si="807"/>
        <v>0</v>
      </c>
      <c r="AB6431" s="14">
        <f t="shared" si="808"/>
        <v>100000</v>
      </c>
      <c r="AC6431" s="10">
        <v>7.0000000000000007E-2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>
      <c r="A6432" s="7" t="s">
        <v>3728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4142</v>
      </c>
      <c r="S6432" s="14">
        <v>394876.6</v>
      </c>
      <c r="T6432" s="14">
        <v>640000</v>
      </c>
      <c r="U6432" s="14">
        <v>1128909.9299999997</v>
      </c>
      <c r="V6432" s="14">
        <f t="shared" si="802"/>
        <v>-94033.329999999725</v>
      </c>
      <c r="W6432" s="14">
        <f t="shared" si="805"/>
        <v>1128909.9299999997</v>
      </c>
      <c r="X6432" s="14"/>
      <c r="Y6432" s="14">
        <f t="shared" si="806"/>
        <v>0</v>
      </c>
      <c r="Z6432" s="16">
        <f t="shared" si="804"/>
        <v>1128909.9299999997</v>
      </c>
      <c r="AA6432" s="14">
        <f t="shared" si="807"/>
        <v>0</v>
      </c>
      <c r="AB6432" s="14">
        <f t="shared" si="808"/>
        <v>1128909.9299999997</v>
      </c>
      <c r="AC6432" s="10">
        <v>7.0000000000000007E-2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>
      <c r="A6433" s="7" t="s">
        <v>3728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2"/>
        <v>3137518.4099999834</v>
      </c>
      <c r="W6433" s="14">
        <f t="shared" si="805"/>
        <v>13247222.490000008</v>
      </c>
      <c r="X6433" s="14"/>
      <c r="Y6433" s="14">
        <f t="shared" si="806"/>
        <v>0</v>
      </c>
      <c r="Z6433" s="16">
        <f t="shared" si="804"/>
        <v>13247222.490000008</v>
      </c>
      <c r="AA6433" s="14">
        <f t="shared" si="807"/>
        <v>0</v>
      </c>
      <c r="AB6433" s="14">
        <f t="shared" si="808"/>
        <v>13247222.490000008</v>
      </c>
      <c r="AC6433" s="10">
        <v>7.0000000000000007E-2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>
      <c r="A6434" s="7" t="s">
        <v>3728</v>
      </c>
      <c r="B6434" s="74" t="s">
        <v>32</v>
      </c>
      <c r="C6434" s="74" t="s">
        <v>1517</v>
      </c>
      <c r="D6434" s="74" t="s">
        <v>1556</v>
      </c>
      <c r="E6434" s="74" t="s">
        <v>4143</v>
      </c>
      <c r="F6434" s="74" t="s">
        <v>4143</v>
      </c>
      <c r="G6434" s="74" t="s">
        <v>4143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4144</v>
      </c>
      <c r="S6434" s="14">
        <v>0</v>
      </c>
      <c r="T6434" s="14">
        <v>240000</v>
      </c>
      <c r="U6434" s="14">
        <v>12991.630000000001</v>
      </c>
      <c r="V6434" s="14">
        <f t="shared" si="802"/>
        <v>227008.37</v>
      </c>
      <c r="W6434" s="14">
        <f t="shared" si="805"/>
        <v>12991.630000000001</v>
      </c>
      <c r="X6434" s="14"/>
      <c r="Y6434" s="14">
        <f t="shared" si="806"/>
        <v>0</v>
      </c>
      <c r="Z6434" s="16">
        <f t="shared" si="804"/>
        <v>12991.630000000001</v>
      </c>
      <c r="AA6434" s="14">
        <f t="shared" si="807"/>
        <v>0</v>
      </c>
      <c r="AB6434" s="14">
        <f t="shared" si="808"/>
        <v>12991.630000000001</v>
      </c>
      <c r="AC6434" s="10">
        <v>7.0000000000000007E-2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>
      <c r="A6435" s="7" t="s">
        <v>3728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4145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4144</v>
      </c>
      <c r="S6435" s="14">
        <v>0</v>
      </c>
      <c r="T6435" s="14">
        <v>30000</v>
      </c>
      <c r="U6435" s="14">
        <v>0</v>
      </c>
      <c r="V6435" s="14">
        <f t="shared" si="802"/>
        <v>30000</v>
      </c>
      <c r="W6435" s="14">
        <f t="shared" si="805"/>
        <v>0</v>
      </c>
      <c r="X6435" s="14"/>
      <c r="Y6435" s="14">
        <f t="shared" si="806"/>
        <v>0</v>
      </c>
      <c r="Z6435" s="16">
        <f t="shared" si="804"/>
        <v>0</v>
      </c>
      <c r="AA6435" s="14">
        <f t="shared" si="807"/>
        <v>0</v>
      </c>
      <c r="AB6435" s="14">
        <f t="shared" si="808"/>
        <v>0</v>
      </c>
      <c r="AC6435" s="10">
        <v>7.0000000000000007E-2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>
      <c r="A6436" s="7" t="s">
        <v>3728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4135</v>
      </c>
      <c r="S6436" s="14">
        <v>0</v>
      </c>
      <c r="T6436" s="14">
        <v>2000000</v>
      </c>
      <c r="U6436" s="14">
        <v>0</v>
      </c>
      <c r="V6436" s="14">
        <f t="shared" si="802"/>
        <v>2000000</v>
      </c>
      <c r="W6436" s="14">
        <f t="shared" si="805"/>
        <v>0</v>
      </c>
      <c r="X6436" s="14"/>
      <c r="Y6436" s="14">
        <f t="shared" si="806"/>
        <v>0</v>
      </c>
      <c r="Z6436" s="16">
        <f t="shared" si="804"/>
        <v>0</v>
      </c>
      <c r="AA6436" s="14">
        <f t="shared" si="807"/>
        <v>0</v>
      </c>
      <c r="AB6436" s="14">
        <f t="shared" si="808"/>
        <v>0</v>
      </c>
      <c r="AC6436" s="10">
        <v>7.0000000000000007E-2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>
      <c r="A6437" s="7" t="s">
        <v>3728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2"/>
        <v>1814044.629999999</v>
      </c>
      <c r="W6437" s="14">
        <f t="shared" si="805"/>
        <v>2874843.3900000006</v>
      </c>
      <c r="X6437" s="14"/>
      <c r="Y6437" s="14">
        <f t="shared" si="806"/>
        <v>0</v>
      </c>
      <c r="Z6437" s="16">
        <f t="shared" si="804"/>
        <v>2874843.3900000006</v>
      </c>
      <c r="AA6437" s="14">
        <f t="shared" si="807"/>
        <v>0</v>
      </c>
      <c r="AB6437" s="14">
        <f t="shared" si="808"/>
        <v>2874843.3900000006</v>
      </c>
      <c r="AC6437" s="10">
        <v>7.0000000000000007E-2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>
      <c r="A6438" s="7" t="s">
        <v>3728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2"/>
        <v>44880.4</v>
      </c>
      <c r="W6438" s="14">
        <f t="shared" si="805"/>
        <v>9240.8700000000008</v>
      </c>
      <c r="X6438" s="14"/>
      <c r="Y6438" s="14">
        <f t="shared" si="806"/>
        <v>0</v>
      </c>
      <c r="Z6438" s="16">
        <f t="shared" si="804"/>
        <v>9240.8700000000008</v>
      </c>
      <c r="AA6438" s="14">
        <f t="shared" si="807"/>
        <v>0</v>
      </c>
      <c r="AB6438" s="14">
        <f t="shared" si="808"/>
        <v>9240.8700000000008</v>
      </c>
      <c r="AC6438" s="10">
        <v>7.0000000000000007E-2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>
      <c r="A6439" s="7" t="s">
        <v>3728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2"/>
        <v>319622.23</v>
      </c>
      <c r="W6439" s="14">
        <f t="shared" si="805"/>
        <v>76.89</v>
      </c>
      <c r="X6439" s="14"/>
      <c r="Y6439" s="14">
        <f t="shared" si="806"/>
        <v>0</v>
      </c>
      <c r="Z6439" s="16">
        <f t="shared" si="804"/>
        <v>76.89</v>
      </c>
      <c r="AA6439" s="14">
        <f t="shared" si="807"/>
        <v>0</v>
      </c>
      <c r="AB6439" s="14">
        <f t="shared" si="808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3728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2"/>
        <v>-2348543.4</v>
      </c>
      <c r="W6440" s="14">
        <f t="shared" si="805"/>
        <v>62686.165048543691</v>
      </c>
      <c r="X6440" s="14"/>
      <c r="Y6440" s="14">
        <f t="shared" si="806"/>
        <v>0</v>
      </c>
      <c r="Z6440" s="16">
        <f t="shared" si="804"/>
        <v>62686.165048543691</v>
      </c>
      <c r="AA6440" s="14">
        <f t="shared" si="807"/>
        <v>1880.5849514563088</v>
      </c>
      <c r="AB6440" s="14">
        <f t="shared" si="808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3728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2"/>
        <v>-12503567.91</v>
      </c>
      <c r="W6441" s="14">
        <f t="shared" si="805"/>
        <v>0</v>
      </c>
      <c r="X6441" s="14"/>
      <c r="Y6441" s="14">
        <f t="shared" si="806"/>
        <v>0</v>
      </c>
      <c r="Z6441" s="16">
        <f t="shared" si="804"/>
        <v>0</v>
      </c>
      <c r="AA6441" s="14">
        <f t="shared" si="807"/>
        <v>0</v>
      </c>
      <c r="AB6441" s="14">
        <f t="shared" si="808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3728</v>
      </c>
      <c r="B6442" s="74" t="s">
        <v>32</v>
      </c>
      <c r="C6442" s="74" t="s">
        <v>648</v>
      </c>
      <c r="D6442" s="74" t="s">
        <v>857</v>
      </c>
      <c r="E6442" s="74" t="s">
        <v>3417</v>
      </c>
      <c r="F6442" s="74" t="s">
        <v>3417</v>
      </c>
      <c r="G6442" s="74" t="s">
        <v>3417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2"/>
        <v>78033.61</v>
      </c>
      <c r="W6442" s="14">
        <f t="shared" si="805"/>
        <v>0</v>
      </c>
      <c r="X6442" s="14"/>
      <c r="Y6442" s="14">
        <f t="shared" si="806"/>
        <v>0</v>
      </c>
      <c r="Z6442" s="16">
        <f t="shared" si="804"/>
        <v>0</v>
      </c>
      <c r="AA6442" s="14">
        <f t="shared" si="807"/>
        <v>0</v>
      </c>
      <c r="AB6442" s="14">
        <f t="shared" si="808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3728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2"/>
        <v>76855.42</v>
      </c>
      <c r="W6443" s="14">
        <f t="shared" si="805"/>
        <v>0</v>
      </c>
      <c r="X6443" s="14"/>
      <c r="Y6443" s="14">
        <f t="shared" si="806"/>
        <v>0</v>
      </c>
      <c r="Z6443" s="16">
        <f t="shared" si="804"/>
        <v>0</v>
      </c>
      <c r="AA6443" s="14">
        <f t="shared" si="807"/>
        <v>0</v>
      </c>
      <c r="AB6443" s="14">
        <f t="shared" si="808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3728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2"/>
        <v>0</v>
      </c>
      <c r="W6444" s="14">
        <f t="shared" si="805"/>
        <v>8775.68</v>
      </c>
      <c r="X6444" s="14"/>
      <c r="Y6444" s="14">
        <f t="shared" si="806"/>
        <v>0</v>
      </c>
      <c r="Z6444" s="16">
        <f t="shared" si="804"/>
        <v>8775.68</v>
      </c>
      <c r="AA6444" s="14">
        <f t="shared" si="807"/>
        <v>0</v>
      </c>
      <c r="AB6444" s="14">
        <f t="shared" si="808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3728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2"/>
        <v>191083.94</v>
      </c>
      <c r="W6445" s="14">
        <f t="shared" si="805"/>
        <v>0</v>
      </c>
      <c r="X6445" s="14"/>
      <c r="Y6445" s="14">
        <f t="shared" si="806"/>
        <v>0</v>
      </c>
      <c r="Z6445" s="16">
        <f t="shared" si="804"/>
        <v>0</v>
      </c>
      <c r="AA6445" s="14">
        <f t="shared" si="807"/>
        <v>0</v>
      </c>
      <c r="AB6445" s="14">
        <f t="shared" si="808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3728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2"/>
        <v>-75076.55</v>
      </c>
      <c r="W6446" s="14">
        <f t="shared" si="805"/>
        <v>0</v>
      </c>
      <c r="X6446" s="14"/>
      <c r="Y6446" s="14">
        <f t="shared" si="806"/>
        <v>0</v>
      </c>
      <c r="Z6446" s="16">
        <f t="shared" si="804"/>
        <v>0</v>
      </c>
      <c r="AA6446" s="14">
        <f t="shared" si="807"/>
        <v>0</v>
      </c>
      <c r="AB6446" s="14">
        <f t="shared" si="808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3728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2"/>
        <v>85784.44</v>
      </c>
      <c r="W6447" s="14">
        <f t="shared" si="805"/>
        <v>0</v>
      </c>
      <c r="X6447" s="14"/>
      <c r="Y6447" s="14">
        <f t="shared" si="806"/>
        <v>0</v>
      </c>
      <c r="Z6447" s="16">
        <f t="shared" si="804"/>
        <v>0</v>
      </c>
      <c r="AA6447" s="14">
        <f t="shared" si="807"/>
        <v>0</v>
      </c>
      <c r="AB6447" s="14">
        <f t="shared" si="808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3728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2"/>
        <v>18910.199999999997</v>
      </c>
      <c r="W6448" s="14">
        <f t="shared" si="805"/>
        <v>7685.7400000000007</v>
      </c>
      <c r="X6448" s="14"/>
      <c r="Y6448" s="14">
        <f t="shared" si="806"/>
        <v>0</v>
      </c>
      <c r="Z6448" s="16">
        <f t="shared" si="804"/>
        <v>7685.7400000000007</v>
      </c>
      <c r="AA6448" s="14">
        <f t="shared" si="807"/>
        <v>0</v>
      </c>
      <c r="AB6448" s="14">
        <f t="shared" si="808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3728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4125</v>
      </c>
      <c r="S6449" s="139">
        <v>326973.36</v>
      </c>
      <c r="T6449" s="14"/>
      <c r="U6449" s="139">
        <v>326973.36</v>
      </c>
      <c r="V6449" s="14">
        <f t="shared" si="802"/>
        <v>0</v>
      </c>
      <c r="W6449" s="14">
        <f t="shared" si="805"/>
        <v>317449.86407766986</v>
      </c>
      <c r="X6449" s="14"/>
      <c r="Y6449" s="14">
        <f t="shared" si="806"/>
        <v>0</v>
      </c>
      <c r="Z6449" s="16">
        <f t="shared" si="804"/>
        <v>317449.86407766986</v>
      </c>
      <c r="AA6449" s="14">
        <f t="shared" si="807"/>
        <v>9523.4959223301266</v>
      </c>
      <c r="AB6449" s="14">
        <f t="shared" si="808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3728</v>
      </c>
      <c r="B6450" s="74" t="s">
        <v>32</v>
      </c>
      <c r="C6450" s="74" t="s">
        <v>1072</v>
      </c>
      <c r="D6450" s="74" t="s">
        <v>1182</v>
      </c>
      <c r="E6450" s="74" t="s">
        <v>3535</v>
      </c>
      <c r="F6450" s="74" t="s">
        <v>3535</v>
      </c>
      <c r="G6450" s="74" t="s">
        <v>3535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2"/>
        <v>3000</v>
      </c>
      <c r="W6450" s="14">
        <f t="shared" si="805"/>
        <v>3000</v>
      </c>
      <c r="X6450" s="14"/>
      <c r="Y6450" s="14">
        <f t="shared" si="806"/>
        <v>0</v>
      </c>
      <c r="Z6450" s="16">
        <f t="shared" si="804"/>
        <v>3000</v>
      </c>
      <c r="AA6450" s="14">
        <f t="shared" si="807"/>
        <v>0</v>
      </c>
      <c r="AB6450" s="14">
        <f t="shared" si="808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3728</v>
      </c>
      <c r="B6451" s="74" t="s">
        <v>32</v>
      </c>
      <c r="C6451" s="74" t="s">
        <v>1072</v>
      </c>
      <c r="D6451" s="74" t="s">
        <v>1182</v>
      </c>
      <c r="E6451" s="74" t="s">
        <v>3537</v>
      </c>
      <c r="F6451" s="74" t="s">
        <v>3537</v>
      </c>
      <c r="G6451" s="74" t="s">
        <v>3537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09">S6451+T6451-U6451</f>
        <v>16999.96</v>
      </c>
      <c r="W6451" s="14">
        <f t="shared" si="805"/>
        <v>0</v>
      </c>
      <c r="X6451" s="14"/>
      <c r="Y6451" s="14">
        <f t="shared" si="806"/>
        <v>0</v>
      </c>
      <c r="Z6451" s="16">
        <f t="shared" si="804"/>
        <v>0</v>
      </c>
      <c r="AA6451" s="14">
        <f t="shared" si="807"/>
        <v>0</v>
      </c>
      <c r="AB6451" s="14">
        <f t="shared" si="808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3728</v>
      </c>
      <c r="B6452" s="74" t="s">
        <v>32</v>
      </c>
      <c r="C6452" s="74" t="s">
        <v>1072</v>
      </c>
      <c r="D6452" s="74" t="s">
        <v>1182</v>
      </c>
      <c r="E6452" s="74" t="s">
        <v>3538</v>
      </c>
      <c r="F6452" s="74" t="s">
        <v>3539</v>
      </c>
      <c r="G6452" s="74" t="s">
        <v>3538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3744</v>
      </c>
      <c r="S6452" s="139">
        <v>199981.38</v>
      </c>
      <c r="T6452" s="14"/>
      <c r="U6452" s="139">
        <v>199981.38</v>
      </c>
      <c r="V6452" s="14">
        <f t="shared" si="809"/>
        <v>0</v>
      </c>
      <c r="W6452" s="14">
        <f t="shared" si="805"/>
        <v>196060.17647058822</v>
      </c>
      <c r="X6452" s="14"/>
      <c r="Y6452" s="14">
        <f t="shared" si="806"/>
        <v>0</v>
      </c>
      <c r="Z6452" s="16">
        <f t="shared" si="804"/>
        <v>196060.17647058822</v>
      </c>
      <c r="AA6452" s="14">
        <f t="shared" si="807"/>
        <v>3921.2035294117813</v>
      </c>
      <c r="AB6452" s="14">
        <f t="shared" si="808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3728</v>
      </c>
      <c r="B6453" s="108" t="s">
        <v>32</v>
      </c>
      <c r="C6453" s="108" t="s">
        <v>1517</v>
      </c>
      <c r="D6453" s="108" t="s">
        <v>1518</v>
      </c>
      <c r="E6453" s="108" t="s">
        <v>4146</v>
      </c>
      <c r="F6453" s="108" t="s">
        <v>4146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4123</v>
      </c>
      <c r="P6453" s="109">
        <v>0.03</v>
      </c>
      <c r="Q6453" s="110"/>
      <c r="R6453" s="108"/>
      <c r="S6453" s="142">
        <v>560608.98000000103</v>
      </c>
      <c r="T6453" s="112"/>
      <c r="U6453" s="142">
        <v>560608.98000000103</v>
      </c>
      <c r="V6453" s="112">
        <f t="shared" si="809"/>
        <v>0</v>
      </c>
      <c r="W6453" s="112">
        <f t="shared" si="805"/>
        <v>560608.98000000103</v>
      </c>
      <c r="X6453" s="112"/>
      <c r="Y6453" s="14">
        <f t="shared" si="806"/>
        <v>0</v>
      </c>
      <c r="Z6453" s="16">
        <f t="shared" si="804"/>
        <v>560608.98000000103</v>
      </c>
      <c r="AA6453" s="112">
        <f>W6453*P6453</f>
        <v>16818.26940000003</v>
      </c>
      <c r="AB6453" s="112">
        <f t="shared" si="808"/>
        <v>560608.98000000103</v>
      </c>
      <c r="AC6453" s="10">
        <v>7.0000000000000007E-2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3728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09"/>
        <v>0</v>
      </c>
      <c r="W6454" s="14">
        <f t="shared" si="805"/>
        <v>-120680.01886792453</v>
      </c>
      <c r="X6454" s="14"/>
      <c r="Y6454" s="14">
        <f t="shared" si="806"/>
        <v>7240.801132075474</v>
      </c>
      <c r="Z6454" s="16">
        <f t="shared" si="804"/>
        <v>-120680.01886792453</v>
      </c>
      <c r="AA6454" s="14">
        <f t="shared" si="807"/>
        <v>-7240.801132075474</v>
      </c>
      <c r="AB6454" s="14">
        <f t="shared" si="808"/>
        <v>-127920.82</v>
      </c>
      <c r="AC6454" s="10">
        <v>7.0000000000000007E-2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3728</v>
      </c>
      <c r="B6455" s="108" t="s">
        <v>32</v>
      </c>
      <c r="C6455" s="108" t="s">
        <v>1517</v>
      </c>
      <c r="D6455" s="108" t="s">
        <v>1556</v>
      </c>
      <c r="E6455" s="108" t="str">
        <f>F6455</f>
        <v>北京慧衍致同信息技术有限公司</v>
      </c>
      <c r="F6455" s="108" t="s">
        <v>4147</v>
      </c>
      <c r="G6455" s="108" t="s">
        <v>4148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4100</v>
      </c>
      <c r="P6455" s="109">
        <v>0.03</v>
      </c>
      <c r="Q6455" s="110"/>
      <c r="R6455" s="108"/>
      <c r="S6455" s="142">
        <v>0</v>
      </c>
      <c r="T6455" s="112"/>
      <c r="U6455" s="112">
        <v>0</v>
      </c>
      <c r="V6455" s="112">
        <f t="shared" si="809"/>
        <v>0</v>
      </c>
      <c r="W6455" s="112">
        <f t="shared" si="805"/>
        <v>0</v>
      </c>
      <c r="X6455" s="112"/>
      <c r="Y6455" s="14">
        <f t="shared" si="806"/>
        <v>0</v>
      </c>
      <c r="Z6455" s="16">
        <f t="shared" si="804"/>
        <v>0</v>
      </c>
      <c r="AA6455" s="112">
        <f t="shared" ref="AA6455:AA6463" si="810">W6455*P6455</f>
        <v>0</v>
      </c>
      <c r="AB6455" s="112">
        <f t="shared" si="808"/>
        <v>0</v>
      </c>
      <c r="AC6455" s="10">
        <v>7.0000000000000007E-2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3728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1">F6456</f>
        <v>北京鹏泰互动广告有限公司</v>
      </c>
      <c r="F6456" s="108" t="s">
        <v>4146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4100</v>
      </c>
      <c r="P6456" s="109">
        <v>0.03</v>
      </c>
      <c r="Q6456" s="110"/>
      <c r="R6456" s="108"/>
      <c r="S6456" s="142">
        <v>1302968.53</v>
      </c>
      <c r="T6456" s="112"/>
      <c r="U6456" s="142">
        <v>1302968.53</v>
      </c>
      <c r="V6456" s="112">
        <f t="shared" si="809"/>
        <v>0</v>
      </c>
      <c r="W6456" s="112">
        <f t="shared" si="805"/>
        <v>1302968.53</v>
      </c>
      <c r="X6456" s="112"/>
      <c r="Y6456" s="14">
        <f t="shared" si="806"/>
        <v>0</v>
      </c>
      <c r="Z6456" s="16">
        <f t="shared" si="804"/>
        <v>1302968.53</v>
      </c>
      <c r="AA6456" s="112">
        <f t="shared" si="810"/>
        <v>39089.055899999999</v>
      </c>
      <c r="AB6456" s="112">
        <f t="shared" si="808"/>
        <v>1302968.53</v>
      </c>
      <c r="AC6456" s="10">
        <v>7.0000000000000007E-2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3728</v>
      </c>
      <c r="B6457" s="108" t="s">
        <v>32</v>
      </c>
      <c r="C6457" s="108" t="s">
        <v>1517</v>
      </c>
      <c r="D6457" s="108" t="s">
        <v>1556</v>
      </c>
      <c r="E6457" s="108" t="str">
        <f t="shared" si="811"/>
        <v>北京鹏泰互动广告有限公司</v>
      </c>
      <c r="F6457" s="108" t="s">
        <v>4146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4123</v>
      </c>
      <c r="P6457" s="109">
        <v>0.03</v>
      </c>
      <c r="Q6457" s="110"/>
      <c r="R6457" s="108"/>
      <c r="S6457" s="142">
        <v>328061.19</v>
      </c>
      <c r="T6457" s="112"/>
      <c r="U6457" s="142">
        <v>328061.19</v>
      </c>
      <c r="V6457" s="112">
        <f t="shared" si="809"/>
        <v>0</v>
      </c>
      <c r="W6457" s="112">
        <f t="shared" si="805"/>
        <v>328061.19</v>
      </c>
      <c r="X6457" s="112"/>
      <c r="Y6457" s="14">
        <f t="shared" si="806"/>
        <v>0</v>
      </c>
      <c r="Z6457" s="16">
        <f t="shared" ref="Z6457:Z6496" si="812">W6457+X6457</f>
        <v>328061.19</v>
      </c>
      <c r="AA6457" s="112">
        <f t="shared" si="810"/>
        <v>9841.8356999999996</v>
      </c>
      <c r="AB6457" s="112">
        <f t="shared" si="808"/>
        <v>328061.19</v>
      </c>
      <c r="AC6457" s="10">
        <v>7.0000000000000007E-2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3728</v>
      </c>
      <c r="B6458" s="108" t="s">
        <v>32</v>
      </c>
      <c r="C6458" s="108" t="s">
        <v>1517</v>
      </c>
      <c r="D6458" s="108" t="s">
        <v>1556</v>
      </c>
      <c r="E6458" s="108" t="str">
        <f t="shared" si="811"/>
        <v>北京鹏泰互动广告有限公司</v>
      </c>
      <c r="F6458" s="108" t="s">
        <v>4146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4123</v>
      </c>
      <c r="P6458" s="109">
        <v>0.03</v>
      </c>
      <c r="Q6458" s="110"/>
      <c r="R6458" s="108"/>
      <c r="S6458" s="142">
        <v>0</v>
      </c>
      <c r="T6458" s="112"/>
      <c r="U6458" s="112">
        <v>0</v>
      </c>
      <c r="V6458" s="112">
        <f t="shared" si="809"/>
        <v>0</v>
      </c>
      <c r="W6458" s="112">
        <f t="shared" si="805"/>
        <v>0</v>
      </c>
      <c r="X6458" s="112"/>
      <c r="Y6458" s="14">
        <f t="shared" si="806"/>
        <v>0</v>
      </c>
      <c r="Z6458" s="16">
        <f t="shared" si="812"/>
        <v>0</v>
      </c>
      <c r="AA6458" s="112">
        <f t="shared" si="810"/>
        <v>0</v>
      </c>
      <c r="AB6458" s="112">
        <f t="shared" si="808"/>
        <v>0</v>
      </c>
      <c r="AC6458" s="10">
        <v>7.0000000000000007E-2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3728</v>
      </c>
      <c r="B6459" s="108" t="s">
        <v>32</v>
      </c>
      <c r="C6459" s="108" t="s">
        <v>1517</v>
      </c>
      <c r="D6459" s="108" t="s">
        <v>1556</v>
      </c>
      <c r="E6459" s="108" t="str">
        <f t="shared" si="811"/>
        <v>天津金芽科技有限公司</v>
      </c>
      <c r="F6459" s="108" t="s">
        <v>4149</v>
      </c>
      <c r="G6459" s="108" t="s">
        <v>4150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4123</v>
      </c>
      <c r="P6459" s="109">
        <v>0.03</v>
      </c>
      <c r="Q6459" s="110"/>
      <c r="R6459" s="108"/>
      <c r="S6459" s="142">
        <v>0</v>
      </c>
      <c r="T6459" s="112"/>
      <c r="U6459" s="112">
        <v>0</v>
      </c>
      <c r="V6459" s="112">
        <f t="shared" si="809"/>
        <v>0</v>
      </c>
      <c r="W6459" s="112">
        <f t="shared" si="805"/>
        <v>0</v>
      </c>
      <c r="X6459" s="112"/>
      <c r="Y6459" s="14">
        <f t="shared" si="806"/>
        <v>0</v>
      </c>
      <c r="Z6459" s="16">
        <f t="shared" si="812"/>
        <v>0</v>
      </c>
      <c r="AA6459" s="112">
        <f t="shared" si="810"/>
        <v>0</v>
      </c>
      <c r="AB6459" s="112">
        <f t="shared" si="808"/>
        <v>0</v>
      </c>
      <c r="AC6459" s="10">
        <v>7.0000000000000007E-2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3728</v>
      </c>
      <c r="B6460" s="108" t="s">
        <v>32</v>
      </c>
      <c r="C6460" s="108" t="s">
        <v>1517</v>
      </c>
      <c r="D6460" s="108" t="s">
        <v>1556</v>
      </c>
      <c r="E6460" s="108" t="str">
        <f t="shared" si="811"/>
        <v>北京鹏泰互动广告有限公司</v>
      </c>
      <c r="F6460" s="108" t="s">
        <v>4151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4100</v>
      </c>
      <c r="P6460" s="109">
        <v>0.03</v>
      </c>
      <c r="Q6460" s="110"/>
      <c r="R6460" s="108"/>
      <c r="S6460" s="142">
        <v>0</v>
      </c>
      <c r="T6460" s="112"/>
      <c r="U6460" s="112">
        <v>0</v>
      </c>
      <c r="V6460" s="112">
        <f t="shared" si="809"/>
        <v>0</v>
      </c>
      <c r="W6460" s="112">
        <f t="shared" si="805"/>
        <v>0</v>
      </c>
      <c r="X6460" s="112"/>
      <c r="Y6460" s="14">
        <f t="shared" si="806"/>
        <v>0</v>
      </c>
      <c r="Z6460" s="16">
        <f t="shared" si="812"/>
        <v>0</v>
      </c>
      <c r="AA6460" s="112">
        <f t="shared" si="810"/>
        <v>0</v>
      </c>
      <c r="AB6460" s="112">
        <f t="shared" si="808"/>
        <v>0</v>
      </c>
      <c r="AC6460" s="10">
        <v>7.0000000000000007E-2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3728</v>
      </c>
      <c r="B6461" s="108" t="s">
        <v>32</v>
      </c>
      <c r="C6461" s="108" t="s">
        <v>1517</v>
      </c>
      <c r="D6461" s="108" t="s">
        <v>1556</v>
      </c>
      <c r="E6461" s="108" t="str">
        <f t="shared" si="811"/>
        <v>北京鹏泰互动广告有限公司</v>
      </c>
      <c r="F6461" s="108" t="s">
        <v>4146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4123</v>
      </c>
      <c r="P6461" s="109">
        <v>0.03</v>
      </c>
      <c r="Q6461" s="110"/>
      <c r="R6461" s="108"/>
      <c r="S6461" s="142">
        <v>0</v>
      </c>
      <c r="T6461" s="112"/>
      <c r="U6461" s="112">
        <v>0</v>
      </c>
      <c r="V6461" s="112">
        <f t="shared" si="809"/>
        <v>0</v>
      </c>
      <c r="W6461" s="112">
        <f t="shared" si="805"/>
        <v>0</v>
      </c>
      <c r="X6461" s="112"/>
      <c r="Y6461" s="14">
        <f t="shared" si="806"/>
        <v>0</v>
      </c>
      <c r="Z6461" s="16">
        <f t="shared" si="812"/>
        <v>0</v>
      </c>
      <c r="AA6461" s="112">
        <f t="shared" si="810"/>
        <v>0</v>
      </c>
      <c r="AB6461" s="112">
        <f t="shared" si="808"/>
        <v>0</v>
      </c>
      <c r="AC6461" s="10">
        <v>7.0000000000000007E-2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3728</v>
      </c>
      <c r="B6462" s="108" t="s">
        <v>32</v>
      </c>
      <c r="C6462" s="108" t="s">
        <v>1517</v>
      </c>
      <c r="D6462" s="108" t="s">
        <v>1556</v>
      </c>
      <c r="E6462" s="108" t="str">
        <f t="shared" si="811"/>
        <v>北京文华凌一科技有限公司</v>
      </c>
      <c r="F6462" s="108" t="s">
        <v>4152</v>
      </c>
      <c r="G6462" s="108" t="s">
        <v>4153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4123</v>
      </c>
      <c r="P6462" s="109">
        <v>0.03</v>
      </c>
      <c r="Q6462" s="110"/>
      <c r="R6462" s="108"/>
      <c r="S6462" s="142">
        <v>0</v>
      </c>
      <c r="T6462" s="112"/>
      <c r="U6462" s="112">
        <v>0</v>
      </c>
      <c r="V6462" s="112">
        <f t="shared" si="809"/>
        <v>0</v>
      </c>
      <c r="W6462" s="112">
        <f t="shared" si="805"/>
        <v>0</v>
      </c>
      <c r="X6462" s="112"/>
      <c r="Y6462" s="14">
        <f t="shared" si="806"/>
        <v>0</v>
      </c>
      <c r="Z6462" s="16">
        <f t="shared" si="812"/>
        <v>0</v>
      </c>
      <c r="AA6462" s="112">
        <f t="shared" si="810"/>
        <v>0</v>
      </c>
      <c r="AB6462" s="112">
        <f t="shared" si="808"/>
        <v>0</v>
      </c>
      <c r="AC6462" s="10">
        <v>7.0000000000000007E-2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3728</v>
      </c>
      <c r="B6463" s="108" t="s">
        <v>32</v>
      </c>
      <c r="C6463" s="108" t="s">
        <v>1517</v>
      </c>
      <c r="D6463" s="108" t="s">
        <v>1556</v>
      </c>
      <c r="E6463" s="108" t="str">
        <f t="shared" si="811"/>
        <v>北京文华凌一科技有限公司</v>
      </c>
      <c r="F6463" s="108" t="s">
        <v>4152</v>
      </c>
      <c r="G6463" s="108" t="s">
        <v>4153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4123</v>
      </c>
      <c r="P6463" s="109">
        <v>0.03</v>
      </c>
      <c r="Q6463" s="110"/>
      <c r="R6463" s="108"/>
      <c r="S6463" s="142">
        <v>0</v>
      </c>
      <c r="T6463" s="112"/>
      <c r="U6463" s="112">
        <v>0</v>
      </c>
      <c r="V6463" s="112">
        <f t="shared" si="809"/>
        <v>0</v>
      </c>
      <c r="W6463" s="112">
        <f t="shared" ref="W6463:W6526" si="813">IF(O6463="返货",U6463/(1+P6463),IF(O6463="返现",U6463,IF(O6463="折扣",U6463*P6463,IF(O6463="无",U6463))))</f>
        <v>0</v>
      </c>
      <c r="X6463" s="112"/>
      <c r="Y6463" s="14">
        <f t="shared" si="806"/>
        <v>0</v>
      </c>
      <c r="Z6463" s="16">
        <f t="shared" si="812"/>
        <v>0</v>
      </c>
      <c r="AA6463" s="112">
        <f t="shared" si="810"/>
        <v>0</v>
      </c>
      <c r="AB6463" s="112">
        <f t="shared" si="808"/>
        <v>0</v>
      </c>
      <c r="AC6463" s="10">
        <v>7.0000000000000007E-2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3728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09"/>
        <v>8514.39</v>
      </c>
      <c r="W6464" s="14">
        <f t="shared" si="813"/>
        <v>0</v>
      </c>
      <c r="X6464" s="14"/>
      <c r="Y6464" s="14">
        <f t="shared" si="806"/>
        <v>0</v>
      </c>
      <c r="Z6464" s="16">
        <f t="shared" si="812"/>
        <v>0</v>
      </c>
      <c r="AA6464" s="14">
        <f t="shared" si="807"/>
        <v>0</v>
      </c>
      <c r="AB6464" s="14">
        <f t="shared" si="808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3728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09"/>
        <v>667196.85</v>
      </c>
      <c r="W6465" s="14">
        <f t="shared" si="813"/>
        <v>0</v>
      </c>
      <c r="X6465" s="14"/>
      <c r="Y6465" s="14">
        <f t="shared" si="806"/>
        <v>0</v>
      </c>
      <c r="Z6465" s="16">
        <f t="shared" si="812"/>
        <v>0</v>
      </c>
      <c r="AA6465" s="14">
        <f t="shared" si="807"/>
        <v>0</v>
      </c>
      <c r="AB6465" s="14">
        <f t="shared" si="808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3728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09"/>
        <v>6946.6599999999698</v>
      </c>
      <c r="W6466" s="14">
        <f t="shared" si="813"/>
        <v>0</v>
      </c>
      <c r="X6466" s="14"/>
      <c r="Y6466" s="14">
        <f t="shared" si="806"/>
        <v>0</v>
      </c>
      <c r="Z6466" s="16">
        <f t="shared" si="812"/>
        <v>0</v>
      </c>
      <c r="AA6466" s="14">
        <f t="shared" si="807"/>
        <v>0</v>
      </c>
      <c r="AB6466" s="14">
        <f t="shared" si="808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3728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09"/>
        <v>250000</v>
      </c>
      <c r="W6467" s="14">
        <f t="shared" si="813"/>
        <v>0</v>
      </c>
      <c r="X6467" s="14"/>
      <c r="Y6467" s="14">
        <f t="shared" ref="Y6467:Y6530" si="814">IF((W6467-AB6467)&gt;0,W6467-AB6467,0)</f>
        <v>0</v>
      </c>
      <c r="Z6467" s="16">
        <f t="shared" si="812"/>
        <v>0</v>
      </c>
      <c r="AA6467" s="14">
        <f t="shared" si="807"/>
        <v>0</v>
      </c>
      <c r="AB6467" s="14">
        <f t="shared" si="808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3728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09"/>
        <v>47444.26</v>
      </c>
      <c r="W6468" s="14">
        <f t="shared" si="813"/>
        <v>0</v>
      </c>
      <c r="X6468" s="14"/>
      <c r="Y6468" s="14">
        <f t="shared" si="814"/>
        <v>0</v>
      </c>
      <c r="Z6468" s="16">
        <f t="shared" si="812"/>
        <v>0</v>
      </c>
      <c r="AA6468" s="14">
        <f t="shared" si="807"/>
        <v>0</v>
      </c>
      <c r="AB6468" s="14">
        <f t="shared" si="808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3728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09"/>
        <v>9.9999999998544795E-2</v>
      </c>
      <c r="W6469" s="14">
        <f t="shared" si="813"/>
        <v>0</v>
      </c>
      <c r="X6469" s="14"/>
      <c r="Y6469" s="14">
        <f t="shared" si="814"/>
        <v>0</v>
      </c>
      <c r="Z6469" s="16">
        <f t="shared" si="812"/>
        <v>0</v>
      </c>
      <c r="AA6469" s="14">
        <f t="shared" si="807"/>
        <v>0</v>
      </c>
      <c r="AB6469" s="14">
        <f t="shared" si="808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3728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09"/>
        <v>53361.72</v>
      </c>
      <c r="W6470" s="14">
        <f t="shared" si="813"/>
        <v>0</v>
      </c>
      <c r="X6470" s="14"/>
      <c r="Y6470" s="14">
        <f t="shared" si="814"/>
        <v>0</v>
      </c>
      <c r="Z6470" s="16">
        <f t="shared" si="812"/>
        <v>0</v>
      </c>
      <c r="AA6470" s="14">
        <f t="shared" si="807"/>
        <v>0</v>
      </c>
      <c r="AB6470" s="14">
        <f t="shared" si="808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3728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09"/>
        <v>1889.01999999999</v>
      </c>
      <c r="W6471" s="14">
        <f t="shared" si="813"/>
        <v>0</v>
      </c>
      <c r="X6471" s="14"/>
      <c r="Y6471" s="14">
        <f t="shared" si="814"/>
        <v>0</v>
      </c>
      <c r="Z6471" s="16">
        <f t="shared" si="812"/>
        <v>0</v>
      </c>
      <c r="AA6471" s="14">
        <f t="shared" si="807"/>
        <v>0</v>
      </c>
      <c r="AB6471" s="14">
        <f t="shared" si="808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3728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09"/>
        <v>381938.34</v>
      </c>
      <c r="W6472" s="14">
        <f t="shared" si="813"/>
        <v>9722.4699999999993</v>
      </c>
      <c r="X6472" s="14"/>
      <c r="Y6472" s="14">
        <f t="shared" si="814"/>
        <v>0</v>
      </c>
      <c r="Z6472" s="16">
        <f t="shared" si="812"/>
        <v>9722.4699999999993</v>
      </c>
      <c r="AA6472" s="14">
        <f t="shared" si="807"/>
        <v>0</v>
      </c>
      <c r="AB6472" s="14">
        <f t="shared" si="808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3728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09"/>
        <v>0</v>
      </c>
      <c r="W6473" s="14">
        <f t="shared" si="813"/>
        <v>28067.71</v>
      </c>
      <c r="X6473" s="14"/>
      <c r="Y6473" s="14">
        <f t="shared" si="814"/>
        <v>0</v>
      </c>
      <c r="Z6473" s="16">
        <f t="shared" si="812"/>
        <v>28067.71</v>
      </c>
      <c r="AA6473" s="14">
        <f t="shared" si="807"/>
        <v>0</v>
      </c>
      <c r="AB6473" s="14">
        <f t="shared" si="808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3728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09"/>
        <v>0</v>
      </c>
      <c r="W6474" s="14">
        <f t="shared" si="813"/>
        <v>0</v>
      </c>
      <c r="X6474" s="14"/>
      <c r="Y6474" s="14">
        <f t="shared" si="814"/>
        <v>0</v>
      </c>
      <c r="Z6474" s="16">
        <f t="shared" si="812"/>
        <v>0</v>
      </c>
      <c r="AA6474" s="14">
        <f t="shared" ref="AA6474:AA6511" si="815">U6474-W6474</f>
        <v>0</v>
      </c>
      <c r="AB6474" s="14">
        <f t="shared" si="808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3728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09"/>
        <v>62742.95</v>
      </c>
      <c r="W6475" s="14">
        <f t="shared" si="813"/>
        <v>0</v>
      </c>
      <c r="X6475" s="14"/>
      <c r="Y6475" s="14">
        <f t="shared" si="814"/>
        <v>0</v>
      </c>
      <c r="Z6475" s="16">
        <f t="shared" si="812"/>
        <v>0</v>
      </c>
      <c r="AA6475" s="14">
        <f t="shared" si="815"/>
        <v>0</v>
      </c>
      <c r="AB6475" s="14">
        <f t="shared" si="808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3728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09"/>
        <v>102219.16</v>
      </c>
      <c r="W6476" s="14">
        <f t="shared" si="813"/>
        <v>9.48</v>
      </c>
      <c r="X6476" s="14"/>
      <c r="Y6476" s="14">
        <f t="shared" si="814"/>
        <v>0</v>
      </c>
      <c r="Z6476" s="16">
        <f t="shared" si="812"/>
        <v>9.48</v>
      </c>
      <c r="AA6476" s="14">
        <f t="shared" si="815"/>
        <v>0</v>
      </c>
      <c r="AB6476" s="14">
        <f t="shared" si="808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3728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09"/>
        <v>0.60999999998603005</v>
      </c>
      <c r="W6477" s="14">
        <f t="shared" si="813"/>
        <v>0</v>
      </c>
      <c r="X6477" s="14"/>
      <c r="Y6477" s="14">
        <f t="shared" si="814"/>
        <v>0</v>
      </c>
      <c r="Z6477" s="16">
        <f t="shared" si="812"/>
        <v>0</v>
      </c>
      <c r="AA6477" s="14">
        <f t="shared" si="815"/>
        <v>0</v>
      </c>
      <c r="AB6477" s="14">
        <f t="shared" si="808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3728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09"/>
        <v>12955.129999999899</v>
      </c>
      <c r="W6478" s="14">
        <f t="shared" si="813"/>
        <v>0</v>
      </c>
      <c r="X6478" s="14"/>
      <c r="Y6478" s="14">
        <f t="shared" si="814"/>
        <v>0</v>
      </c>
      <c r="Z6478" s="16">
        <f t="shared" si="812"/>
        <v>0</v>
      </c>
      <c r="AA6478" s="14">
        <f t="shared" si="815"/>
        <v>0</v>
      </c>
      <c r="AB6478" s="14">
        <f t="shared" si="808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3728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3"/>
        <v>8040.8543689320386</v>
      </c>
      <c r="X6479" s="14"/>
      <c r="Y6479" s="14">
        <f t="shared" si="814"/>
        <v>0</v>
      </c>
      <c r="Z6479" s="16">
        <f t="shared" si="812"/>
        <v>8040.8543689320386</v>
      </c>
      <c r="AA6479" s="14">
        <f t="shared" si="815"/>
        <v>241.22563106796133</v>
      </c>
      <c r="AB6479" s="14">
        <f t="shared" si="808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3728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09"/>
        <v>46636.04</v>
      </c>
      <c r="W6480" s="14">
        <f t="shared" si="813"/>
        <v>0</v>
      </c>
      <c r="X6480" s="14"/>
      <c r="Y6480" s="14">
        <f t="shared" si="814"/>
        <v>0</v>
      </c>
      <c r="Z6480" s="16">
        <f t="shared" si="812"/>
        <v>0</v>
      </c>
      <c r="AA6480" s="14">
        <f t="shared" si="815"/>
        <v>0</v>
      </c>
      <c r="AB6480" s="14">
        <f t="shared" si="808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3728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09"/>
        <v>4208.8599999999997</v>
      </c>
      <c r="W6481" s="14">
        <f t="shared" si="813"/>
        <v>0</v>
      </c>
      <c r="X6481" s="14"/>
      <c r="Y6481" s="14">
        <f t="shared" si="814"/>
        <v>0</v>
      </c>
      <c r="Z6481" s="16">
        <f t="shared" si="812"/>
        <v>0</v>
      </c>
      <c r="AA6481" s="14">
        <f t="shared" si="815"/>
        <v>0</v>
      </c>
      <c r="AB6481" s="14">
        <f t="shared" si="808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3728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09"/>
        <v>164204.98000000001</v>
      </c>
      <c r="W6482" s="14">
        <f t="shared" si="813"/>
        <v>0</v>
      </c>
      <c r="X6482" s="14"/>
      <c r="Y6482" s="14">
        <f t="shared" si="814"/>
        <v>0</v>
      </c>
      <c r="Z6482" s="16">
        <f t="shared" si="812"/>
        <v>0</v>
      </c>
      <c r="AA6482" s="14">
        <f t="shared" si="815"/>
        <v>0</v>
      </c>
      <c r="AB6482" s="14">
        <f t="shared" si="808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3728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4058</v>
      </c>
      <c r="S6483" s="139">
        <v>142953.32</v>
      </c>
      <c r="T6483" s="14"/>
      <c r="U6483" s="139">
        <v>142953.32</v>
      </c>
      <c r="V6483" s="14">
        <f t="shared" si="809"/>
        <v>0</v>
      </c>
      <c r="W6483" s="14">
        <f t="shared" si="813"/>
        <v>138789.63106796116</v>
      </c>
      <c r="X6483" s="14"/>
      <c r="Y6483" s="14">
        <f t="shared" si="814"/>
        <v>0</v>
      </c>
      <c r="Z6483" s="16">
        <f t="shared" si="812"/>
        <v>138789.63106796116</v>
      </c>
      <c r="AA6483" s="14">
        <f t="shared" si="815"/>
        <v>4163.6889320388436</v>
      </c>
      <c r="AB6483" s="14">
        <f t="shared" si="808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3728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09"/>
        <v>21919.17</v>
      </c>
      <c r="W6484" s="14">
        <f t="shared" si="813"/>
        <v>0</v>
      </c>
      <c r="X6484" s="14"/>
      <c r="Y6484" s="14">
        <f t="shared" si="814"/>
        <v>0</v>
      </c>
      <c r="Z6484" s="16">
        <f t="shared" si="812"/>
        <v>0</v>
      </c>
      <c r="AA6484" s="14">
        <f t="shared" si="815"/>
        <v>0</v>
      </c>
      <c r="AB6484" s="14">
        <f t="shared" si="808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3728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3764</v>
      </c>
      <c r="S6485" s="139">
        <v>6221.3800000001002</v>
      </c>
      <c r="T6485" s="14"/>
      <c r="U6485" s="139">
        <v>6221.3800000001002</v>
      </c>
      <c r="V6485" s="14">
        <f t="shared" si="809"/>
        <v>0</v>
      </c>
      <c r="W6485" s="14">
        <f t="shared" si="813"/>
        <v>6040.1747572816503</v>
      </c>
      <c r="X6485" s="14"/>
      <c r="Y6485" s="14">
        <f t="shared" si="814"/>
        <v>0</v>
      </c>
      <c r="Z6485" s="16">
        <f t="shared" si="812"/>
        <v>6040.1747572816503</v>
      </c>
      <c r="AA6485" s="14">
        <f t="shared" si="815"/>
        <v>181.20524271844988</v>
      </c>
      <c r="AB6485" s="14">
        <f t="shared" si="808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3728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09"/>
        <v>18345.28</v>
      </c>
      <c r="W6486" s="14">
        <f t="shared" si="813"/>
        <v>0</v>
      </c>
      <c r="X6486" s="14"/>
      <c r="Y6486" s="14">
        <f t="shared" si="814"/>
        <v>0</v>
      </c>
      <c r="Z6486" s="16">
        <f t="shared" si="812"/>
        <v>0</v>
      </c>
      <c r="AA6486" s="14">
        <f t="shared" si="815"/>
        <v>0</v>
      </c>
      <c r="AB6486" s="14">
        <f t="shared" si="808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3728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4052</v>
      </c>
      <c r="S6487" s="139">
        <v>11820.87</v>
      </c>
      <c r="T6487" s="14"/>
      <c r="U6487" s="139">
        <v>11820.87</v>
      </c>
      <c r="V6487" s="14">
        <f t="shared" si="809"/>
        <v>0</v>
      </c>
      <c r="W6487" s="14">
        <f t="shared" si="813"/>
        <v>11820.87</v>
      </c>
      <c r="X6487" s="14"/>
      <c r="Y6487" s="14">
        <f t="shared" si="814"/>
        <v>0</v>
      </c>
      <c r="Z6487" s="16">
        <f t="shared" si="812"/>
        <v>11820.87</v>
      </c>
      <c r="AA6487" s="14">
        <f t="shared" si="815"/>
        <v>0</v>
      </c>
      <c r="AB6487" s="14">
        <f t="shared" si="808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3728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3764</v>
      </c>
      <c r="S6488" s="139">
        <v>8582.75</v>
      </c>
      <c r="T6488" s="14"/>
      <c r="U6488" s="139">
        <v>8582.75</v>
      </c>
      <c r="V6488" s="14">
        <f t="shared" si="809"/>
        <v>0</v>
      </c>
      <c r="W6488" s="14">
        <f t="shared" si="813"/>
        <v>8332.7669902912621</v>
      </c>
      <c r="X6488" s="14"/>
      <c r="Y6488" s="14">
        <f t="shared" si="814"/>
        <v>0</v>
      </c>
      <c r="Z6488" s="16">
        <f t="shared" si="812"/>
        <v>8332.7669902912621</v>
      </c>
      <c r="AA6488" s="14">
        <f t="shared" si="815"/>
        <v>249.98300970873788</v>
      </c>
      <c r="AB6488" s="14">
        <f t="shared" si="808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3728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3764</v>
      </c>
      <c r="S6489" s="139">
        <v>1688390.08</v>
      </c>
      <c r="T6489" s="14"/>
      <c r="U6489" s="14">
        <v>726424.8899999999</v>
      </c>
      <c r="V6489" s="14">
        <f t="shared" si="809"/>
        <v>961965.19000000018</v>
      </c>
      <c r="W6489" s="14">
        <f t="shared" si="813"/>
        <v>705266.88349514548</v>
      </c>
      <c r="X6489" s="14"/>
      <c r="Y6489" s="14">
        <f t="shared" si="814"/>
        <v>0</v>
      </c>
      <c r="Z6489" s="16">
        <f t="shared" si="812"/>
        <v>705266.88349514548</v>
      </c>
      <c r="AA6489" s="14">
        <f t="shared" si="815"/>
        <v>21158.00650485442</v>
      </c>
      <c r="AB6489" s="14">
        <f t="shared" ref="AB6489:AB6515" si="816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3728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09"/>
        <v>6979.3699999999899</v>
      </c>
      <c r="W6490" s="14">
        <f t="shared" si="813"/>
        <v>0</v>
      </c>
      <c r="X6490" s="14"/>
      <c r="Y6490" s="14">
        <f t="shared" si="814"/>
        <v>0</v>
      </c>
      <c r="Z6490" s="16">
        <f t="shared" si="812"/>
        <v>0</v>
      </c>
      <c r="AA6490" s="14">
        <f t="shared" si="815"/>
        <v>0</v>
      </c>
      <c r="AB6490" s="14">
        <f t="shared" si="816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3728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09"/>
        <v>82250.990000000005</v>
      </c>
      <c r="W6491" s="14">
        <f t="shared" si="813"/>
        <v>0</v>
      </c>
      <c r="X6491" s="14"/>
      <c r="Y6491" s="14">
        <f t="shared" si="814"/>
        <v>0</v>
      </c>
      <c r="Z6491" s="16">
        <f t="shared" si="812"/>
        <v>0</v>
      </c>
      <c r="AA6491" s="14">
        <f t="shared" si="815"/>
        <v>0</v>
      </c>
      <c r="AB6491" s="14">
        <f t="shared" si="816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3728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09"/>
        <v>9660.0799999999908</v>
      </c>
      <c r="W6492" s="14">
        <f t="shared" si="813"/>
        <v>0</v>
      </c>
      <c r="X6492" s="14"/>
      <c r="Y6492" s="14">
        <f t="shared" si="814"/>
        <v>0</v>
      </c>
      <c r="Z6492" s="16">
        <f t="shared" si="812"/>
        <v>0</v>
      </c>
      <c r="AA6492" s="14">
        <f t="shared" si="815"/>
        <v>0</v>
      </c>
      <c r="AB6492" s="14">
        <f t="shared" si="816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3728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09"/>
        <v>1000</v>
      </c>
      <c r="W6493" s="14">
        <f t="shared" si="813"/>
        <v>0</v>
      </c>
      <c r="X6493" s="14"/>
      <c r="Y6493" s="14">
        <f t="shared" si="814"/>
        <v>0</v>
      </c>
      <c r="Z6493" s="16">
        <f t="shared" si="812"/>
        <v>0</v>
      </c>
      <c r="AA6493" s="14">
        <f t="shared" si="815"/>
        <v>0</v>
      </c>
      <c r="AB6493" s="14">
        <f t="shared" si="816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3728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4125</v>
      </c>
      <c r="S6494" s="139">
        <v>30000</v>
      </c>
      <c r="T6494" s="14"/>
      <c r="U6494" s="139">
        <v>30000</v>
      </c>
      <c r="V6494" s="14">
        <f t="shared" si="809"/>
        <v>0</v>
      </c>
      <c r="W6494" s="14">
        <f t="shared" si="813"/>
        <v>29126.213592233009</v>
      </c>
      <c r="X6494" s="14"/>
      <c r="Y6494" s="14">
        <f t="shared" si="814"/>
        <v>0</v>
      </c>
      <c r="Z6494" s="16">
        <f t="shared" si="812"/>
        <v>29126.213592233009</v>
      </c>
      <c r="AA6494" s="14">
        <f t="shared" si="815"/>
        <v>873.78640776699103</v>
      </c>
      <c r="AB6494" s="14">
        <f t="shared" si="816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3728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09"/>
        <v>0</v>
      </c>
      <c r="W6495" s="14">
        <f t="shared" si="813"/>
        <v>-142730.00970873787</v>
      </c>
      <c r="X6495" s="14"/>
      <c r="Y6495" s="14">
        <f t="shared" si="814"/>
        <v>4281.9002912621363</v>
      </c>
      <c r="Z6495" s="16">
        <f t="shared" si="812"/>
        <v>-142730.00970873787</v>
      </c>
      <c r="AA6495" s="14">
        <f t="shared" si="815"/>
        <v>-4281.9002912621363</v>
      </c>
      <c r="AB6495" s="14">
        <f t="shared" si="816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3728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09"/>
        <v>600000</v>
      </c>
      <c r="W6496" s="14">
        <f t="shared" si="813"/>
        <v>0</v>
      </c>
      <c r="X6496" s="14"/>
      <c r="Y6496" s="14">
        <f t="shared" si="814"/>
        <v>0</v>
      </c>
      <c r="Z6496" s="16">
        <f t="shared" si="812"/>
        <v>0</v>
      </c>
      <c r="AA6496" s="14">
        <f t="shared" si="815"/>
        <v>0</v>
      </c>
      <c r="AB6496" s="14">
        <f t="shared" si="816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3728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09"/>
        <v>1035.29</v>
      </c>
      <c r="W6497" s="14">
        <f t="shared" si="813"/>
        <v>28.844660194174757</v>
      </c>
      <c r="X6497" s="14"/>
      <c r="Y6497" s="14">
        <f t="shared" si="814"/>
        <v>0</v>
      </c>
      <c r="Z6497" s="14"/>
      <c r="AA6497" s="14">
        <f t="shared" si="815"/>
        <v>0.8653398058252435</v>
      </c>
      <c r="AB6497" s="14">
        <f t="shared" si="816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3728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09"/>
        <v>-4.00000000081491E-2</v>
      </c>
      <c r="W6498" s="14">
        <f t="shared" si="813"/>
        <v>0</v>
      </c>
      <c r="X6498" s="14"/>
      <c r="Y6498" s="14">
        <f t="shared" si="814"/>
        <v>0</v>
      </c>
      <c r="Z6498" s="16">
        <f>W6498+X6498</f>
        <v>0</v>
      </c>
      <c r="AA6498" s="14">
        <f t="shared" si="815"/>
        <v>0</v>
      </c>
      <c r="AB6498" s="14">
        <f t="shared" si="816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3728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09"/>
        <v>3723.67</v>
      </c>
      <c r="W6499" s="14">
        <f t="shared" si="813"/>
        <v>0</v>
      </c>
      <c r="X6499" s="14"/>
      <c r="Y6499" s="14">
        <f t="shared" si="814"/>
        <v>0</v>
      </c>
      <c r="Z6499" s="14"/>
      <c r="AA6499" s="14">
        <f t="shared" si="815"/>
        <v>0</v>
      </c>
      <c r="AB6499" s="14">
        <f t="shared" si="816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3728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09"/>
        <v>9</v>
      </c>
      <c r="W6500" s="14">
        <f t="shared" si="813"/>
        <v>0</v>
      </c>
      <c r="X6500" s="14"/>
      <c r="Y6500" s="14">
        <f t="shared" si="814"/>
        <v>0</v>
      </c>
      <c r="Z6500" s="16">
        <f t="shared" ref="Z6500:Z6517" si="817">W6500+X6500</f>
        <v>0</v>
      </c>
      <c r="AA6500" s="14">
        <f t="shared" si="815"/>
        <v>0</v>
      </c>
      <c r="AB6500" s="14">
        <f t="shared" si="816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3728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4146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4123</v>
      </c>
      <c r="P6501" s="109">
        <v>0.03</v>
      </c>
      <c r="Q6501" s="110"/>
      <c r="R6501" s="108"/>
      <c r="S6501" s="142">
        <v>0</v>
      </c>
      <c r="T6501" s="112"/>
      <c r="U6501" s="112">
        <v>0</v>
      </c>
      <c r="V6501" s="112">
        <f t="shared" si="809"/>
        <v>0</v>
      </c>
      <c r="W6501" s="112">
        <f t="shared" si="813"/>
        <v>0</v>
      </c>
      <c r="X6501" s="112"/>
      <c r="Y6501" s="14">
        <f t="shared" si="814"/>
        <v>0</v>
      </c>
      <c r="Z6501" s="16">
        <f t="shared" si="817"/>
        <v>0</v>
      </c>
      <c r="AA6501" s="112">
        <f>W6501*P6501</f>
        <v>0</v>
      </c>
      <c r="AB6501" s="112">
        <f t="shared" si="816"/>
        <v>0</v>
      </c>
      <c r="AC6501" s="10">
        <v>7.0000000000000007E-2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3728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09"/>
        <v>2380.5200000023501</v>
      </c>
      <c r="W6502" s="14">
        <f t="shared" si="813"/>
        <v>0</v>
      </c>
      <c r="X6502" s="14"/>
      <c r="Y6502" s="14">
        <f t="shared" si="814"/>
        <v>0</v>
      </c>
      <c r="Z6502" s="16">
        <f t="shared" si="817"/>
        <v>0</v>
      </c>
      <c r="AA6502" s="14">
        <f t="shared" si="815"/>
        <v>0</v>
      </c>
      <c r="AB6502" s="14">
        <f t="shared" si="816"/>
        <v>0</v>
      </c>
      <c r="AC6502" s="10">
        <v>7.0000000000000007E-2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3728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3764</v>
      </c>
      <c r="S6503" s="139">
        <v>15916.63</v>
      </c>
      <c r="T6503" s="14"/>
      <c r="U6503" s="139">
        <v>15916.63</v>
      </c>
      <c r="V6503" s="14">
        <f t="shared" si="809"/>
        <v>0</v>
      </c>
      <c r="W6503" s="14">
        <f t="shared" si="813"/>
        <v>15015.688679245282</v>
      </c>
      <c r="X6503" s="14"/>
      <c r="Y6503" s="14">
        <f t="shared" si="814"/>
        <v>0</v>
      </c>
      <c r="Z6503" s="16">
        <f t="shared" si="817"/>
        <v>15015.688679245282</v>
      </c>
      <c r="AA6503" s="14">
        <f t="shared" si="815"/>
        <v>900.9413207547168</v>
      </c>
      <c r="AB6503" s="14">
        <f t="shared" si="816"/>
        <v>15916.63</v>
      </c>
      <c r="AC6503" s="10">
        <v>7.0000000000000007E-2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3728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09"/>
        <v>892.54</v>
      </c>
      <c r="W6504" s="14">
        <f t="shared" si="813"/>
        <v>0</v>
      </c>
      <c r="X6504" s="14"/>
      <c r="Y6504" s="14">
        <f t="shared" si="814"/>
        <v>0</v>
      </c>
      <c r="Z6504" s="16">
        <f t="shared" si="817"/>
        <v>0</v>
      </c>
      <c r="AA6504" s="14">
        <f t="shared" si="815"/>
        <v>0</v>
      </c>
      <c r="AB6504" s="14">
        <f t="shared" si="816"/>
        <v>0</v>
      </c>
      <c r="AC6504" s="10">
        <v>7.0000000000000007E-2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3728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09"/>
        <v>156.66</v>
      </c>
      <c r="W6505" s="14">
        <f t="shared" si="813"/>
        <v>0</v>
      </c>
      <c r="X6505" s="14"/>
      <c r="Y6505" s="14">
        <f t="shared" si="814"/>
        <v>0</v>
      </c>
      <c r="Z6505" s="16">
        <f t="shared" si="817"/>
        <v>0</v>
      </c>
      <c r="AA6505" s="14">
        <f t="shared" si="815"/>
        <v>0</v>
      </c>
      <c r="AB6505" s="14">
        <f t="shared" si="816"/>
        <v>0</v>
      </c>
      <c r="AC6505" s="10">
        <v>7.0000000000000007E-2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3728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18">F6506</f>
        <v>北京鹏泰互动广告有限公司</v>
      </c>
      <c r="F6506" s="108" t="s">
        <v>4146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4123</v>
      </c>
      <c r="P6506" s="109">
        <v>0.03</v>
      </c>
      <c r="Q6506" s="110"/>
      <c r="R6506" s="108"/>
      <c r="S6506" s="142">
        <v>0</v>
      </c>
      <c r="T6506" s="112"/>
      <c r="U6506" s="112">
        <v>0</v>
      </c>
      <c r="V6506" s="112">
        <f t="shared" si="809"/>
        <v>0</v>
      </c>
      <c r="W6506" s="112">
        <f t="shared" si="813"/>
        <v>0</v>
      </c>
      <c r="X6506" s="112"/>
      <c r="Y6506" s="14">
        <f t="shared" si="814"/>
        <v>0</v>
      </c>
      <c r="Z6506" s="16">
        <f t="shared" si="817"/>
        <v>0</v>
      </c>
      <c r="AA6506" s="112">
        <f t="shared" ref="AA6506:AA6508" si="819">W6506*P6506</f>
        <v>0</v>
      </c>
      <c r="AB6506" s="112">
        <f t="shared" si="816"/>
        <v>0</v>
      </c>
      <c r="AC6506" s="10">
        <v>7.0000000000000007E-2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3728</v>
      </c>
      <c r="B6507" s="108" t="s">
        <v>32</v>
      </c>
      <c r="C6507" s="108" t="s">
        <v>1517</v>
      </c>
      <c r="D6507" s="108" t="s">
        <v>1556</v>
      </c>
      <c r="E6507" s="108" t="str">
        <f t="shared" si="818"/>
        <v>北京鹏泰互动广告有限公司</v>
      </c>
      <c r="F6507" s="108" t="s">
        <v>4146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4123</v>
      </c>
      <c r="P6507" s="109">
        <v>0.03</v>
      </c>
      <c r="Q6507" s="110"/>
      <c r="R6507" s="108"/>
      <c r="S6507" s="142">
        <v>0</v>
      </c>
      <c r="T6507" s="112"/>
      <c r="U6507" s="112">
        <v>0</v>
      </c>
      <c r="V6507" s="112">
        <f t="shared" si="809"/>
        <v>0</v>
      </c>
      <c r="W6507" s="112">
        <f t="shared" si="813"/>
        <v>0</v>
      </c>
      <c r="X6507" s="112"/>
      <c r="Y6507" s="14">
        <f t="shared" si="814"/>
        <v>0</v>
      </c>
      <c r="Z6507" s="16">
        <f t="shared" si="817"/>
        <v>0</v>
      </c>
      <c r="AA6507" s="112">
        <f t="shared" si="819"/>
        <v>0</v>
      </c>
      <c r="AB6507" s="112">
        <f t="shared" si="816"/>
        <v>0</v>
      </c>
      <c r="AC6507" s="10">
        <v>7.0000000000000007E-2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3728</v>
      </c>
      <c r="B6508" s="108" t="s">
        <v>32</v>
      </c>
      <c r="C6508" s="108" t="s">
        <v>1517</v>
      </c>
      <c r="D6508" s="108" t="s">
        <v>1556</v>
      </c>
      <c r="E6508" s="108" t="str">
        <f t="shared" si="818"/>
        <v>北京鹏泰互动广告有限公司</v>
      </c>
      <c r="F6508" s="108" t="s">
        <v>4146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4123</v>
      </c>
      <c r="P6508" s="109">
        <v>0.03</v>
      </c>
      <c r="Q6508" s="110"/>
      <c r="R6508" s="108"/>
      <c r="S6508" s="142">
        <v>0</v>
      </c>
      <c r="T6508" s="112"/>
      <c r="U6508" s="112"/>
      <c r="V6508" s="112">
        <f t="shared" si="809"/>
        <v>0</v>
      </c>
      <c r="W6508" s="112">
        <f t="shared" si="813"/>
        <v>0</v>
      </c>
      <c r="X6508" s="112"/>
      <c r="Y6508" s="14">
        <f t="shared" si="814"/>
        <v>0</v>
      </c>
      <c r="Z6508" s="16">
        <f t="shared" si="817"/>
        <v>0</v>
      </c>
      <c r="AA6508" s="112">
        <f t="shared" si="819"/>
        <v>0</v>
      </c>
      <c r="AB6508" s="112">
        <f t="shared" si="816"/>
        <v>0</v>
      </c>
      <c r="AC6508" s="10">
        <v>7.0000000000000007E-2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3728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09"/>
        <v>29797.640000000003</v>
      </c>
      <c r="W6509" s="14">
        <f t="shared" si="813"/>
        <v>23952.23</v>
      </c>
      <c r="X6509" s="14"/>
      <c r="Y6509" s="14">
        <f t="shared" si="814"/>
        <v>0</v>
      </c>
      <c r="Z6509" s="16">
        <f t="shared" si="817"/>
        <v>23952.23</v>
      </c>
      <c r="AA6509" s="14">
        <f t="shared" si="815"/>
        <v>0</v>
      </c>
      <c r="AB6509" s="14">
        <f t="shared" si="816"/>
        <v>23952.23</v>
      </c>
      <c r="AC6509" s="10">
        <v>7.0000000000000007E-2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3728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4151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4123</v>
      </c>
      <c r="P6510" s="109">
        <v>0.03</v>
      </c>
      <c r="Q6510" s="110"/>
      <c r="R6510" s="108"/>
      <c r="S6510" s="142">
        <v>0</v>
      </c>
      <c r="T6510" s="112"/>
      <c r="U6510" s="112">
        <v>0</v>
      </c>
      <c r="V6510" s="112">
        <f t="shared" si="809"/>
        <v>0</v>
      </c>
      <c r="W6510" s="112">
        <f t="shared" si="813"/>
        <v>0</v>
      </c>
      <c r="X6510" s="112"/>
      <c r="Y6510" s="14">
        <f t="shared" si="814"/>
        <v>0</v>
      </c>
      <c r="Z6510" s="16">
        <f t="shared" si="817"/>
        <v>0</v>
      </c>
      <c r="AA6510" s="112">
        <f>W6510*P6510</f>
        <v>0</v>
      </c>
      <c r="AB6510" s="112">
        <f t="shared" si="816"/>
        <v>0</v>
      </c>
      <c r="AC6510" s="10">
        <v>7.0000000000000007E-2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3728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09"/>
        <v>1446.59</v>
      </c>
      <c r="W6511" s="14">
        <f t="shared" si="813"/>
        <v>0</v>
      </c>
      <c r="X6511" s="14"/>
      <c r="Y6511" s="14">
        <f t="shared" si="814"/>
        <v>0</v>
      </c>
      <c r="Z6511" s="16">
        <f t="shared" si="817"/>
        <v>0</v>
      </c>
      <c r="AA6511" s="14">
        <f t="shared" si="815"/>
        <v>0</v>
      </c>
      <c r="AB6511" s="14">
        <f t="shared" si="816"/>
        <v>0</v>
      </c>
      <c r="AC6511" s="10">
        <v>7.0000000000000007E-2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3728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4151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4123</v>
      </c>
      <c r="P6512" s="109">
        <v>0.03</v>
      </c>
      <c r="Q6512" s="110"/>
      <c r="R6512" s="108"/>
      <c r="S6512" s="142">
        <v>0</v>
      </c>
      <c r="T6512" s="112"/>
      <c r="U6512" s="112">
        <v>0</v>
      </c>
      <c r="V6512" s="112">
        <f t="shared" si="809"/>
        <v>0</v>
      </c>
      <c r="W6512" s="112">
        <f t="shared" si="813"/>
        <v>0</v>
      </c>
      <c r="X6512" s="112"/>
      <c r="Y6512" s="14">
        <f t="shared" si="814"/>
        <v>0</v>
      </c>
      <c r="Z6512" s="16">
        <f t="shared" si="817"/>
        <v>0</v>
      </c>
      <c r="AA6512" s="112">
        <f>W6512*P6512</f>
        <v>0</v>
      </c>
      <c r="AB6512" s="112">
        <f t="shared" si="816"/>
        <v>0</v>
      </c>
      <c r="AC6512" s="10">
        <v>7.0000000000000007E-2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3728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09"/>
        <v>190773.08999999939</v>
      </c>
      <c r="W6513" s="14">
        <f t="shared" si="813"/>
        <v>1882766.3133640559</v>
      </c>
      <c r="X6513" s="14"/>
      <c r="Y6513" s="14">
        <f t="shared" si="814"/>
        <v>0</v>
      </c>
      <c r="Z6513" s="16">
        <f t="shared" si="817"/>
        <v>1882766.3133640559</v>
      </c>
      <c r="AA6513" s="14">
        <f t="shared" ref="AA6513:AA6576" si="820">U6513-W6513</f>
        <v>160035.13663594471</v>
      </c>
      <c r="AB6513" s="14">
        <f t="shared" si="816"/>
        <v>2042801.4500000007</v>
      </c>
      <c r="AC6513" s="10">
        <v>7.0000000000000007E-2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3728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09"/>
        <v>0</v>
      </c>
      <c r="W6514" s="14">
        <f t="shared" si="813"/>
        <v>11749.611650485436</v>
      </c>
      <c r="X6514" s="14"/>
      <c r="Y6514" s="14">
        <f t="shared" si="814"/>
        <v>0</v>
      </c>
      <c r="Z6514" s="16">
        <f t="shared" si="817"/>
        <v>11749.611650485436</v>
      </c>
      <c r="AA6514" s="14">
        <f t="shared" si="820"/>
        <v>352.48834951456411</v>
      </c>
      <c r="AB6514" s="14">
        <f t="shared" si="816"/>
        <v>12102.1</v>
      </c>
      <c r="AC6514" s="10">
        <v>7.0000000000000007E-2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3728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1">S6515+T6515-U6515</f>
        <v>78.56</v>
      </c>
      <c r="W6515" s="14">
        <f t="shared" si="813"/>
        <v>0</v>
      </c>
      <c r="X6515" s="14"/>
      <c r="Y6515" s="14">
        <f t="shared" si="814"/>
        <v>0</v>
      </c>
      <c r="Z6515" s="16">
        <f t="shared" si="817"/>
        <v>0</v>
      </c>
      <c r="AA6515" s="14">
        <f t="shared" si="820"/>
        <v>0</v>
      </c>
      <c r="AB6515" s="14">
        <f t="shared" si="816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3728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4154</v>
      </c>
      <c r="M6516" s="74"/>
      <c r="N6516" s="74" t="s">
        <v>57</v>
      </c>
      <c r="O6516" s="74" t="s">
        <v>41</v>
      </c>
      <c r="P6516" s="10">
        <v>0.12</v>
      </c>
      <c r="Q6516" s="12" t="s">
        <v>4155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1"/>
        <v>5600.0039999999999</v>
      </c>
      <c r="W6516" s="14">
        <f t="shared" si="813"/>
        <v>0</v>
      </c>
      <c r="X6516" s="14"/>
      <c r="Y6516" s="14">
        <f t="shared" si="814"/>
        <v>0</v>
      </c>
      <c r="Z6516" s="16">
        <f t="shared" si="817"/>
        <v>0</v>
      </c>
      <c r="AA6516" s="14">
        <f t="shared" si="820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>
      <c r="A6517" s="7" t="s">
        <v>3728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4156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3"/>
        <v>0</v>
      </c>
      <c r="X6517" s="14"/>
      <c r="Y6517" s="14">
        <f t="shared" si="814"/>
        <v>0</v>
      </c>
      <c r="Z6517" s="16">
        <f t="shared" si="817"/>
        <v>0</v>
      </c>
      <c r="AA6517" s="14">
        <f t="shared" si="820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>
      <c r="A6518" s="7" t="s">
        <v>3728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1"/>
        <v>-25.4800000000978</v>
      </c>
      <c r="W6518" s="14">
        <f t="shared" si="813"/>
        <v>0</v>
      </c>
      <c r="X6518" s="14"/>
      <c r="Y6518" s="14">
        <f t="shared" si="814"/>
        <v>0</v>
      </c>
      <c r="Z6518" s="14"/>
      <c r="AA6518" s="14">
        <f t="shared" si="820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3728</v>
      </c>
      <c r="B6519" s="74" t="s">
        <v>32</v>
      </c>
      <c r="C6519" s="74" t="s">
        <v>908</v>
      </c>
      <c r="D6519" s="74" t="s">
        <v>909</v>
      </c>
      <c r="E6519" s="74" t="s">
        <v>3548</v>
      </c>
      <c r="F6519" s="74" t="s">
        <v>3548</v>
      </c>
      <c r="G6519" s="74" t="s">
        <v>3548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3549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1"/>
        <v>16210.56</v>
      </c>
      <c r="W6519" s="14">
        <f t="shared" si="813"/>
        <v>422.21428571428567</v>
      </c>
      <c r="X6519" s="14"/>
      <c r="Y6519" s="14">
        <f t="shared" si="814"/>
        <v>185.77428571428567</v>
      </c>
      <c r="Z6519" s="16">
        <f>W6519+X6519</f>
        <v>422.21428571428567</v>
      </c>
      <c r="AA6519" s="14">
        <f t="shared" si="820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3728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1"/>
        <v>-0.80000000000291005</v>
      </c>
      <c r="W6520" s="14">
        <f t="shared" si="813"/>
        <v>0</v>
      </c>
      <c r="X6520" s="14"/>
      <c r="Y6520" s="14">
        <f t="shared" si="814"/>
        <v>0</v>
      </c>
      <c r="Z6520" s="14"/>
      <c r="AA6520" s="14">
        <f t="shared" si="820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3728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1"/>
        <v>-1.81600000004983</v>
      </c>
      <c r="W6521" s="14">
        <f t="shared" si="813"/>
        <v>0</v>
      </c>
      <c r="X6521" s="14"/>
      <c r="Y6521" s="14">
        <f t="shared" si="814"/>
        <v>0</v>
      </c>
      <c r="Z6521" s="14"/>
      <c r="AA6521" s="14">
        <f t="shared" si="820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3728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1"/>
        <v>-0.80799999999499095</v>
      </c>
      <c r="W6522" s="14">
        <f t="shared" si="813"/>
        <v>0</v>
      </c>
      <c r="X6522" s="14"/>
      <c r="Y6522" s="14">
        <f t="shared" si="814"/>
        <v>0</v>
      </c>
      <c r="Z6522" s="14"/>
      <c r="AA6522" s="14">
        <f t="shared" si="820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3728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1"/>
        <v>0.57800000000042895</v>
      </c>
      <c r="W6523" s="14">
        <f t="shared" si="813"/>
        <v>0</v>
      </c>
      <c r="X6523" s="14"/>
      <c r="Y6523" s="14">
        <f t="shared" si="814"/>
        <v>0</v>
      </c>
      <c r="Z6523" s="14"/>
      <c r="AA6523" s="14">
        <f t="shared" si="820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3728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1"/>
        <v>3.1479999999992301</v>
      </c>
      <c r="W6524" s="14">
        <f t="shared" si="813"/>
        <v>0</v>
      </c>
      <c r="X6524" s="14"/>
      <c r="Y6524" s="14">
        <f t="shared" si="814"/>
        <v>0</v>
      </c>
      <c r="Z6524" s="16">
        <f t="shared" ref="Z6524:Z6526" si="822">W6524+X6524</f>
        <v>0</v>
      </c>
      <c r="AA6524" s="14">
        <f t="shared" si="820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3728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1"/>
        <v>0.63200000000142598</v>
      </c>
      <c r="W6525" s="14">
        <f t="shared" si="813"/>
        <v>0</v>
      </c>
      <c r="X6525" s="14"/>
      <c r="Y6525" s="14">
        <f t="shared" si="814"/>
        <v>0</v>
      </c>
      <c r="Z6525" s="16">
        <f t="shared" si="822"/>
        <v>0</v>
      </c>
      <c r="AA6525" s="14">
        <f t="shared" si="820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3728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1"/>
        <v>-8.40000000002874E-2</v>
      </c>
      <c r="W6526" s="14">
        <f t="shared" si="813"/>
        <v>0</v>
      </c>
      <c r="X6526" s="14"/>
      <c r="Y6526" s="14">
        <f t="shared" si="814"/>
        <v>0</v>
      </c>
      <c r="Z6526" s="16">
        <f t="shared" si="822"/>
        <v>0</v>
      </c>
      <c r="AA6526" s="14">
        <f t="shared" si="820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3728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1"/>
        <v>0.19999999998981399</v>
      </c>
      <c r="W6527" s="14">
        <f t="shared" ref="W6527:W6590" si="823">IF(O6527="返货",U6527/(1+P6527),IF(O6527="返现",U6527,IF(O6527="折扣",U6527*P6527,IF(O6527="无",U6527))))</f>
        <v>0</v>
      </c>
      <c r="X6527" s="14"/>
      <c r="Y6527" s="14">
        <f t="shared" si="814"/>
        <v>0</v>
      </c>
      <c r="Z6527" s="14"/>
      <c r="AA6527" s="14">
        <f t="shared" si="820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3728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1"/>
        <v>-3.9780000001331901</v>
      </c>
      <c r="W6528" s="14">
        <f t="shared" si="823"/>
        <v>0</v>
      </c>
      <c r="X6528" s="14"/>
      <c r="Y6528" s="14">
        <f t="shared" si="814"/>
        <v>0</v>
      </c>
      <c r="Z6528" s="14"/>
      <c r="AA6528" s="14">
        <f t="shared" si="820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3728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1"/>
        <v>-0.97999999998137399</v>
      </c>
      <c r="W6529" s="14">
        <f t="shared" si="823"/>
        <v>0</v>
      </c>
      <c r="X6529" s="14"/>
      <c r="Y6529" s="14">
        <f t="shared" si="814"/>
        <v>0</v>
      </c>
      <c r="Z6529" s="14"/>
      <c r="AA6529" s="14">
        <f t="shared" si="820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3728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1"/>
        <v>2.4000000001251499E-2</v>
      </c>
      <c r="W6530" s="14">
        <f t="shared" si="823"/>
        <v>0</v>
      </c>
      <c r="X6530" s="14"/>
      <c r="Y6530" s="14">
        <f t="shared" si="814"/>
        <v>0</v>
      </c>
      <c r="Z6530" s="14"/>
      <c r="AA6530" s="14">
        <f t="shared" si="820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3728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4088</v>
      </c>
      <c r="J6531" s="74"/>
      <c r="K6531" s="74"/>
      <c r="L6531" s="74" t="s">
        <v>4157</v>
      </c>
      <c r="M6531" s="74"/>
      <c r="N6531" s="74" t="s">
        <v>57</v>
      </c>
      <c r="O6531" s="74" t="s">
        <v>80</v>
      </c>
      <c r="P6531" s="10">
        <v>0</v>
      </c>
      <c r="Q6531" s="12" t="s">
        <v>4158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3"/>
        <v>0</v>
      </c>
      <c r="X6531" s="14"/>
      <c r="Y6531" s="14">
        <f t="shared" ref="Y6531:Y6594" si="824">IF((W6531-AB6531)&gt;0,W6531-AB6531,0)</f>
        <v>0</v>
      </c>
      <c r="Z6531" s="16">
        <f t="shared" ref="Z6531:Z6568" si="825">W6531+X6531</f>
        <v>0</v>
      </c>
      <c r="AA6531" s="14">
        <f t="shared" si="820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>
      <c r="A6532" s="7" t="s">
        <v>3728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4055</v>
      </c>
      <c r="J6532" s="74"/>
      <c r="K6532" s="74"/>
      <c r="L6532" s="74" t="s">
        <v>4159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3"/>
        <v>0</v>
      </c>
      <c r="X6532" s="14"/>
      <c r="Y6532" s="14">
        <f t="shared" si="824"/>
        <v>0</v>
      </c>
      <c r="Z6532" s="16">
        <f t="shared" si="825"/>
        <v>0</v>
      </c>
      <c r="AA6532" s="14">
        <f t="shared" si="820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>
      <c r="A6533" s="7" t="s">
        <v>3728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3550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4160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26">S6533+T6533-U6533</f>
        <v>4051.5299999999988</v>
      </c>
      <c r="W6533" s="14">
        <f t="shared" si="823"/>
        <v>40953.360000000001</v>
      </c>
      <c r="X6533" s="14"/>
      <c r="Y6533" s="14">
        <f t="shared" si="824"/>
        <v>0</v>
      </c>
      <c r="Z6533" s="16">
        <f t="shared" si="825"/>
        <v>40953.360000000001</v>
      </c>
      <c r="AA6533" s="14">
        <f t="shared" si="820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>
      <c r="A6534" s="7" t="s">
        <v>3728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4161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26"/>
        <v>16464.43</v>
      </c>
      <c r="W6534" s="14">
        <f t="shared" si="823"/>
        <v>25656.9</v>
      </c>
      <c r="X6534" s="14"/>
      <c r="Y6534" s="14">
        <f t="shared" si="824"/>
        <v>0</v>
      </c>
      <c r="Z6534" s="16">
        <f t="shared" si="825"/>
        <v>25656.9</v>
      </c>
      <c r="AA6534" s="14">
        <f t="shared" si="820"/>
        <v>0</v>
      </c>
      <c r="AB6534" s="14">
        <f t="shared" ref="AB6534:AB6597" si="827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>
      <c r="A6535" s="7" t="s">
        <v>3728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4162</v>
      </c>
      <c r="R6535" s="74" t="s">
        <v>4058</v>
      </c>
      <c r="S6535" s="14">
        <v>11773.1</v>
      </c>
      <c r="T6535" s="14">
        <v>81600</v>
      </c>
      <c r="U6535" s="14">
        <v>54393.570000000007</v>
      </c>
      <c r="V6535" s="14">
        <f t="shared" si="826"/>
        <v>38979.53</v>
      </c>
      <c r="W6535" s="14">
        <f t="shared" si="823"/>
        <v>53327.029411764714</v>
      </c>
      <c r="X6535" s="14"/>
      <c r="Y6535" s="14">
        <f t="shared" si="824"/>
        <v>0</v>
      </c>
      <c r="Z6535" s="16">
        <f t="shared" si="825"/>
        <v>53327.029411764714</v>
      </c>
      <c r="AA6535" s="14">
        <f t="shared" si="820"/>
        <v>1066.5405882352934</v>
      </c>
      <c r="AB6535" s="14">
        <f t="shared" si="827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>
      <c r="A6536" s="7" t="s">
        <v>3728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4163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26"/>
        <v>14762.919999999998</v>
      </c>
      <c r="W6536" s="14">
        <f t="shared" si="823"/>
        <v>75424.38</v>
      </c>
      <c r="X6536" s="14"/>
      <c r="Y6536" s="14">
        <f t="shared" si="824"/>
        <v>0</v>
      </c>
      <c r="Z6536" s="16">
        <f t="shared" si="825"/>
        <v>75424.38</v>
      </c>
      <c r="AA6536" s="14">
        <f t="shared" si="820"/>
        <v>0</v>
      </c>
      <c r="AB6536" s="14">
        <f t="shared" si="827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>
      <c r="A6537" s="7" t="s">
        <v>3728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4164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26"/>
        <v>8482.5200000000041</v>
      </c>
      <c r="W6537" s="14">
        <f t="shared" si="823"/>
        <v>87677.15</v>
      </c>
      <c r="X6537" s="14"/>
      <c r="Y6537" s="14">
        <f t="shared" si="824"/>
        <v>0</v>
      </c>
      <c r="Z6537" s="16">
        <f t="shared" si="825"/>
        <v>87677.15</v>
      </c>
      <c r="AA6537" s="14">
        <f t="shared" si="820"/>
        <v>0</v>
      </c>
      <c r="AB6537" s="14">
        <f t="shared" si="827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>
      <c r="A6538" s="7" t="s">
        <v>3728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4165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26"/>
        <v>106214.67000000004</v>
      </c>
      <c r="W6538" s="14">
        <f t="shared" si="823"/>
        <v>599638.6</v>
      </c>
      <c r="X6538" s="14"/>
      <c r="Y6538" s="14">
        <f t="shared" si="824"/>
        <v>0</v>
      </c>
      <c r="Z6538" s="16">
        <f t="shared" si="825"/>
        <v>599638.6</v>
      </c>
      <c r="AA6538" s="14">
        <f t="shared" si="820"/>
        <v>0</v>
      </c>
      <c r="AB6538" s="14">
        <f t="shared" si="827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>
      <c r="A6539" s="7" t="s">
        <v>3728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4166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26"/>
        <v>5640.4599999999991</v>
      </c>
      <c r="W6539" s="14">
        <f t="shared" si="823"/>
        <v>50578.35</v>
      </c>
      <c r="X6539" s="14"/>
      <c r="Y6539" s="14">
        <f t="shared" si="824"/>
        <v>0</v>
      </c>
      <c r="Z6539" s="16">
        <f t="shared" si="825"/>
        <v>50578.35</v>
      </c>
      <c r="AA6539" s="14">
        <f t="shared" si="820"/>
        <v>0</v>
      </c>
      <c r="AB6539" s="14">
        <f t="shared" si="827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>
      <c r="A6540" s="7" t="s">
        <v>3728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4167</v>
      </c>
      <c r="R6540" s="74" t="s">
        <v>3764</v>
      </c>
      <c r="S6540" s="14">
        <v>0</v>
      </c>
      <c r="T6540" s="14">
        <v>30000</v>
      </c>
      <c r="U6540" s="14">
        <v>0</v>
      </c>
      <c r="V6540" s="14">
        <f t="shared" si="826"/>
        <v>30000</v>
      </c>
      <c r="W6540" s="14">
        <f t="shared" si="823"/>
        <v>0</v>
      </c>
      <c r="X6540" s="14"/>
      <c r="Y6540" s="14">
        <f t="shared" si="824"/>
        <v>0</v>
      </c>
      <c r="Z6540" s="16">
        <f t="shared" si="825"/>
        <v>0</v>
      </c>
      <c r="AA6540" s="14">
        <f t="shared" si="820"/>
        <v>0</v>
      </c>
      <c r="AB6540" s="14">
        <f t="shared" si="827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>
      <c r="A6541" s="7" t="s">
        <v>3728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4167</v>
      </c>
      <c r="R6541" s="74" t="s">
        <v>4058</v>
      </c>
      <c r="S6541" s="14">
        <v>13721.07</v>
      </c>
      <c r="T6541" s="14">
        <v>80000</v>
      </c>
      <c r="U6541" s="14">
        <v>91200.65</v>
      </c>
      <c r="V6541" s="14">
        <f t="shared" si="826"/>
        <v>2520.4200000000128</v>
      </c>
      <c r="W6541" s="14">
        <f t="shared" si="823"/>
        <v>91200.65</v>
      </c>
      <c r="X6541" s="14"/>
      <c r="Y6541" s="14">
        <f t="shared" si="824"/>
        <v>0</v>
      </c>
      <c r="Z6541" s="16">
        <f t="shared" si="825"/>
        <v>91200.65</v>
      </c>
      <c r="AA6541" s="14">
        <f t="shared" si="820"/>
        <v>0</v>
      </c>
      <c r="AB6541" s="14">
        <f t="shared" si="827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>
      <c r="A6542" s="7" t="s">
        <v>3728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26"/>
        <v>16849.789999999994</v>
      </c>
      <c r="W6542" s="14">
        <f t="shared" si="823"/>
        <v>63250.2</v>
      </c>
      <c r="X6542" s="14"/>
      <c r="Y6542" s="14">
        <f t="shared" si="824"/>
        <v>0</v>
      </c>
      <c r="Z6542" s="16">
        <f t="shared" si="825"/>
        <v>63250.2</v>
      </c>
      <c r="AA6542" s="14">
        <f t="shared" si="820"/>
        <v>0</v>
      </c>
      <c r="AB6542" s="14">
        <f t="shared" si="827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>
      <c r="A6543" s="7" t="s">
        <v>3728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26"/>
        <v>92868.390000000014</v>
      </c>
      <c r="W6543" s="14">
        <f t="shared" si="823"/>
        <v>168260</v>
      </c>
      <c r="X6543" s="14"/>
      <c r="Y6543" s="14">
        <f t="shared" si="824"/>
        <v>0</v>
      </c>
      <c r="Z6543" s="16">
        <f t="shared" si="825"/>
        <v>168260</v>
      </c>
      <c r="AA6543" s="14">
        <f t="shared" si="820"/>
        <v>0</v>
      </c>
      <c r="AB6543" s="14">
        <f t="shared" si="827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>
      <c r="A6544" s="7" t="s">
        <v>3728</v>
      </c>
      <c r="B6544" s="74" t="s">
        <v>32</v>
      </c>
      <c r="C6544" s="74" t="s">
        <v>908</v>
      </c>
      <c r="D6544" s="74" t="s">
        <v>1017</v>
      </c>
      <c r="E6544" s="74" t="s">
        <v>4029</v>
      </c>
      <c r="F6544" s="74" t="s">
        <v>4170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4171</v>
      </c>
      <c r="R6544" s="74" t="s">
        <v>4052</v>
      </c>
      <c r="S6544" s="14">
        <v>0</v>
      </c>
      <c r="T6544" s="14">
        <v>30600</v>
      </c>
      <c r="U6544" s="14">
        <v>23305</v>
      </c>
      <c r="V6544" s="14">
        <f t="shared" si="826"/>
        <v>7295</v>
      </c>
      <c r="W6544" s="14">
        <f t="shared" si="823"/>
        <v>22848.039215686273</v>
      </c>
      <c r="X6544" s="14"/>
      <c r="Y6544" s="14">
        <f t="shared" si="824"/>
        <v>0</v>
      </c>
      <c r="Z6544" s="16">
        <f t="shared" si="825"/>
        <v>22848.039215686273</v>
      </c>
      <c r="AA6544" s="14">
        <f t="shared" si="820"/>
        <v>456.96078431372734</v>
      </c>
      <c r="AB6544" s="14">
        <f t="shared" si="827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>
      <c r="A6545" s="7" t="s">
        <v>3728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4172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4173</v>
      </c>
      <c r="R6545" s="74" t="s">
        <v>4052</v>
      </c>
      <c r="S6545" s="14">
        <v>0</v>
      </c>
      <c r="T6545" s="14">
        <v>115000</v>
      </c>
      <c r="U6545" s="14">
        <v>93041.29</v>
      </c>
      <c r="V6545" s="14">
        <f t="shared" si="826"/>
        <v>21958.710000000006</v>
      </c>
      <c r="W6545" s="14">
        <f t="shared" si="823"/>
        <v>93041.29</v>
      </c>
      <c r="X6545" s="14"/>
      <c r="Y6545" s="14">
        <f t="shared" si="824"/>
        <v>0</v>
      </c>
      <c r="Z6545" s="16">
        <f t="shared" si="825"/>
        <v>93041.29</v>
      </c>
      <c r="AA6545" s="14">
        <f t="shared" si="820"/>
        <v>0</v>
      </c>
      <c r="AB6545" s="14">
        <f t="shared" si="827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>
      <c r="A6546" s="7" t="s">
        <v>3728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4174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4175</v>
      </c>
      <c r="R6546" s="74" t="s">
        <v>4052</v>
      </c>
      <c r="S6546" s="14">
        <v>0</v>
      </c>
      <c r="T6546" s="14">
        <v>5000</v>
      </c>
      <c r="U6546" s="14">
        <v>1255.2400000000002</v>
      </c>
      <c r="V6546" s="14">
        <f t="shared" si="826"/>
        <v>3744.7599999999998</v>
      </c>
      <c r="W6546" s="14">
        <f t="shared" si="823"/>
        <v>1255.2400000000002</v>
      </c>
      <c r="X6546" s="14"/>
      <c r="Y6546" s="14">
        <f t="shared" si="824"/>
        <v>0</v>
      </c>
      <c r="Z6546" s="16">
        <f t="shared" si="825"/>
        <v>1255.2400000000002</v>
      </c>
      <c r="AA6546" s="14">
        <f t="shared" si="820"/>
        <v>0</v>
      </c>
      <c r="AB6546" s="14">
        <f t="shared" si="827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>
      <c r="A6547" s="7" t="s">
        <v>3728</v>
      </c>
      <c r="B6547" s="74" t="s">
        <v>32</v>
      </c>
      <c r="C6547" s="74" t="s">
        <v>908</v>
      </c>
      <c r="D6547" s="74" t="s">
        <v>1037</v>
      </c>
      <c r="E6547" s="74" t="s">
        <v>4176</v>
      </c>
      <c r="F6547" s="74" t="s">
        <v>4177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4178</v>
      </c>
      <c r="M6547" s="74"/>
      <c r="N6547" s="74" t="s">
        <v>40</v>
      </c>
      <c r="O6547" s="74" t="s">
        <v>80</v>
      </c>
      <c r="P6547" s="10">
        <v>0</v>
      </c>
      <c r="Q6547" s="12" t="s">
        <v>4179</v>
      </c>
      <c r="R6547" s="74"/>
      <c r="S6547" s="14">
        <v>0</v>
      </c>
      <c r="T6547" s="14">
        <v>25000</v>
      </c>
      <c r="U6547" s="14">
        <v>7826</v>
      </c>
      <c r="V6547" s="14">
        <f t="shared" si="826"/>
        <v>17174</v>
      </c>
      <c r="W6547" s="14">
        <f t="shared" si="823"/>
        <v>7826</v>
      </c>
      <c r="X6547" s="14"/>
      <c r="Y6547" s="14">
        <f t="shared" si="824"/>
        <v>0</v>
      </c>
      <c r="Z6547" s="16">
        <f t="shared" si="825"/>
        <v>7826</v>
      </c>
      <c r="AA6547" s="14">
        <f t="shared" si="820"/>
        <v>0</v>
      </c>
      <c r="AB6547" s="14">
        <f t="shared" si="827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>
      <c r="A6548" s="7" t="s">
        <v>3728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3554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4180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26"/>
        <v>12340.650000000001</v>
      </c>
      <c r="W6548" s="14">
        <f t="shared" si="823"/>
        <v>60896.558823529405</v>
      </c>
      <c r="X6548" s="14"/>
      <c r="Y6548" s="14">
        <f t="shared" si="824"/>
        <v>0</v>
      </c>
      <c r="Z6548" s="16">
        <f t="shared" si="825"/>
        <v>60896.558823529405</v>
      </c>
      <c r="AA6548" s="14">
        <f t="shared" si="820"/>
        <v>1217.9311764705926</v>
      </c>
      <c r="AB6548" s="14">
        <f t="shared" si="827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>
      <c r="A6549" s="7" t="s">
        <v>3728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4181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26"/>
        <v>42318.149999999994</v>
      </c>
      <c r="W6549" s="14">
        <f t="shared" si="823"/>
        <v>232541.9</v>
      </c>
      <c r="X6549" s="14"/>
      <c r="Y6549" s="14">
        <f t="shared" si="824"/>
        <v>0</v>
      </c>
      <c r="Z6549" s="16">
        <f t="shared" si="825"/>
        <v>232541.9</v>
      </c>
      <c r="AA6549" s="14">
        <f t="shared" si="820"/>
        <v>0</v>
      </c>
      <c r="AB6549" s="14">
        <f t="shared" si="827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>
      <c r="A6550" s="7" t="s">
        <v>3728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4182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26"/>
        <v>9739.3000000000029</v>
      </c>
      <c r="W6550" s="14">
        <f t="shared" si="823"/>
        <v>90755.4</v>
      </c>
      <c r="X6550" s="14"/>
      <c r="Y6550" s="14">
        <f t="shared" si="824"/>
        <v>0</v>
      </c>
      <c r="Z6550" s="16">
        <f t="shared" si="825"/>
        <v>90755.4</v>
      </c>
      <c r="AA6550" s="14">
        <f t="shared" si="820"/>
        <v>0</v>
      </c>
      <c r="AB6550" s="14">
        <f t="shared" si="827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>
      <c r="A6551" s="7" t="s">
        <v>3728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4183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26"/>
        <v>41571.950000000012</v>
      </c>
      <c r="W6551" s="14">
        <f t="shared" si="823"/>
        <v>107427.4</v>
      </c>
      <c r="X6551" s="14"/>
      <c r="Y6551" s="14">
        <f t="shared" si="824"/>
        <v>0</v>
      </c>
      <c r="Z6551" s="16">
        <f t="shared" si="825"/>
        <v>107427.4</v>
      </c>
      <c r="AA6551" s="14">
        <f t="shared" si="820"/>
        <v>0</v>
      </c>
      <c r="AB6551" s="14">
        <f t="shared" si="827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>
      <c r="A6552" s="7" t="s">
        <v>3728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4184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4185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26"/>
        <v>37812.259999999995</v>
      </c>
      <c r="W6552" s="14">
        <f t="shared" si="823"/>
        <v>3988.3238095238107</v>
      </c>
      <c r="X6552" s="14"/>
      <c r="Y6552" s="14">
        <f t="shared" si="824"/>
        <v>0</v>
      </c>
      <c r="Z6552" s="16">
        <f t="shared" si="825"/>
        <v>3988.3238095238107</v>
      </c>
      <c r="AA6552" s="14">
        <f t="shared" si="820"/>
        <v>199.41619047619088</v>
      </c>
      <c r="AB6552" s="14">
        <f t="shared" si="827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>
      <c r="A6553" s="7" t="s">
        <v>3728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4186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4187</v>
      </c>
      <c r="R6553" s="74" t="s">
        <v>4052</v>
      </c>
      <c r="S6553" s="14">
        <v>0</v>
      </c>
      <c r="T6553" s="14">
        <v>90000</v>
      </c>
      <c r="U6553" s="14">
        <v>57807.199999999997</v>
      </c>
      <c r="V6553" s="14">
        <f t="shared" si="826"/>
        <v>32192.800000000003</v>
      </c>
      <c r="W6553" s="14">
        <f t="shared" si="823"/>
        <v>57807.199999999997</v>
      </c>
      <c r="X6553" s="14"/>
      <c r="Y6553" s="14">
        <f t="shared" si="824"/>
        <v>0</v>
      </c>
      <c r="Z6553" s="16">
        <f t="shared" si="825"/>
        <v>57807.199999999997</v>
      </c>
      <c r="AA6553" s="14">
        <f t="shared" si="820"/>
        <v>0</v>
      </c>
      <c r="AB6553" s="14">
        <f t="shared" si="827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>
      <c r="A6554" s="7" t="s">
        <v>3728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4186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4188</v>
      </c>
      <c r="R6554" s="74" t="s">
        <v>4052</v>
      </c>
      <c r="S6554" s="14">
        <v>0</v>
      </c>
      <c r="T6554" s="14">
        <v>170000</v>
      </c>
      <c r="U6554" s="14">
        <v>118147.1</v>
      </c>
      <c r="V6554" s="14">
        <f t="shared" si="826"/>
        <v>51852.899999999994</v>
      </c>
      <c r="W6554" s="14">
        <f t="shared" si="823"/>
        <v>118147.1</v>
      </c>
      <c r="X6554" s="14"/>
      <c r="Y6554" s="14">
        <f t="shared" si="824"/>
        <v>0</v>
      </c>
      <c r="Z6554" s="16">
        <f t="shared" si="825"/>
        <v>118147.1</v>
      </c>
      <c r="AA6554" s="14">
        <f t="shared" si="820"/>
        <v>0</v>
      </c>
      <c r="AB6554" s="14">
        <f t="shared" si="827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>
      <c r="A6555" s="7" t="s">
        <v>3728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4189</v>
      </c>
      <c r="R6555" s="74" t="s">
        <v>3764</v>
      </c>
      <c r="S6555" s="14">
        <v>0</v>
      </c>
      <c r="T6555" s="14">
        <v>4188.8999999999996</v>
      </c>
      <c r="U6555" s="14">
        <v>4188.8999999999978</v>
      </c>
      <c r="V6555" s="14">
        <f t="shared" si="826"/>
        <v>0</v>
      </c>
      <c r="W6555" s="14">
        <f t="shared" si="823"/>
        <v>3560.5649999999982</v>
      </c>
      <c r="X6555" s="14"/>
      <c r="Y6555" s="14">
        <f t="shared" si="824"/>
        <v>0</v>
      </c>
      <c r="Z6555" s="16">
        <f t="shared" si="825"/>
        <v>3560.5649999999982</v>
      </c>
      <c r="AA6555" s="14">
        <f t="shared" si="820"/>
        <v>628.33499999999958</v>
      </c>
      <c r="AB6555" s="14">
        <f t="shared" si="827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3728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4189</v>
      </c>
      <c r="R6556" s="74" t="s">
        <v>3764</v>
      </c>
      <c r="S6556" s="14">
        <v>11946.2</v>
      </c>
      <c r="T6556" s="14">
        <v>25811.1</v>
      </c>
      <c r="U6556" s="14">
        <v>29086.2</v>
      </c>
      <c r="V6556" s="14">
        <f t="shared" si="826"/>
        <v>8671.1000000000022</v>
      </c>
      <c r="W6556" s="14">
        <f t="shared" si="823"/>
        <v>26177.58</v>
      </c>
      <c r="X6556" s="14"/>
      <c r="Y6556" s="14">
        <f t="shared" si="824"/>
        <v>0</v>
      </c>
      <c r="Z6556" s="16">
        <f t="shared" si="825"/>
        <v>26177.58</v>
      </c>
      <c r="AA6556" s="14">
        <f t="shared" si="820"/>
        <v>2908.619999999999</v>
      </c>
      <c r="AB6556" s="14">
        <f t="shared" si="827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>
      <c r="A6557" s="7" t="s">
        <v>3728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4190</v>
      </c>
      <c r="R6557" s="74" t="s">
        <v>3764</v>
      </c>
      <c r="S6557" s="14">
        <v>0</v>
      </c>
      <c r="T6557" s="14">
        <v>15000</v>
      </c>
      <c r="U6557" s="14">
        <v>13889.960000000001</v>
      </c>
      <c r="V6557" s="14">
        <f t="shared" si="826"/>
        <v>1110.0399999999991</v>
      </c>
      <c r="W6557" s="14">
        <f t="shared" si="823"/>
        <v>11806.466</v>
      </c>
      <c r="X6557" s="14"/>
      <c r="Y6557" s="14">
        <f t="shared" si="824"/>
        <v>0</v>
      </c>
      <c r="Z6557" s="16">
        <f t="shared" si="825"/>
        <v>11806.466</v>
      </c>
      <c r="AA6557" s="14">
        <f t="shared" si="820"/>
        <v>2083.4940000000006</v>
      </c>
      <c r="AB6557" s="14">
        <f t="shared" si="827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3728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4190</v>
      </c>
      <c r="R6558" s="74" t="s">
        <v>4058</v>
      </c>
      <c r="S6558" s="14">
        <v>3272.92</v>
      </c>
      <c r="T6558" s="14">
        <v>5000</v>
      </c>
      <c r="U6558" s="14">
        <v>8272.92</v>
      </c>
      <c r="V6558" s="14">
        <f t="shared" si="826"/>
        <v>0</v>
      </c>
      <c r="W6558" s="14">
        <f t="shared" si="823"/>
        <v>7445.6280000000006</v>
      </c>
      <c r="X6558" s="14"/>
      <c r="Y6558" s="14">
        <f t="shared" si="824"/>
        <v>0</v>
      </c>
      <c r="Z6558" s="16">
        <f t="shared" si="825"/>
        <v>7445.6280000000006</v>
      </c>
      <c r="AA6558" s="14">
        <f t="shared" si="820"/>
        <v>827.29199999999946</v>
      </c>
      <c r="AB6558" s="14">
        <f t="shared" si="827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>
      <c r="A6559" s="7" t="s">
        <v>3728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4191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26"/>
        <v>5818.6699999999983</v>
      </c>
      <c r="W6559" s="14">
        <f t="shared" si="823"/>
        <v>40096.35</v>
      </c>
      <c r="X6559" s="14"/>
      <c r="Y6559" s="14">
        <f t="shared" si="824"/>
        <v>0</v>
      </c>
      <c r="Z6559" s="16">
        <f t="shared" si="825"/>
        <v>40096.35</v>
      </c>
      <c r="AA6559" s="14">
        <f t="shared" si="820"/>
        <v>4455.1500000000015</v>
      </c>
      <c r="AB6559" s="14">
        <f t="shared" si="827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>
      <c r="A6560" s="7" t="s">
        <v>3728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4192</v>
      </c>
      <c r="R6560" s="74" t="s">
        <v>4058</v>
      </c>
      <c r="S6560" s="14">
        <v>0</v>
      </c>
      <c r="T6560" s="14">
        <v>15000</v>
      </c>
      <c r="U6560" s="14">
        <v>10620.800000000003</v>
      </c>
      <c r="V6560" s="14">
        <f t="shared" si="826"/>
        <v>4379.1999999999971</v>
      </c>
      <c r="W6560" s="14">
        <f t="shared" si="823"/>
        <v>9027.6800000000021</v>
      </c>
      <c r="X6560" s="14"/>
      <c r="Y6560" s="14">
        <f t="shared" si="824"/>
        <v>0</v>
      </c>
      <c r="Z6560" s="16">
        <f t="shared" si="825"/>
        <v>9027.6800000000021</v>
      </c>
      <c r="AA6560" s="14">
        <f t="shared" si="820"/>
        <v>1593.1200000000008</v>
      </c>
      <c r="AB6560" s="14">
        <f t="shared" si="827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3728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4192</v>
      </c>
      <c r="R6561" s="74" t="s">
        <v>4058</v>
      </c>
      <c r="S6561" s="14">
        <v>2560.6999999999998</v>
      </c>
      <c r="T6561" s="14">
        <v>40000</v>
      </c>
      <c r="U6561" s="14">
        <v>42560.7</v>
      </c>
      <c r="V6561" s="14">
        <f t="shared" si="826"/>
        <v>0</v>
      </c>
      <c r="W6561" s="14">
        <f t="shared" si="823"/>
        <v>38304.629999999997</v>
      </c>
      <c r="X6561" s="14"/>
      <c r="Y6561" s="14">
        <f t="shared" si="824"/>
        <v>0</v>
      </c>
      <c r="Z6561" s="16">
        <f t="shared" si="825"/>
        <v>38304.629999999997</v>
      </c>
      <c r="AA6561" s="14">
        <f t="shared" si="820"/>
        <v>4256.07</v>
      </c>
      <c r="AB6561" s="14">
        <f t="shared" si="827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>
      <c r="A6562" s="7" t="s">
        <v>3728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4193</v>
      </c>
      <c r="R6562" s="74" t="s">
        <v>3764</v>
      </c>
      <c r="S6562" s="14">
        <v>0</v>
      </c>
      <c r="T6562" s="14">
        <v>10000</v>
      </c>
      <c r="U6562" s="14">
        <v>142.84999999999854</v>
      </c>
      <c r="V6562" s="14">
        <f t="shared" si="826"/>
        <v>9857.1500000000015</v>
      </c>
      <c r="W6562" s="14">
        <f t="shared" si="823"/>
        <v>121.42249999999876</v>
      </c>
      <c r="X6562" s="14"/>
      <c r="Y6562" s="14">
        <f t="shared" si="824"/>
        <v>0</v>
      </c>
      <c r="Z6562" s="16">
        <f t="shared" si="825"/>
        <v>121.42249999999876</v>
      </c>
      <c r="AA6562" s="14">
        <f t="shared" si="820"/>
        <v>21.427499999999782</v>
      </c>
      <c r="AB6562" s="14">
        <f t="shared" si="827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3728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4194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26"/>
        <v>14256.590000000011</v>
      </c>
      <c r="W6563" s="14">
        <f t="shared" si="823"/>
        <v>64647.94117647058</v>
      </c>
      <c r="X6563" s="14"/>
      <c r="Y6563" s="14">
        <f t="shared" si="824"/>
        <v>0</v>
      </c>
      <c r="Z6563" s="16">
        <f t="shared" si="825"/>
        <v>64647.94117647058</v>
      </c>
      <c r="AA6563" s="14">
        <f t="shared" si="820"/>
        <v>1292.9588235294141</v>
      </c>
      <c r="AB6563" s="14">
        <f t="shared" si="827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>
      <c r="A6564" s="7" t="s">
        <v>3728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4195</v>
      </c>
      <c r="R6564" s="74"/>
      <c r="S6564" s="14">
        <v>0</v>
      </c>
      <c r="T6564" s="14">
        <v>10000</v>
      </c>
      <c r="U6564" s="14">
        <v>7009.2</v>
      </c>
      <c r="V6564" s="14">
        <f t="shared" si="826"/>
        <v>2990.8</v>
      </c>
      <c r="W6564" s="14">
        <f t="shared" si="823"/>
        <v>7009.2</v>
      </c>
      <c r="X6564" s="14"/>
      <c r="Y6564" s="14">
        <f t="shared" si="824"/>
        <v>0</v>
      </c>
      <c r="Z6564" s="16">
        <f t="shared" si="825"/>
        <v>7009.2</v>
      </c>
      <c r="AA6564" s="14">
        <f t="shared" si="820"/>
        <v>0</v>
      </c>
      <c r="AB6564" s="14">
        <f t="shared" si="827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>
      <c r="A6565" s="7" t="s">
        <v>3728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4196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26"/>
        <v>30876.200000000012</v>
      </c>
      <c r="W6565" s="14">
        <f t="shared" si="823"/>
        <v>79918.399999999994</v>
      </c>
      <c r="X6565" s="14"/>
      <c r="Y6565" s="14">
        <f t="shared" si="824"/>
        <v>0</v>
      </c>
      <c r="Z6565" s="16">
        <f t="shared" si="825"/>
        <v>79918.399999999994</v>
      </c>
      <c r="AA6565" s="14">
        <f t="shared" si="820"/>
        <v>0</v>
      </c>
      <c r="AB6565" s="14">
        <f t="shared" si="827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>
      <c r="A6566" s="7" t="s">
        <v>3728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4197</v>
      </c>
      <c r="R6566" s="74"/>
      <c r="S6566" s="14">
        <v>0</v>
      </c>
      <c r="T6566" s="14">
        <v>10000</v>
      </c>
      <c r="U6566" s="14">
        <v>1972.56</v>
      </c>
      <c r="V6566" s="14">
        <f t="shared" si="826"/>
        <v>8027.4400000000005</v>
      </c>
      <c r="W6566" s="14">
        <f t="shared" si="823"/>
        <v>1972.56</v>
      </c>
      <c r="X6566" s="14"/>
      <c r="Y6566" s="14">
        <f t="shared" si="824"/>
        <v>0</v>
      </c>
      <c r="Z6566" s="16">
        <f t="shared" si="825"/>
        <v>1972.56</v>
      </c>
      <c r="AA6566" s="14">
        <f t="shared" si="820"/>
        <v>0</v>
      </c>
      <c r="AB6566" s="14">
        <f t="shared" si="827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>
      <c r="A6567" s="7" t="s">
        <v>3728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4198</v>
      </c>
      <c r="R6567" s="74"/>
      <c r="S6567" s="14">
        <v>4317.09</v>
      </c>
      <c r="T6567" s="14">
        <v>10000</v>
      </c>
      <c r="U6567" s="14">
        <v>8761.6</v>
      </c>
      <c r="V6567" s="14">
        <f t="shared" si="826"/>
        <v>5555.49</v>
      </c>
      <c r="W6567" s="14">
        <f t="shared" si="823"/>
        <v>8761.6</v>
      </c>
      <c r="X6567" s="14"/>
      <c r="Y6567" s="14">
        <f t="shared" si="824"/>
        <v>0</v>
      </c>
      <c r="Z6567" s="16">
        <f t="shared" si="825"/>
        <v>8761.6</v>
      </c>
      <c r="AA6567" s="14">
        <f t="shared" si="820"/>
        <v>0</v>
      </c>
      <c r="AB6567" s="14">
        <f t="shared" si="827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>
      <c r="A6568" s="7" t="s">
        <v>3728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26"/>
        <v>87175.819999999978</v>
      </c>
      <c r="W6568" s="14">
        <f t="shared" si="823"/>
        <v>52730.297029702968</v>
      </c>
      <c r="X6568" s="14"/>
      <c r="Y6568" s="14">
        <f t="shared" si="824"/>
        <v>0</v>
      </c>
      <c r="Z6568" s="16">
        <f t="shared" si="825"/>
        <v>52730.297029702968</v>
      </c>
      <c r="AA6568" s="14">
        <f t="shared" si="820"/>
        <v>527.3029702970307</v>
      </c>
      <c r="AB6568" s="14">
        <f t="shared" si="827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>
      <c r="A6569" s="7" t="s">
        <v>3728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3558</v>
      </c>
      <c r="M6569" s="74"/>
      <c r="N6569" s="74" t="s">
        <v>40</v>
      </c>
      <c r="O6569" s="74" t="s">
        <v>80</v>
      </c>
      <c r="P6569" s="10">
        <v>0</v>
      </c>
      <c r="Q6569" s="12" t="s">
        <v>4200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26"/>
        <v>0</v>
      </c>
      <c r="W6569" s="14">
        <f t="shared" si="823"/>
        <v>8546.1</v>
      </c>
      <c r="X6569" s="14"/>
      <c r="Y6569" s="14">
        <f t="shared" si="824"/>
        <v>0</v>
      </c>
      <c r="Z6569" s="14"/>
      <c r="AA6569" s="14">
        <f t="shared" si="820"/>
        <v>0</v>
      </c>
      <c r="AB6569" s="14">
        <f t="shared" si="827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>
      <c r="A6570" s="7" t="s">
        <v>3728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4201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26"/>
        <v>6915.4000000000015</v>
      </c>
      <c r="W6570" s="14">
        <f t="shared" si="823"/>
        <v>19396.599999999999</v>
      </c>
      <c r="X6570" s="14"/>
      <c r="Y6570" s="14">
        <f t="shared" si="824"/>
        <v>0</v>
      </c>
      <c r="Z6570" s="14"/>
      <c r="AA6570" s="14">
        <f t="shared" si="820"/>
        <v>0</v>
      </c>
      <c r="AB6570" s="14">
        <f t="shared" si="827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>
      <c r="A6571" s="7" t="s">
        <v>3728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3560</v>
      </c>
      <c r="M6571" s="74"/>
      <c r="N6571" s="74" t="s">
        <v>40</v>
      </c>
      <c r="O6571" s="74" t="s">
        <v>80</v>
      </c>
      <c r="P6571" s="10">
        <v>0</v>
      </c>
      <c r="Q6571" s="12" t="s">
        <v>4202</v>
      </c>
      <c r="R6571" s="74"/>
      <c r="S6571" s="14">
        <v>0</v>
      </c>
      <c r="T6571" s="14">
        <v>13723.1</v>
      </c>
      <c r="U6571" s="14">
        <v>11200</v>
      </c>
      <c r="V6571" s="14">
        <f t="shared" si="826"/>
        <v>2523.1000000000004</v>
      </c>
      <c r="W6571" s="14">
        <f t="shared" si="823"/>
        <v>11200</v>
      </c>
      <c r="X6571" s="14"/>
      <c r="Y6571" s="14">
        <f t="shared" si="824"/>
        <v>0</v>
      </c>
      <c r="Z6571" s="14"/>
      <c r="AA6571" s="14">
        <f t="shared" si="820"/>
        <v>0</v>
      </c>
      <c r="AB6571" s="14">
        <f t="shared" si="827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>
      <c r="A6572" s="7" t="s">
        <v>3728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3555</v>
      </c>
      <c r="M6572" s="74"/>
      <c r="N6572" s="74" t="s">
        <v>40</v>
      </c>
      <c r="O6572" s="74" t="s">
        <v>41</v>
      </c>
      <c r="P6572" s="10">
        <v>0.03</v>
      </c>
      <c r="Q6572" s="12" t="s">
        <v>4203</v>
      </c>
      <c r="R6572" s="74"/>
      <c r="S6572" s="14">
        <v>10000</v>
      </c>
      <c r="T6572" s="14">
        <v>10000</v>
      </c>
      <c r="U6572" s="14">
        <v>14417.49</v>
      </c>
      <c r="V6572" s="14">
        <f t="shared" si="826"/>
        <v>5582.51</v>
      </c>
      <c r="W6572" s="14">
        <f t="shared" si="823"/>
        <v>13997.563106796117</v>
      </c>
      <c r="X6572" s="14"/>
      <c r="Y6572" s="14">
        <f t="shared" si="824"/>
        <v>0</v>
      </c>
      <c r="Z6572" s="16">
        <f t="shared" ref="Z6572:Z6616" si="828">W6572+X6572</f>
        <v>13997.563106796117</v>
      </c>
      <c r="AA6572" s="14">
        <f t="shared" si="820"/>
        <v>419.92689320388308</v>
      </c>
      <c r="AB6572" s="14">
        <f t="shared" si="827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>
      <c r="A6573" s="7" t="s">
        <v>3728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4204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26"/>
        <v>34394.370000000003</v>
      </c>
      <c r="W6573" s="14">
        <f t="shared" si="823"/>
        <v>24517.71</v>
      </c>
      <c r="X6573" s="14"/>
      <c r="Y6573" s="14">
        <f t="shared" si="824"/>
        <v>0</v>
      </c>
      <c r="Z6573" s="16">
        <f t="shared" si="828"/>
        <v>24517.71</v>
      </c>
      <c r="AA6573" s="14">
        <f t="shared" si="820"/>
        <v>0</v>
      </c>
      <c r="AB6573" s="14">
        <f t="shared" si="827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>
      <c r="A6574" s="7" t="s">
        <v>3728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4205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26"/>
        <v>50451.96</v>
      </c>
      <c r="W6574" s="14">
        <f t="shared" si="823"/>
        <v>62484.303921568622</v>
      </c>
      <c r="X6574" s="14"/>
      <c r="Y6574" s="14">
        <f t="shared" si="824"/>
        <v>0</v>
      </c>
      <c r="Z6574" s="16">
        <f t="shared" si="828"/>
        <v>62484.303921568622</v>
      </c>
      <c r="AA6574" s="14">
        <f t="shared" si="820"/>
        <v>1249.6860784313758</v>
      </c>
      <c r="AB6574" s="14">
        <f t="shared" si="827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>
      <c r="A6575" s="7" t="s">
        <v>3728</v>
      </c>
      <c r="B6575" s="74" t="s">
        <v>505</v>
      </c>
      <c r="C6575" s="74" t="s">
        <v>188</v>
      </c>
      <c r="D6575" s="74" t="s">
        <v>189</v>
      </c>
      <c r="E6575" s="74" t="s">
        <v>4206</v>
      </c>
      <c r="F6575" s="74" t="s">
        <v>4206</v>
      </c>
      <c r="G6575" s="74" t="s">
        <v>4206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4207</v>
      </c>
      <c r="M6575" s="74"/>
      <c r="N6575" s="74" t="s">
        <v>40</v>
      </c>
      <c r="O6575" s="74" t="s">
        <v>80</v>
      </c>
      <c r="P6575" s="10">
        <v>0</v>
      </c>
      <c r="Q6575" s="12" t="s">
        <v>4208</v>
      </c>
      <c r="R6575" s="74"/>
      <c r="S6575" s="14">
        <v>0</v>
      </c>
      <c r="T6575" s="14">
        <v>10000</v>
      </c>
      <c r="U6575" s="14">
        <v>2444.4</v>
      </c>
      <c r="V6575" s="14">
        <f t="shared" si="826"/>
        <v>7555.6</v>
      </c>
      <c r="W6575" s="14">
        <f t="shared" si="823"/>
        <v>2444.4</v>
      </c>
      <c r="X6575" s="14"/>
      <c r="Y6575" s="14">
        <f t="shared" si="824"/>
        <v>0</v>
      </c>
      <c r="Z6575" s="16">
        <f t="shared" si="828"/>
        <v>2444.4</v>
      </c>
      <c r="AA6575" s="14">
        <f t="shared" si="820"/>
        <v>0</v>
      </c>
      <c r="AB6575" s="14">
        <f t="shared" si="827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>
      <c r="A6576" s="7" t="s">
        <v>3728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26"/>
        <v>1005.7999999999993</v>
      </c>
      <c r="W6576" s="14">
        <f t="shared" si="823"/>
        <v>13293.663366336634</v>
      </c>
      <c r="X6576" s="14"/>
      <c r="Y6576" s="14">
        <f t="shared" si="824"/>
        <v>0</v>
      </c>
      <c r="Z6576" s="16">
        <f t="shared" si="828"/>
        <v>13293.663366336634</v>
      </c>
      <c r="AA6576" s="14">
        <f t="shared" si="820"/>
        <v>132.93663366336659</v>
      </c>
      <c r="AB6576" s="14">
        <f t="shared" si="827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>
      <c r="A6577" s="7" t="s">
        <v>3728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3561</v>
      </c>
      <c r="M6577" s="74"/>
      <c r="N6577" s="74" t="s">
        <v>40</v>
      </c>
      <c r="O6577" s="74" t="s">
        <v>41</v>
      </c>
      <c r="P6577" s="10">
        <v>0.02</v>
      </c>
      <c r="Q6577" s="12" t="s">
        <v>4210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26"/>
        <v>14651.800000000001</v>
      </c>
      <c r="W6577" s="14">
        <f t="shared" si="823"/>
        <v>4173.4313725490192</v>
      </c>
      <c r="X6577" s="14"/>
      <c r="Y6577" s="14">
        <f t="shared" si="824"/>
        <v>0</v>
      </c>
      <c r="Z6577" s="16">
        <f t="shared" si="828"/>
        <v>4173.4313725490192</v>
      </c>
      <c r="AA6577" s="14">
        <f t="shared" ref="AA6577:AA6614" si="829">U6577-W6577</f>
        <v>83.468627450980421</v>
      </c>
      <c r="AB6577" s="14">
        <f t="shared" si="827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>
      <c r="A6578" s="7" t="s">
        <v>3728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4211</v>
      </c>
      <c r="M6578" s="74"/>
      <c r="N6578" s="74" t="s">
        <v>40</v>
      </c>
      <c r="O6578" s="74" t="s">
        <v>41</v>
      </c>
      <c r="P6578" s="10">
        <v>0.02</v>
      </c>
      <c r="Q6578" s="12" t="s">
        <v>4212</v>
      </c>
      <c r="R6578" s="74"/>
      <c r="S6578" s="14">
        <v>0</v>
      </c>
      <c r="T6578" s="14">
        <v>10200</v>
      </c>
      <c r="U6578" s="14">
        <v>8070.9</v>
      </c>
      <c r="V6578" s="14">
        <f t="shared" si="826"/>
        <v>2129.1000000000004</v>
      </c>
      <c r="W6578" s="14">
        <f t="shared" si="823"/>
        <v>7912.6470588235288</v>
      </c>
      <c r="X6578" s="14"/>
      <c r="Y6578" s="14">
        <f t="shared" si="824"/>
        <v>0</v>
      </c>
      <c r="Z6578" s="16">
        <f t="shared" si="828"/>
        <v>7912.6470588235288</v>
      </c>
      <c r="AA6578" s="14">
        <f t="shared" si="829"/>
        <v>158.25294117647081</v>
      </c>
      <c r="AB6578" s="14">
        <f t="shared" si="827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>
      <c r="A6579" s="7" t="s">
        <v>3728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4213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26"/>
        <v>8281.8999999999978</v>
      </c>
      <c r="W6579" s="14">
        <f t="shared" si="823"/>
        <v>21448.921568627451</v>
      </c>
      <c r="X6579" s="14"/>
      <c r="Y6579" s="14">
        <f t="shared" si="824"/>
        <v>0</v>
      </c>
      <c r="Z6579" s="16">
        <f t="shared" si="828"/>
        <v>21448.921568627451</v>
      </c>
      <c r="AA6579" s="14">
        <f t="shared" si="829"/>
        <v>428.9784313725504</v>
      </c>
      <c r="AB6579" s="14">
        <f t="shared" si="827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>
      <c r="A6580" s="7" t="s">
        <v>3728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4214</v>
      </c>
      <c r="M6580" s="74"/>
      <c r="N6580" s="74" t="s">
        <v>40</v>
      </c>
      <c r="O6580" s="74" t="s">
        <v>41</v>
      </c>
      <c r="P6580" s="10">
        <v>0.02</v>
      </c>
      <c r="Q6580" s="12" t="s">
        <v>4215</v>
      </c>
      <c r="R6580" s="74"/>
      <c r="S6580" s="14">
        <v>0</v>
      </c>
      <c r="T6580" s="14">
        <v>10200</v>
      </c>
      <c r="U6580" s="14">
        <v>8293.1</v>
      </c>
      <c r="V6580" s="14">
        <f t="shared" si="826"/>
        <v>1906.8999999999996</v>
      </c>
      <c r="W6580" s="14">
        <f t="shared" si="823"/>
        <v>8130.4901960784318</v>
      </c>
      <c r="X6580" s="14"/>
      <c r="Y6580" s="14">
        <f t="shared" si="824"/>
        <v>0</v>
      </c>
      <c r="Z6580" s="16">
        <f t="shared" si="828"/>
        <v>8130.4901960784318</v>
      </c>
      <c r="AA6580" s="14">
        <f t="shared" si="829"/>
        <v>162.60980392156853</v>
      </c>
      <c r="AB6580" s="14">
        <f t="shared" si="827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>
      <c r="A6581" s="7" t="s">
        <v>3728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4216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26"/>
        <v>20113.360000000004</v>
      </c>
      <c r="W6581" s="14">
        <f t="shared" si="823"/>
        <v>28170.679611650485</v>
      </c>
      <c r="X6581" s="14"/>
      <c r="Y6581" s="14">
        <f t="shared" si="824"/>
        <v>0</v>
      </c>
      <c r="Z6581" s="16">
        <f t="shared" si="828"/>
        <v>28170.679611650485</v>
      </c>
      <c r="AA6581" s="14">
        <f t="shared" si="829"/>
        <v>845.12038834951454</v>
      </c>
      <c r="AB6581" s="14">
        <f t="shared" si="827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>
      <c r="A6582" s="7" t="s">
        <v>3728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4217</v>
      </c>
      <c r="R6582" s="74" t="s">
        <v>4058</v>
      </c>
      <c r="S6582" s="14">
        <v>10310.6</v>
      </c>
      <c r="T6582" s="14">
        <v>50000</v>
      </c>
      <c r="U6582" s="14">
        <v>16445.009999999998</v>
      </c>
      <c r="V6582" s="14">
        <f t="shared" si="826"/>
        <v>43865.59</v>
      </c>
      <c r="W6582" s="14">
        <f t="shared" si="823"/>
        <v>16445.009999999998</v>
      </c>
      <c r="X6582" s="14"/>
      <c r="Y6582" s="14">
        <f t="shared" si="824"/>
        <v>0</v>
      </c>
      <c r="Z6582" s="16">
        <f t="shared" si="828"/>
        <v>16445.009999999998</v>
      </c>
      <c r="AA6582" s="14">
        <f t="shared" si="829"/>
        <v>0</v>
      </c>
      <c r="AB6582" s="14">
        <f t="shared" si="827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>
      <c r="A6583" s="7" t="s">
        <v>3728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26"/>
        <v>41821.930000000008</v>
      </c>
      <c r="W6583" s="14">
        <f t="shared" si="823"/>
        <v>85329.4</v>
      </c>
      <c r="X6583" s="14"/>
      <c r="Y6583" s="14">
        <f t="shared" si="824"/>
        <v>0</v>
      </c>
      <c r="Z6583" s="16">
        <f t="shared" si="828"/>
        <v>85329.4</v>
      </c>
      <c r="AA6583" s="14">
        <f t="shared" si="829"/>
        <v>0</v>
      </c>
      <c r="AB6583" s="14">
        <f t="shared" si="827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>
      <c r="A6584" s="7" t="s">
        <v>3728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26"/>
        <v>29775.299999999988</v>
      </c>
      <c r="W6584" s="14">
        <f t="shared" si="823"/>
        <v>321142.57425742573</v>
      </c>
      <c r="X6584" s="14"/>
      <c r="Y6584" s="14">
        <f t="shared" si="824"/>
        <v>0</v>
      </c>
      <c r="Z6584" s="16">
        <f t="shared" si="828"/>
        <v>321142.57425742573</v>
      </c>
      <c r="AA6584" s="14">
        <f t="shared" si="829"/>
        <v>3211.425742574269</v>
      </c>
      <c r="AB6584" s="14">
        <f t="shared" si="827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>
      <c r="A6585" s="7" t="s">
        <v>3728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4220</v>
      </c>
      <c r="R6585" s="74"/>
      <c r="S6585" s="14">
        <v>0</v>
      </c>
      <c r="T6585" s="14">
        <v>0</v>
      </c>
      <c r="U6585" s="14"/>
      <c r="V6585" s="14">
        <f t="shared" si="826"/>
        <v>0</v>
      </c>
      <c r="W6585" s="14">
        <f t="shared" si="823"/>
        <v>0</v>
      </c>
      <c r="X6585" s="14"/>
      <c r="Y6585" s="14">
        <f t="shared" si="824"/>
        <v>0</v>
      </c>
      <c r="Z6585" s="16">
        <f t="shared" si="828"/>
        <v>0</v>
      </c>
      <c r="AA6585" s="14">
        <f t="shared" si="829"/>
        <v>0</v>
      </c>
      <c r="AB6585" s="14">
        <f t="shared" si="827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>
      <c r="A6586" s="7" t="s">
        <v>3728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4221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26"/>
        <v>4493.8100000000013</v>
      </c>
      <c r="W6586" s="14">
        <f t="shared" si="823"/>
        <v>16237.999999999998</v>
      </c>
      <c r="X6586" s="14"/>
      <c r="Y6586" s="14">
        <f t="shared" si="824"/>
        <v>0</v>
      </c>
      <c r="Z6586" s="16">
        <f t="shared" si="828"/>
        <v>16237.999999999998</v>
      </c>
      <c r="AA6586" s="14">
        <f t="shared" si="829"/>
        <v>324.76000000000022</v>
      </c>
      <c r="AB6586" s="14">
        <f t="shared" si="827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>
      <c r="A6587" s="7" t="s">
        <v>3728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4222</v>
      </c>
      <c r="R6587" s="74"/>
      <c r="S6587" s="14">
        <v>0</v>
      </c>
      <c r="T6587" s="14">
        <v>30000</v>
      </c>
      <c r="U6587" s="14">
        <v>23652.84</v>
      </c>
      <c r="V6587" s="14">
        <f t="shared" si="826"/>
        <v>6347.16</v>
      </c>
      <c r="W6587" s="14">
        <f t="shared" si="823"/>
        <v>23652.84</v>
      </c>
      <c r="X6587" s="14"/>
      <c r="Y6587" s="14">
        <f t="shared" si="824"/>
        <v>0</v>
      </c>
      <c r="Z6587" s="16">
        <f t="shared" si="828"/>
        <v>23652.84</v>
      </c>
      <c r="AA6587" s="14">
        <f t="shared" si="829"/>
        <v>0</v>
      </c>
      <c r="AB6587" s="14">
        <f t="shared" si="827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>
      <c r="A6588" s="7" t="s">
        <v>3728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4223</v>
      </c>
      <c r="R6588" s="74"/>
      <c r="S6588" s="14">
        <v>2692.5</v>
      </c>
      <c r="T6588" s="14">
        <v>50000</v>
      </c>
      <c r="U6588" s="14">
        <v>15437.5</v>
      </c>
      <c r="V6588" s="14">
        <f t="shared" si="826"/>
        <v>37255</v>
      </c>
      <c r="W6588" s="14">
        <f t="shared" si="823"/>
        <v>15437.5</v>
      </c>
      <c r="X6588" s="14"/>
      <c r="Y6588" s="14">
        <f t="shared" si="824"/>
        <v>0</v>
      </c>
      <c r="Z6588" s="16">
        <f t="shared" si="828"/>
        <v>15437.5</v>
      </c>
      <c r="AA6588" s="14">
        <f t="shared" si="829"/>
        <v>0</v>
      </c>
      <c r="AB6588" s="14">
        <f t="shared" si="827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>
      <c r="A6589" s="7" t="s">
        <v>3728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4224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3"/>
        <v>0</v>
      </c>
      <c r="X6589" s="14"/>
      <c r="Y6589" s="14">
        <f t="shared" si="824"/>
        <v>0</v>
      </c>
      <c r="Z6589" s="16">
        <f t="shared" si="828"/>
        <v>0</v>
      </c>
      <c r="AA6589" s="14">
        <f t="shared" si="829"/>
        <v>0</v>
      </c>
      <c r="AB6589" s="14">
        <f t="shared" si="827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>
      <c r="A6590" s="7" t="s">
        <v>3728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4225</v>
      </c>
      <c r="R6590" s="74"/>
      <c r="S6590" s="14">
        <v>0</v>
      </c>
      <c r="T6590" s="14">
        <v>0</v>
      </c>
      <c r="U6590" s="14">
        <v>0</v>
      </c>
      <c r="V6590" s="14">
        <f t="shared" si="826"/>
        <v>0</v>
      </c>
      <c r="W6590" s="14">
        <f t="shared" si="823"/>
        <v>0</v>
      </c>
      <c r="X6590" s="14"/>
      <c r="Y6590" s="14">
        <f t="shared" si="824"/>
        <v>0</v>
      </c>
      <c r="Z6590" s="16">
        <f t="shared" si="828"/>
        <v>0</v>
      </c>
      <c r="AA6590" s="14">
        <f t="shared" si="829"/>
        <v>0</v>
      </c>
      <c r="AB6590" s="14">
        <f t="shared" si="827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>
      <c r="A6591" s="7" t="s">
        <v>3728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4226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26"/>
        <v>16863.46</v>
      </c>
      <c r="W6591" s="14">
        <f t="shared" ref="W6591:W6654" si="830">IF(O6591="返货",U6591/(1+P6591),IF(O6591="返现",U6591,IF(O6591="折扣",U6591*P6591,IF(O6591="无",U6591))))</f>
        <v>22604.58</v>
      </c>
      <c r="X6591" s="14"/>
      <c r="Y6591" s="14">
        <f t="shared" si="824"/>
        <v>0</v>
      </c>
      <c r="Z6591" s="16">
        <f t="shared" si="828"/>
        <v>22604.58</v>
      </c>
      <c r="AA6591" s="14">
        <f t="shared" si="829"/>
        <v>0</v>
      </c>
      <c r="AB6591" s="14">
        <f t="shared" si="827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>
      <c r="A6592" s="7" t="s">
        <v>3728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26"/>
        <v>2273.2100000000028</v>
      </c>
      <c r="W6592" s="14">
        <f t="shared" si="830"/>
        <v>22590.666666666664</v>
      </c>
      <c r="X6592" s="14"/>
      <c r="Y6592" s="14">
        <f t="shared" si="824"/>
        <v>0</v>
      </c>
      <c r="Z6592" s="16">
        <f t="shared" si="828"/>
        <v>22590.666666666664</v>
      </c>
      <c r="AA6592" s="14">
        <f t="shared" si="829"/>
        <v>451.81333333333532</v>
      </c>
      <c r="AB6592" s="14">
        <f t="shared" si="827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>
      <c r="A6593" s="7" t="s">
        <v>3728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26"/>
        <v>171083.90000000014</v>
      </c>
      <c r="W6593" s="14">
        <f t="shared" si="830"/>
        <v>1511047.7</v>
      </c>
      <c r="X6593" s="14"/>
      <c r="Y6593" s="14">
        <f t="shared" si="824"/>
        <v>0</v>
      </c>
      <c r="Z6593" s="16">
        <f t="shared" si="828"/>
        <v>1511047.7</v>
      </c>
      <c r="AA6593" s="14">
        <f t="shared" si="829"/>
        <v>0</v>
      </c>
      <c r="AB6593" s="14">
        <f t="shared" si="827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>
      <c r="A6594" s="7" t="s">
        <v>3728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26"/>
        <v>82344.400000000023</v>
      </c>
      <c r="W6594" s="14">
        <f t="shared" si="830"/>
        <v>570414.1</v>
      </c>
      <c r="X6594" s="14"/>
      <c r="Y6594" s="14">
        <f t="shared" si="824"/>
        <v>0</v>
      </c>
      <c r="Z6594" s="16">
        <f t="shared" si="828"/>
        <v>570414.1</v>
      </c>
      <c r="AA6594" s="14">
        <f t="shared" si="829"/>
        <v>0</v>
      </c>
      <c r="AB6594" s="14">
        <f t="shared" si="827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>
      <c r="A6595" s="7" t="s">
        <v>3728</v>
      </c>
      <c r="B6595" s="74" t="s">
        <v>505</v>
      </c>
      <c r="C6595" s="74" t="s">
        <v>648</v>
      </c>
      <c r="D6595" s="74" t="s">
        <v>712</v>
      </c>
      <c r="E6595" s="74" t="s">
        <v>4230</v>
      </c>
      <c r="F6595" s="74" t="s">
        <v>4231</v>
      </c>
      <c r="G6595" s="74" t="s">
        <v>4230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4232</v>
      </c>
      <c r="R6595" s="74" t="s">
        <v>3744</v>
      </c>
      <c r="S6595" s="14">
        <v>0</v>
      </c>
      <c r="T6595" s="14">
        <v>100000</v>
      </c>
      <c r="U6595" s="14">
        <v>51557.5</v>
      </c>
      <c r="V6595" s="14">
        <f t="shared" si="826"/>
        <v>48442.5</v>
      </c>
      <c r="W6595" s="14">
        <f t="shared" si="830"/>
        <v>50055.825242718449</v>
      </c>
      <c r="X6595" s="14"/>
      <c r="Y6595" s="14">
        <f t="shared" ref="Y6595:Y6658" si="831">IF((W6595-AB6595)&gt;0,W6595-AB6595,0)</f>
        <v>0</v>
      </c>
      <c r="Z6595" s="16">
        <f t="shared" si="828"/>
        <v>50055.825242718449</v>
      </c>
      <c r="AA6595" s="14">
        <f t="shared" si="829"/>
        <v>1501.6747572815511</v>
      </c>
      <c r="AB6595" s="14">
        <f t="shared" si="827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>
      <c r="A6596" s="7" t="s">
        <v>3728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3562</v>
      </c>
      <c r="M6596" s="74"/>
      <c r="N6596" s="74" t="s">
        <v>40</v>
      </c>
      <c r="O6596" s="74" t="s">
        <v>80</v>
      </c>
      <c r="P6596" s="10">
        <v>0</v>
      </c>
      <c r="Q6596" s="12" t="s">
        <v>4233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26"/>
        <v>34232.369999999995</v>
      </c>
      <c r="W6596" s="14">
        <f t="shared" si="830"/>
        <v>116239.13</v>
      </c>
      <c r="X6596" s="14"/>
      <c r="Y6596" s="14">
        <f t="shared" si="831"/>
        <v>0</v>
      </c>
      <c r="Z6596" s="16">
        <f t="shared" si="828"/>
        <v>116239.13</v>
      </c>
      <c r="AA6596" s="14">
        <f t="shared" si="829"/>
        <v>0</v>
      </c>
      <c r="AB6596" s="14">
        <f t="shared" si="827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>
      <c r="A6597" s="7" t="s">
        <v>3728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4234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2">S6597+T6597-U6597</f>
        <v>13567.690000000002</v>
      </c>
      <c r="W6597" s="14">
        <f t="shared" si="830"/>
        <v>116978.93</v>
      </c>
      <c r="X6597" s="14"/>
      <c r="Y6597" s="14">
        <f t="shared" si="831"/>
        <v>0</v>
      </c>
      <c r="Z6597" s="16">
        <f t="shared" si="828"/>
        <v>116978.93</v>
      </c>
      <c r="AA6597" s="14">
        <f t="shared" si="829"/>
        <v>0</v>
      </c>
      <c r="AB6597" s="14">
        <f t="shared" si="827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>
      <c r="A6598" s="7" t="s">
        <v>3728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4235</v>
      </c>
      <c r="R6598" s="74"/>
      <c r="S6598" s="14">
        <v>0</v>
      </c>
      <c r="T6598" s="14">
        <v>20000</v>
      </c>
      <c r="U6598" s="14">
        <v>20000</v>
      </c>
      <c r="V6598" s="14">
        <f t="shared" si="832"/>
        <v>0</v>
      </c>
      <c r="W6598" s="14">
        <f t="shared" si="830"/>
        <v>20000</v>
      </c>
      <c r="X6598" s="14"/>
      <c r="Y6598" s="14">
        <f t="shared" si="831"/>
        <v>0</v>
      </c>
      <c r="Z6598" s="16">
        <f t="shared" si="828"/>
        <v>20000</v>
      </c>
      <c r="AA6598" s="14">
        <f t="shared" si="829"/>
        <v>0</v>
      </c>
      <c r="AB6598" s="14">
        <f t="shared" ref="AB6598:AB6661" si="833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>
      <c r="A6599" s="7" t="s">
        <v>3728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4236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2"/>
        <v>20552.879999999997</v>
      </c>
      <c r="W6599" s="14">
        <f t="shared" si="830"/>
        <v>14752.421568627449</v>
      </c>
      <c r="X6599" s="14"/>
      <c r="Y6599" s="14">
        <f t="shared" si="831"/>
        <v>0</v>
      </c>
      <c r="Z6599" s="16">
        <f t="shared" si="828"/>
        <v>14752.421568627449</v>
      </c>
      <c r="AA6599" s="14">
        <f t="shared" si="829"/>
        <v>295.04843137255011</v>
      </c>
      <c r="AB6599" s="14">
        <f t="shared" si="833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>
      <c r="A6600" s="7" t="s">
        <v>3728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3563</v>
      </c>
      <c r="M6600" s="74"/>
      <c r="N6600" s="74" t="s">
        <v>40</v>
      </c>
      <c r="O6600" s="74" t="s">
        <v>41</v>
      </c>
      <c r="P6600" s="10">
        <v>0.02</v>
      </c>
      <c r="Q6600" s="12" t="s">
        <v>4237</v>
      </c>
      <c r="R6600" s="74"/>
      <c r="S6600" s="14">
        <v>2877</v>
      </c>
      <c r="T6600" s="14">
        <v>45900</v>
      </c>
      <c r="U6600" s="14">
        <v>44532.2</v>
      </c>
      <c r="V6600" s="14">
        <f t="shared" si="832"/>
        <v>4244.8000000000029</v>
      </c>
      <c r="W6600" s="14">
        <f t="shared" si="830"/>
        <v>43659.019607843133</v>
      </c>
      <c r="X6600" s="14"/>
      <c r="Y6600" s="14">
        <f t="shared" si="831"/>
        <v>0</v>
      </c>
      <c r="Z6600" s="16">
        <f t="shared" si="828"/>
        <v>43659.019607843133</v>
      </c>
      <c r="AA6600" s="14">
        <f t="shared" si="829"/>
        <v>873.1803921568644</v>
      </c>
      <c r="AB6600" s="14">
        <f t="shared" si="833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>
      <c r="A6601" s="7" t="s">
        <v>3728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2"/>
        <v>25306.499999999993</v>
      </c>
      <c r="W6601" s="14">
        <f t="shared" si="830"/>
        <v>44969.9</v>
      </c>
      <c r="X6601" s="14"/>
      <c r="Y6601" s="14">
        <f t="shared" si="831"/>
        <v>0</v>
      </c>
      <c r="Z6601" s="16">
        <f t="shared" si="828"/>
        <v>44969.9</v>
      </c>
      <c r="AA6601" s="14">
        <f t="shared" si="829"/>
        <v>0</v>
      </c>
      <c r="AB6601" s="14">
        <f t="shared" si="833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>
      <c r="A6602" s="7" t="s">
        <v>3728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4239</v>
      </c>
      <c r="R6602" s="74"/>
      <c r="S6602" s="14">
        <v>9966.98</v>
      </c>
      <c r="T6602" s="14">
        <v>-9966.98</v>
      </c>
      <c r="U6602" s="14">
        <v>0</v>
      </c>
      <c r="V6602" s="14">
        <f t="shared" si="832"/>
        <v>0</v>
      </c>
      <c r="W6602" s="14">
        <f t="shared" si="830"/>
        <v>0</v>
      </c>
      <c r="X6602" s="14"/>
      <c r="Y6602" s="14">
        <f t="shared" si="831"/>
        <v>0</v>
      </c>
      <c r="Z6602" s="16">
        <f t="shared" si="828"/>
        <v>0</v>
      </c>
      <c r="AA6602" s="14">
        <f t="shared" si="829"/>
        <v>0</v>
      </c>
      <c r="AB6602" s="14">
        <f t="shared" si="833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>
      <c r="A6603" s="7" t="s">
        <v>3728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4240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2"/>
        <v>28903.859999999993</v>
      </c>
      <c r="W6603" s="14">
        <f t="shared" si="830"/>
        <v>38776.127450980392</v>
      </c>
      <c r="X6603" s="14"/>
      <c r="Y6603" s="14">
        <f t="shared" si="831"/>
        <v>0</v>
      </c>
      <c r="Z6603" s="16">
        <f t="shared" si="828"/>
        <v>38776.127450980392</v>
      </c>
      <c r="AA6603" s="14">
        <f t="shared" si="829"/>
        <v>775.52254901960987</v>
      </c>
      <c r="AB6603" s="14">
        <f t="shared" si="833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>
      <c r="A6604" s="7" t="s">
        <v>3728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4241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2"/>
        <v>0</v>
      </c>
      <c r="W6604" s="14">
        <f t="shared" si="830"/>
        <v>17888.599999999999</v>
      </c>
      <c r="X6604" s="14"/>
      <c r="Y6604" s="14">
        <f t="shared" si="831"/>
        <v>0</v>
      </c>
      <c r="Z6604" s="16">
        <f t="shared" si="828"/>
        <v>17888.599999999999</v>
      </c>
      <c r="AA6604" s="14">
        <f t="shared" si="829"/>
        <v>0</v>
      </c>
      <c r="AB6604" s="14">
        <f t="shared" si="833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>
      <c r="A6605" s="7" t="s">
        <v>3728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4242</v>
      </c>
      <c r="R6605" s="74"/>
      <c r="S6605" s="14">
        <v>2532</v>
      </c>
      <c r="T6605" s="14">
        <v>5000</v>
      </c>
      <c r="U6605" s="14">
        <v>7532</v>
      </c>
      <c r="V6605" s="14">
        <f t="shared" si="832"/>
        <v>0</v>
      </c>
      <c r="W6605" s="14">
        <f t="shared" si="830"/>
        <v>7532</v>
      </c>
      <c r="X6605" s="14"/>
      <c r="Y6605" s="14">
        <f t="shared" si="831"/>
        <v>0</v>
      </c>
      <c r="Z6605" s="16">
        <f t="shared" si="828"/>
        <v>7532</v>
      </c>
      <c r="AA6605" s="14">
        <f t="shared" si="829"/>
        <v>0</v>
      </c>
      <c r="AB6605" s="14">
        <f t="shared" si="833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>
      <c r="A6606" s="7" t="s">
        <v>3728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4243</v>
      </c>
      <c r="R6606" s="74"/>
      <c r="S6606" s="14">
        <v>3128.8</v>
      </c>
      <c r="T6606" s="14">
        <v>300</v>
      </c>
      <c r="U6606" s="14">
        <v>0</v>
      </c>
      <c r="V6606" s="14">
        <f t="shared" si="832"/>
        <v>3428.8</v>
      </c>
      <c r="W6606" s="14">
        <f t="shared" si="830"/>
        <v>0</v>
      </c>
      <c r="X6606" s="14"/>
      <c r="Y6606" s="14">
        <f t="shared" si="831"/>
        <v>0</v>
      </c>
      <c r="Z6606" s="16">
        <f t="shared" si="828"/>
        <v>0</v>
      </c>
      <c r="AA6606" s="14">
        <f t="shared" si="829"/>
        <v>0</v>
      </c>
      <c r="AB6606" s="14">
        <f t="shared" si="833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>
      <c r="A6607" s="7" t="s">
        <v>3728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4244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2"/>
        <v>35634.260000000009</v>
      </c>
      <c r="W6607" s="14">
        <f t="shared" si="830"/>
        <v>64160.679611650485</v>
      </c>
      <c r="X6607" s="14"/>
      <c r="Y6607" s="14">
        <f t="shared" si="831"/>
        <v>0</v>
      </c>
      <c r="Z6607" s="16">
        <f t="shared" si="828"/>
        <v>64160.679611650485</v>
      </c>
      <c r="AA6607" s="14">
        <f t="shared" si="829"/>
        <v>1924.8203883495153</v>
      </c>
      <c r="AB6607" s="14">
        <f t="shared" si="833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>
      <c r="A6608" s="7" t="s">
        <v>3728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4245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2"/>
        <v>5912.59</v>
      </c>
      <c r="W6608" s="14">
        <f t="shared" si="830"/>
        <v>10817.843137254902</v>
      </c>
      <c r="X6608" s="14"/>
      <c r="Y6608" s="14">
        <f t="shared" si="831"/>
        <v>0</v>
      </c>
      <c r="Z6608" s="16">
        <f t="shared" si="828"/>
        <v>10817.843137254902</v>
      </c>
      <c r="AA6608" s="14">
        <f t="shared" si="829"/>
        <v>216.35686274509862</v>
      </c>
      <c r="AB6608" s="14">
        <f t="shared" si="833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>
      <c r="A6609" s="7" t="s">
        <v>3728</v>
      </c>
      <c r="B6609" s="74" t="s">
        <v>505</v>
      </c>
      <c r="C6609" s="74" t="s">
        <v>1072</v>
      </c>
      <c r="D6609" s="74" t="s">
        <v>1126</v>
      </c>
      <c r="E6609" s="74" t="s">
        <v>4246</v>
      </c>
      <c r="F6609" s="74" t="s">
        <v>4246</v>
      </c>
      <c r="G6609" s="74" t="s">
        <v>4246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4246</v>
      </c>
      <c r="M6609" s="74"/>
      <c r="N6609" s="74" t="s">
        <v>40</v>
      </c>
      <c r="O6609" s="74" t="s">
        <v>80</v>
      </c>
      <c r="P6609" s="10">
        <v>0</v>
      </c>
      <c r="Q6609" s="12" t="s">
        <v>4247</v>
      </c>
      <c r="R6609" s="74"/>
      <c r="S6609" s="14">
        <v>0</v>
      </c>
      <c r="T6609" s="14">
        <v>10000</v>
      </c>
      <c r="U6609" s="14">
        <v>1496</v>
      </c>
      <c r="V6609" s="14">
        <f t="shared" si="832"/>
        <v>8504</v>
      </c>
      <c r="W6609" s="14">
        <f t="shared" si="830"/>
        <v>1496</v>
      </c>
      <c r="X6609" s="14"/>
      <c r="Y6609" s="14">
        <f t="shared" si="831"/>
        <v>0</v>
      </c>
      <c r="Z6609" s="16">
        <f t="shared" si="828"/>
        <v>1496</v>
      </c>
      <c r="AA6609" s="14">
        <f t="shared" si="829"/>
        <v>0</v>
      </c>
      <c r="AB6609" s="14">
        <f t="shared" si="833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>
      <c r="A6610" s="7" t="s">
        <v>3728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4248</v>
      </c>
      <c r="R6610" s="74"/>
      <c r="S6610" s="14">
        <v>2001.3</v>
      </c>
      <c r="T6610" s="14">
        <v>15300</v>
      </c>
      <c r="U6610" s="14">
        <v>12813</v>
      </c>
      <c r="V6610" s="14">
        <f t="shared" si="832"/>
        <v>4488.2999999999993</v>
      </c>
      <c r="W6610" s="14">
        <f t="shared" si="830"/>
        <v>12561.764705882353</v>
      </c>
      <c r="X6610" s="14"/>
      <c r="Y6610" s="14">
        <f t="shared" si="831"/>
        <v>0</v>
      </c>
      <c r="Z6610" s="16">
        <f t="shared" si="828"/>
        <v>12561.764705882353</v>
      </c>
      <c r="AA6610" s="14">
        <f t="shared" si="829"/>
        <v>251.23529411764684</v>
      </c>
      <c r="AB6610" s="14">
        <f t="shared" si="833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>
      <c r="A6611" s="7" t="s">
        <v>3728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4249</v>
      </c>
      <c r="R6611" s="74"/>
      <c r="S6611" s="14">
        <v>9084.73</v>
      </c>
      <c r="T6611" s="14">
        <v>5100</v>
      </c>
      <c r="U6611" s="14">
        <v>11148.7</v>
      </c>
      <c r="V6611" s="14">
        <f t="shared" si="832"/>
        <v>3036.0299999999988</v>
      </c>
      <c r="W6611" s="14">
        <f t="shared" si="830"/>
        <v>10930.098039215687</v>
      </c>
      <c r="X6611" s="14"/>
      <c r="Y6611" s="14">
        <f t="shared" si="831"/>
        <v>0</v>
      </c>
      <c r="Z6611" s="16">
        <f t="shared" si="828"/>
        <v>10930.098039215687</v>
      </c>
      <c r="AA6611" s="14">
        <f t="shared" si="829"/>
        <v>218.60196078431363</v>
      </c>
      <c r="AB6611" s="14">
        <f t="shared" si="833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>
      <c r="A6612" s="7" t="s">
        <v>3728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4250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2"/>
        <v>9281.1999999999989</v>
      </c>
      <c r="W6612" s="14">
        <f t="shared" si="830"/>
        <v>12972.6</v>
      </c>
      <c r="X6612" s="14"/>
      <c r="Y6612" s="14">
        <f t="shared" si="831"/>
        <v>0</v>
      </c>
      <c r="Z6612" s="16">
        <f t="shared" si="828"/>
        <v>12972.6</v>
      </c>
      <c r="AA6612" s="14">
        <f t="shared" si="829"/>
        <v>0</v>
      </c>
      <c r="AB6612" s="14">
        <f t="shared" si="833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>
      <c r="A6613" s="7" t="s">
        <v>3728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4251</v>
      </c>
      <c r="R6613" s="74"/>
      <c r="S6613" s="14">
        <v>0</v>
      </c>
      <c r="T6613" s="14">
        <v>20000</v>
      </c>
      <c r="U6613" s="14">
        <v>2835.1</v>
      </c>
      <c r="V6613" s="14">
        <f t="shared" si="832"/>
        <v>17164.900000000001</v>
      </c>
      <c r="W6613" s="14">
        <f t="shared" si="830"/>
        <v>2835.1</v>
      </c>
      <c r="X6613" s="14"/>
      <c r="Y6613" s="14">
        <f t="shared" si="831"/>
        <v>0</v>
      </c>
      <c r="Z6613" s="16">
        <f t="shared" si="828"/>
        <v>2835.1</v>
      </c>
      <c r="AA6613" s="14">
        <f t="shared" si="829"/>
        <v>0</v>
      </c>
      <c r="AB6613" s="14">
        <f t="shared" si="833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>
      <c r="A6614" s="7" t="s">
        <v>3728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4252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2"/>
        <v>2134.4699999999993</v>
      </c>
      <c r="W6614" s="14">
        <f t="shared" si="830"/>
        <v>8322.6299999999992</v>
      </c>
      <c r="X6614" s="14"/>
      <c r="Y6614" s="14">
        <f t="shared" si="831"/>
        <v>0</v>
      </c>
      <c r="Z6614" s="16">
        <f t="shared" si="828"/>
        <v>8322.6299999999992</v>
      </c>
      <c r="AA6614" s="14">
        <f t="shared" si="829"/>
        <v>0</v>
      </c>
      <c r="AB6614" s="14">
        <f t="shared" si="833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>
      <c r="A6615" s="7" t="s">
        <v>3728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4253</v>
      </c>
      <c r="R6615" s="74" t="s">
        <v>4058</v>
      </c>
      <c r="S6615" s="14">
        <v>9458</v>
      </c>
      <c r="T6615" s="14">
        <v>71586.53</v>
      </c>
      <c r="U6615" s="14">
        <v>70185.8</v>
      </c>
      <c r="V6615" s="14">
        <f t="shared" si="832"/>
        <v>10858.729999999996</v>
      </c>
      <c r="W6615" s="14">
        <f t="shared" si="830"/>
        <v>68809.607843137259</v>
      </c>
      <c r="X6615" s="14"/>
      <c r="Y6615" s="14">
        <f t="shared" si="831"/>
        <v>0</v>
      </c>
      <c r="Z6615" s="16">
        <f t="shared" si="828"/>
        <v>68809.607843137259</v>
      </c>
      <c r="AA6615" s="14">
        <f>U6615-W6615</f>
        <v>1376.192156862744</v>
      </c>
      <c r="AB6615" s="14">
        <f t="shared" si="833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>
      <c r="A6616" s="7" t="s">
        <v>3728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4254</v>
      </c>
      <c r="R6616" s="74"/>
      <c r="S6616" s="14">
        <v>10000</v>
      </c>
      <c r="T6616" s="14">
        <v>-10000</v>
      </c>
      <c r="U6616" s="14">
        <v>0</v>
      </c>
      <c r="V6616" s="14">
        <f t="shared" si="832"/>
        <v>0</v>
      </c>
      <c r="W6616" s="14">
        <f t="shared" si="830"/>
        <v>0</v>
      </c>
      <c r="X6616" s="14"/>
      <c r="Y6616" s="14">
        <f t="shared" si="831"/>
        <v>0</v>
      </c>
      <c r="Z6616" s="16">
        <f t="shared" si="828"/>
        <v>0</v>
      </c>
      <c r="AA6616" s="14">
        <f t="shared" ref="AA6616:AA6679" si="834">U6616-W6616</f>
        <v>0</v>
      </c>
      <c r="AB6616" s="14">
        <f t="shared" si="833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>
      <c r="A6617" s="7" t="s">
        <v>3728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4255</v>
      </c>
      <c r="M6617" s="74"/>
      <c r="N6617" s="74" t="s">
        <v>40</v>
      </c>
      <c r="O6617" s="74" t="s">
        <v>80</v>
      </c>
      <c r="P6617" s="10">
        <v>0</v>
      </c>
      <c r="Q6617" s="12" t="s">
        <v>4256</v>
      </c>
      <c r="R6617" s="74"/>
      <c r="S6617" s="14">
        <v>0</v>
      </c>
      <c r="T6617" s="14">
        <v>10000</v>
      </c>
      <c r="U6617" s="14">
        <v>10000</v>
      </c>
      <c r="V6617" s="14">
        <f t="shared" si="832"/>
        <v>0</v>
      </c>
      <c r="W6617" s="14">
        <f t="shared" si="830"/>
        <v>10000</v>
      </c>
      <c r="X6617" s="14"/>
      <c r="Y6617" s="14">
        <f t="shared" si="831"/>
        <v>0</v>
      </c>
      <c r="Z6617" s="14"/>
      <c r="AA6617" s="14">
        <f t="shared" si="834"/>
        <v>0</v>
      </c>
      <c r="AB6617" s="14">
        <f t="shared" si="833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>
      <c r="A6618" s="7" t="s">
        <v>3728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4257</v>
      </c>
      <c r="M6618" s="74"/>
      <c r="N6618" s="74" t="s">
        <v>40</v>
      </c>
      <c r="O6618" s="74" t="s">
        <v>80</v>
      </c>
      <c r="P6618" s="10">
        <v>0</v>
      </c>
      <c r="Q6618" s="12" t="s">
        <v>4258</v>
      </c>
      <c r="R6618" s="74"/>
      <c r="S6618" s="14">
        <v>0</v>
      </c>
      <c r="T6618" s="14">
        <v>4361.54</v>
      </c>
      <c r="U6618" s="14">
        <v>4361.54</v>
      </c>
      <c r="V6618" s="14">
        <f t="shared" si="832"/>
        <v>0</v>
      </c>
      <c r="W6618" s="14">
        <f t="shared" si="830"/>
        <v>4361.54</v>
      </c>
      <c r="X6618" s="14"/>
      <c r="Y6618" s="14">
        <f t="shared" si="831"/>
        <v>0</v>
      </c>
      <c r="Z6618" s="14"/>
      <c r="AA6618" s="14">
        <f t="shared" si="834"/>
        <v>0</v>
      </c>
      <c r="AB6618" s="14">
        <f t="shared" si="833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>
      <c r="A6619" s="7" t="s">
        <v>3728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4259</v>
      </c>
      <c r="R6619" s="74"/>
      <c r="S6619" s="14">
        <v>0</v>
      </c>
      <c r="T6619" s="14">
        <v>22818.26</v>
      </c>
      <c r="U6619" s="14">
        <v>22818.26</v>
      </c>
      <c r="V6619" s="14">
        <f t="shared" si="832"/>
        <v>0</v>
      </c>
      <c r="W6619" s="14">
        <f t="shared" si="830"/>
        <v>22818.26</v>
      </c>
      <c r="X6619" s="14"/>
      <c r="Y6619" s="14">
        <f t="shared" si="831"/>
        <v>0</v>
      </c>
      <c r="Z6619" s="14"/>
      <c r="AA6619" s="14">
        <f t="shared" si="834"/>
        <v>0</v>
      </c>
      <c r="AB6619" s="14">
        <f t="shared" si="833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>
      <c r="A6620" s="7" t="s">
        <v>3728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4260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2"/>
        <v>0</v>
      </c>
      <c r="W6620" s="14">
        <f t="shared" si="830"/>
        <v>14650.08</v>
      </c>
      <c r="X6620" s="14"/>
      <c r="Y6620" s="14">
        <f t="shared" si="831"/>
        <v>0</v>
      </c>
      <c r="Z6620" s="14"/>
      <c r="AA6620" s="14">
        <f t="shared" si="834"/>
        <v>0</v>
      </c>
      <c r="AB6620" s="14">
        <f t="shared" si="833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>
      <c r="A6621" s="7" t="s">
        <v>3728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4261</v>
      </c>
      <c r="R6621" s="74"/>
      <c r="S6621" s="14">
        <v>0</v>
      </c>
      <c r="T6621" s="14">
        <v>22980.1</v>
      </c>
      <c r="U6621" s="14">
        <v>9035.9</v>
      </c>
      <c r="V6621" s="14">
        <f t="shared" si="832"/>
        <v>13944.199999999999</v>
      </c>
      <c r="W6621" s="14">
        <f t="shared" si="830"/>
        <v>9035.9</v>
      </c>
      <c r="X6621" s="14"/>
      <c r="Y6621" s="14">
        <f t="shared" si="831"/>
        <v>0</v>
      </c>
      <c r="Z6621" s="14"/>
      <c r="AA6621" s="14">
        <f t="shared" si="834"/>
        <v>0</v>
      </c>
      <c r="AB6621" s="14">
        <f t="shared" si="833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>
      <c r="A6622" s="7" t="s">
        <v>3728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4262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2"/>
        <v>150.69999999999982</v>
      </c>
      <c r="W6622" s="14">
        <f t="shared" si="830"/>
        <v>7174.5</v>
      </c>
      <c r="X6622" s="14"/>
      <c r="Y6622" s="14">
        <f t="shared" si="831"/>
        <v>0</v>
      </c>
      <c r="Z6622" s="16">
        <f t="shared" ref="Z6622:Z6634" si="835">W6622+X6622</f>
        <v>7174.5</v>
      </c>
      <c r="AA6622" s="14">
        <f t="shared" si="834"/>
        <v>0</v>
      </c>
      <c r="AB6622" s="14">
        <f t="shared" si="833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>
      <c r="A6623" s="7" t="s">
        <v>3728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4263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2"/>
        <v>3138.6000000000004</v>
      </c>
      <c r="W6623" s="14">
        <f t="shared" si="830"/>
        <v>8252.2999999999993</v>
      </c>
      <c r="X6623" s="14"/>
      <c r="Y6623" s="14">
        <f t="shared" si="831"/>
        <v>0</v>
      </c>
      <c r="Z6623" s="16">
        <f t="shared" si="835"/>
        <v>8252.2999999999993</v>
      </c>
      <c r="AA6623" s="14">
        <f t="shared" si="834"/>
        <v>0</v>
      </c>
      <c r="AB6623" s="14">
        <f t="shared" si="833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>
      <c r="A6624" s="7" t="s">
        <v>3728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4264</v>
      </c>
      <c r="R6624" s="74"/>
      <c r="S6624" s="14">
        <v>5263.3</v>
      </c>
      <c r="T6624" s="14">
        <v>70000</v>
      </c>
      <c r="U6624" s="14">
        <v>28265.1</v>
      </c>
      <c r="V6624" s="14">
        <f t="shared" si="832"/>
        <v>46998.200000000004</v>
      </c>
      <c r="W6624" s="14">
        <f t="shared" si="830"/>
        <v>28265.1</v>
      </c>
      <c r="X6624" s="14"/>
      <c r="Y6624" s="14">
        <f t="shared" si="831"/>
        <v>0</v>
      </c>
      <c r="Z6624" s="16">
        <f t="shared" si="835"/>
        <v>28265.1</v>
      </c>
      <c r="AA6624" s="14">
        <f t="shared" si="834"/>
        <v>0</v>
      </c>
      <c r="AB6624" s="14">
        <f t="shared" si="833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>
      <c r="A6625" s="7" t="s">
        <v>3728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4265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2"/>
        <v>28947.500000000007</v>
      </c>
      <c r="W6625" s="14">
        <f t="shared" si="830"/>
        <v>30262.352941176468</v>
      </c>
      <c r="X6625" s="14"/>
      <c r="Y6625" s="14">
        <f t="shared" si="831"/>
        <v>0</v>
      </c>
      <c r="Z6625" s="16">
        <f t="shared" si="835"/>
        <v>30262.352941176468</v>
      </c>
      <c r="AA6625" s="14">
        <f t="shared" si="834"/>
        <v>605.2470588235301</v>
      </c>
      <c r="AB6625" s="14">
        <f t="shared" si="833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>
      <c r="A6626" s="7" t="s">
        <v>3728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4266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2"/>
        <v>19389.11</v>
      </c>
      <c r="W6626" s="14">
        <f t="shared" si="830"/>
        <v>23335.5</v>
      </c>
      <c r="X6626" s="14"/>
      <c r="Y6626" s="14">
        <f t="shared" si="831"/>
        <v>0</v>
      </c>
      <c r="Z6626" s="16">
        <f t="shared" si="835"/>
        <v>23335.5</v>
      </c>
      <c r="AA6626" s="14">
        <f t="shared" si="834"/>
        <v>0</v>
      </c>
      <c r="AB6626" s="14">
        <f t="shared" si="833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>
      <c r="A6627" s="7" t="s">
        <v>3728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4268</v>
      </c>
      <c r="R6627" s="74" t="s">
        <v>4052</v>
      </c>
      <c r="S6627" s="14">
        <v>0</v>
      </c>
      <c r="T6627" s="14">
        <v>612000</v>
      </c>
      <c r="U6627" s="14">
        <v>537345.1</v>
      </c>
      <c r="V6627" s="14">
        <f t="shared" si="832"/>
        <v>74654.900000000023</v>
      </c>
      <c r="W6627" s="14">
        <f t="shared" si="830"/>
        <v>526808.92156862747</v>
      </c>
      <c r="X6627" s="14"/>
      <c r="Y6627" s="14">
        <f t="shared" si="831"/>
        <v>0</v>
      </c>
      <c r="Z6627" s="16">
        <f t="shared" si="835"/>
        <v>526808.92156862747</v>
      </c>
      <c r="AA6627" s="14">
        <f t="shared" si="834"/>
        <v>10536.178431372507</v>
      </c>
      <c r="AB6627" s="14">
        <f t="shared" si="833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>
      <c r="A6628" s="7" t="s">
        <v>3728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4269</v>
      </c>
      <c r="R6628" s="74" t="s">
        <v>4058</v>
      </c>
      <c r="S6628" s="14">
        <v>0</v>
      </c>
      <c r="T6628" s="14">
        <v>1600</v>
      </c>
      <c r="U6628" s="14">
        <v>1600</v>
      </c>
      <c r="V6628" s="14">
        <f t="shared" si="832"/>
        <v>0</v>
      </c>
      <c r="W6628" s="14">
        <f t="shared" si="830"/>
        <v>1568.627450980392</v>
      </c>
      <c r="X6628" s="14"/>
      <c r="Y6628" s="14">
        <f t="shared" si="831"/>
        <v>0</v>
      </c>
      <c r="Z6628" s="16">
        <f t="shared" si="835"/>
        <v>1568.627450980392</v>
      </c>
      <c r="AA6628" s="14">
        <f t="shared" si="834"/>
        <v>31.372549019607959</v>
      </c>
      <c r="AB6628" s="14">
        <f t="shared" si="833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>
      <c r="A6629" s="7" t="s">
        <v>3728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4269</v>
      </c>
      <c r="R6629" s="74" t="s">
        <v>4058</v>
      </c>
      <c r="S6629" s="14">
        <v>17730.849999999999</v>
      </c>
      <c r="T6629" s="14">
        <v>130000</v>
      </c>
      <c r="U6629" s="14">
        <v>146837.29999999999</v>
      </c>
      <c r="V6629" s="14">
        <f t="shared" si="832"/>
        <v>893.55000000001746</v>
      </c>
      <c r="W6629" s="14">
        <f t="shared" si="830"/>
        <v>146837.29999999999</v>
      </c>
      <c r="X6629" s="14"/>
      <c r="Y6629" s="14">
        <f t="shared" si="831"/>
        <v>0</v>
      </c>
      <c r="Z6629" s="16">
        <f t="shared" si="835"/>
        <v>146837.29999999999</v>
      </c>
      <c r="AA6629" s="14">
        <f t="shared" si="834"/>
        <v>0</v>
      </c>
      <c r="AB6629" s="14">
        <f t="shared" si="833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>
      <c r="A6630" s="7" t="s">
        <v>3728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4270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2"/>
        <v>22682.369999999995</v>
      </c>
      <c r="W6630" s="14">
        <f t="shared" si="830"/>
        <v>144497.47572815532</v>
      </c>
      <c r="X6630" s="14"/>
      <c r="Y6630" s="14">
        <f t="shared" si="831"/>
        <v>0</v>
      </c>
      <c r="Z6630" s="16">
        <f t="shared" si="835"/>
        <v>144497.47572815532</v>
      </c>
      <c r="AA6630" s="14">
        <f t="shared" si="834"/>
        <v>4334.9242718446767</v>
      </c>
      <c r="AB6630" s="14">
        <f t="shared" si="833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>
      <c r="A6631" s="7" t="s">
        <v>3728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3567</v>
      </c>
      <c r="M6631" s="74"/>
      <c r="N6631" s="74" t="s">
        <v>40</v>
      </c>
      <c r="O6631" s="74" t="s">
        <v>41</v>
      </c>
      <c r="P6631" s="10">
        <v>0.03</v>
      </c>
      <c r="Q6631" s="12" t="s">
        <v>4271</v>
      </c>
      <c r="R6631" s="74"/>
      <c r="S6631" s="14">
        <v>6978.6</v>
      </c>
      <c r="T6631" s="14">
        <v>10000</v>
      </c>
      <c r="U6631" s="14">
        <v>8368</v>
      </c>
      <c r="V6631" s="14">
        <f t="shared" si="832"/>
        <v>8610.5999999999985</v>
      </c>
      <c r="W6631" s="14">
        <f t="shared" si="830"/>
        <v>8124.2718446601939</v>
      </c>
      <c r="X6631" s="14"/>
      <c r="Y6631" s="14">
        <f t="shared" si="831"/>
        <v>0</v>
      </c>
      <c r="Z6631" s="16">
        <f t="shared" si="835"/>
        <v>8124.2718446601939</v>
      </c>
      <c r="AA6631" s="14">
        <f t="shared" si="834"/>
        <v>243.72815533980611</v>
      </c>
      <c r="AB6631" s="14">
        <f t="shared" si="833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>
      <c r="A6632" s="7" t="s">
        <v>3728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4272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2"/>
        <v>7065.7099999999991</v>
      </c>
      <c r="W6632" s="14">
        <f t="shared" si="830"/>
        <v>23446.9</v>
      </c>
      <c r="X6632" s="14"/>
      <c r="Y6632" s="14">
        <f t="shared" si="831"/>
        <v>0</v>
      </c>
      <c r="Z6632" s="16">
        <f t="shared" si="835"/>
        <v>23446.9</v>
      </c>
      <c r="AA6632" s="14">
        <f t="shared" si="834"/>
        <v>0</v>
      </c>
      <c r="AB6632" s="14">
        <f t="shared" si="833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>
      <c r="A6633" s="7" t="s">
        <v>3728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4273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2"/>
        <v>38264.5</v>
      </c>
      <c r="W6633" s="14">
        <f t="shared" si="830"/>
        <v>311619.21568627446</v>
      </c>
      <c r="X6633" s="14"/>
      <c r="Y6633" s="14">
        <f t="shared" si="831"/>
        <v>0</v>
      </c>
      <c r="Z6633" s="16">
        <f t="shared" si="835"/>
        <v>311619.21568627446</v>
      </c>
      <c r="AA6633" s="14">
        <f t="shared" si="834"/>
        <v>6232.3843137255171</v>
      </c>
      <c r="AB6633" s="14">
        <f t="shared" si="833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>
      <c r="A6634" s="7" t="s">
        <v>3728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4274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2"/>
        <v>26462.7</v>
      </c>
      <c r="W6634" s="14">
        <f t="shared" si="830"/>
        <v>25477.8</v>
      </c>
      <c r="X6634" s="14"/>
      <c r="Y6634" s="14">
        <f t="shared" si="831"/>
        <v>0</v>
      </c>
      <c r="Z6634" s="16">
        <f t="shared" si="835"/>
        <v>25477.8</v>
      </c>
      <c r="AA6634" s="14">
        <f t="shared" si="834"/>
        <v>0</v>
      </c>
      <c r="AB6634" s="14">
        <f t="shared" si="833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>
      <c r="A6635" s="7" t="s">
        <v>3728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4275</v>
      </c>
      <c r="R6635" s="74"/>
      <c r="S6635" s="14">
        <v>79574</v>
      </c>
      <c r="T6635" s="14">
        <v>-79574</v>
      </c>
      <c r="U6635" s="14">
        <v>0</v>
      </c>
      <c r="V6635" s="14">
        <f t="shared" si="832"/>
        <v>0</v>
      </c>
      <c r="W6635" s="14">
        <f t="shared" si="830"/>
        <v>0</v>
      </c>
      <c r="X6635" s="14"/>
      <c r="Y6635" s="14">
        <f t="shared" si="831"/>
        <v>0</v>
      </c>
      <c r="Z6635" s="14"/>
      <c r="AA6635" s="14">
        <f t="shared" si="834"/>
        <v>0</v>
      </c>
      <c r="AB6635" s="14">
        <f t="shared" si="833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>
      <c r="A6636" s="7" t="s">
        <v>3728</v>
      </c>
      <c r="B6636" s="74" t="s">
        <v>32</v>
      </c>
      <c r="C6636" s="74" t="s">
        <v>908</v>
      </c>
      <c r="D6636" s="74" t="s">
        <v>1017</v>
      </c>
      <c r="E6636" s="74" t="s">
        <v>3517</v>
      </c>
      <c r="F6636" s="74" t="s">
        <v>3551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3518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2"/>
        <v>19353.400000000001</v>
      </c>
      <c r="W6636" s="14">
        <f t="shared" si="830"/>
        <v>646.6</v>
      </c>
      <c r="X6636" s="14"/>
      <c r="Y6636" s="14">
        <f t="shared" si="831"/>
        <v>0</v>
      </c>
      <c r="Z6636" s="16">
        <f t="shared" ref="Z6636:Z6642" si="836">W6636+X6636</f>
        <v>646.6</v>
      </c>
      <c r="AA6636" s="14">
        <f t="shared" si="834"/>
        <v>0</v>
      </c>
      <c r="AB6636" s="14">
        <f t="shared" si="833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3728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4052</v>
      </c>
      <c r="S6637" s="139">
        <v>2006.2</v>
      </c>
      <c r="T6637" s="14"/>
      <c r="U6637" s="139">
        <v>2006.2</v>
      </c>
      <c r="V6637" s="14">
        <f t="shared" si="832"/>
        <v>0</v>
      </c>
      <c r="W6637" s="14">
        <f t="shared" si="830"/>
        <v>1966.8627450980391</v>
      </c>
      <c r="X6637" s="14"/>
      <c r="Y6637" s="14">
        <f t="shared" si="831"/>
        <v>0</v>
      </c>
      <c r="Z6637" s="16">
        <f t="shared" si="836"/>
        <v>1966.8627450980391</v>
      </c>
      <c r="AA6637" s="14">
        <f t="shared" si="834"/>
        <v>39.337254901960932</v>
      </c>
      <c r="AB6637" s="14">
        <f t="shared" si="833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3728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4052</v>
      </c>
      <c r="S6638" s="139">
        <v>20944.88</v>
      </c>
      <c r="T6638" s="14"/>
      <c r="U6638" s="139">
        <v>20944.88</v>
      </c>
      <c r="V6638" s="14">
        <f t="shared" si="832"/>
        <v>0</v>
      </c>
      <c r="W6638" s="14">
        <f t="shared" si="830"/>
        <v>20944.88</v>
      </c>
      <c r="X6638" s="14"/>
      <c r="Y6638" s="14">
        <f t="shared" si="831"/>
        <v>0</v>
      </c>
      <c r="Z6638" s="16">
        <f t="shared" si="836"/>
        <v>20944.88</v>
      </c>
      <c r="AA6638" s="14">
        <f t="shared" si="834"/>
        <v>0</v>
      </c>
      <c r="AB6638" s="14">
        <f t="shared" si="833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3728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2"/>
        <v>0</v>
      </c>
      <c r="W6639" s="14">
        <f t="shared" si="830"/>
        <v>21006.152380952379</v>
      </c>
      <c r="X6639" s="14"/>
      <c r="Y6639" s="14">
        <f t="shared" si="831"/>
        <v>0</v>
      </c>
      <c r="Z6639" s="16">
        <f t="shared" si="836"/>
        <v>21006.152380952379</v>
      </c>
      <c r="AA6639" s="14">
        <f t="shared" si="834"/>
        <v>1050.3076190476204</v>
      </c>
      <c r="AB6639" s="14">
        <f t="shared" si="833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3728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4052</v>
      </c>
      <c r="S6640" s="139">
        <v>6384.9</v>
      </c>
      <c r="T6640" s="14"/>
      <c r="U6640" s="139">
        <v>6384.9</v>
      </c>
      <c r="V6640" s="14">
        <f t="shared" si="832"/>
        <v>0</v>
      </c>
      <c r="W6640" s="14">
        <f t="shared" si="830"/>
        <v>6384.9</v>
      </c>
      <c r="X6640" s="14"/>
      <c r="Y6640" s="14">
        <f t="shared" si="831"/>
        <v>0</v>
      </c>
      <c r="Z6640" s="16">
        <f t="shared" si="836"/>
        <v>6384.9</v>
      </c>
      <c r="AA6640" s="14">
        <f t="shared" si="834"/>
        <v>0</v>
      </c>
      <c r="AB6640" s="14">
        <f t="shared" si="833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3728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4058</v>
      </c>
      <c r="S6641" s="139">
        <v>18818.400000000001</v>
      </c>
      <c r="T6641" s="14"/>
      <c r="U6641" s="139">
        <v>18818.400000000001</v>
      </c>
      <c r="V6641" s="14">
        <f t="shared" si="832"/>
        <v>0</v>
      </c>
      <c r="W6641" s="14">
        <f t="shared" si="830"/>
        <v>16936.560000000001</v>
      </c>
      <c r="X6641" s="14"/>
      <c r="Y6641" s="14">
        <f t="shared" si="831"/>
        <v>0</v>
      </c>
      <c r="Z6641" s="16">
        <f t="shared" si="836"/>
        <v>16936.560000000001</v>
      </c>
      <c r="AA6641" s="14">
        <f t="shared" si="834"/>
        <v>1881.8400000000001</v>
      </c>
      <c r="AB6641" s="14">
        <f t="shared" si="833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3728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2"/>
        <v>1107.2699999999995</v>
      </c>
      <c r="W6642" s="14">
        <f t="shared" si="830"/>
        <v>6864.35</v>
      </c>
      <c r="X6642" s="14"/>
      <c r="Y6642" s="14">
        <f t="shared" si="831"/>
        <v>0</v>
      </c>
      <c r="Z6642" s="16">
        <f t="shared" si="836"/>
        <v>6864.35</v>
      </c>
      <c r="AA6642" s="14">
        <f t="shared" si="834"/>
        <v>0</v>
      </c>
      <c r="AB6642" s="14">
        <f t="shared" si="833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3728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3559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2"/>
        <v>0</v>
      </c>
      <c r="W6643" s="14">
        <f t="shared" si="830"/>
        <v>490.5</v>
      </c>
      <c r="X6643" s="14"/>
      <c r="Y6643" s="14">
        <f t="shared" si="831"/>
        <v>0</v>
      </c>
      <c r="Z6643" s="14"/>
      <c r="AA6643" s="14">
        <f t="shared" si="834"/>
        <v>0</v>
      </c>
      <c r="AB6643" s="14">
        <f t="shared" si="833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3728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2"/>
        <v>0</v>
      </c>
      <c r="W6644" s="14">
        <f t="shared" si="830"/>
        <v>76490.100000000006</v>
      </c>
      <c r="X6644" s="14"/>
      <c r="Y6644" s="14">
        <f t="shared" si="831"/>
        <v>0</v>
      </c>
      <c r="Z6644" s="16">
        <f t="shared" ref="Z6644:Z6656" si="837">W6644+X6644</f>
        <v>76490.100000000006</v>
      </c>
      <c r="AA6644" s="14">
        <f t="shared" si="834"/>
        <v>0</v>
      </c>
      <c r="AB6644" s="14">
        <f t="shared" si="833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3728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2"/>
        <v>43844.5</v>
      </c>
      <c r="W6645" s="14">
        <f t="shared" si="830"/>
        <v>32199.801980198019</v>
      </c>
      <c r="X6645" s="14"/>
      <c r="Y6645" s="14">
        <f t="shared" si="831"/>
        <v>0</v>
      </c>
      <c r="Z6645" s="16">
        <f t="shared" si="837"/>
        <v>32199.801980198019</v>
      </c>
      <c r="AA6645" s="14">
        <f t="shared" si="834"/>
        <v>321.99801980198026</v>
      </c>
      <c r="AB6645" s="14">
        <f t="shared" si="833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3728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4058</v>
      </c>
      <c r="S6646" s="139">
        <v>54.99</v>
      </c>
      <c r="T6646" s="14"/>
      <c r="U6646" s="139">
        <v>54.99</v>
      </c>
      <c r="V6646" s="14">
        <f t="shared" si="832"/>
        <v>0</v>
      </c>
      <c r="W6646" s="14">
        <f t="shared" si="830"/>
        <v>53.911764705882355</v>
      </c>
      <c r="X6646" s="14"/>
      <c r="Y6646" s="14">
        <f t="shared" si="831"/>
        <v>0</v>
      </c>
      <c r="Z6646" s="16">
        <f t="shared" si="837"/>
        <v>53.911764705882355</v>
      </c>
      <c r="AA6646" s="14">
        <f t="shared" si="834"/>
        <v>1.078235294117647</v>
      </c>
      <c r="AB6646" s="14">
        <f t="shared" si="833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3728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4052</v>
      </c>
      <c r="S6647" s="139">
        <v>10000</v>
      </c>
      <c r="T6647" s="14"/>
      <c r="U6647" s="139">
        <v>10000</v>
      </c>
      <c r="V6647" s="14">
        <f t="shared" si="832"/>
        <v>0</v>
      </c>
      <c r="W6647" s="14">
        <f t="shared" si="830"/>
        <v>9803.9215686274511</v>
      </c>
      <c r="X6647" s="14"/>
      <c r="Y6647" s="14">
        <f t="shared" si="831"/>
        <v>0</v>
      </c>
      <c r="Z6647" s="16">
        <f t="shared" si="837"/>
        <v>9803.9215686274511</v>
      </c>
      <c r="AA6647" s="14">
        <f t="shared" si="834"/>
        <v>196.07843137254895</v>
      </c>
      <c r="AB6647" s="14">
        <f t="shared" si="833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3728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2"/>
        <v>0</v>
      </c>
      <c r="W6648" s="14">
        <f t="shared" si="830"/>
        <v>1328.42</v>
      </c>
      <c r="X6648" s="14"/>
      <c r="Y6648" s="14">
        <f t="shared" si="831"/>
        <v>0</v>
      </c>
      <c r="Z6648" s="16">
        <f t="shared" si="837"/>
        <v>1328.42</v>
      </c>
      <c r="AA6648" s="14">
        <f t="shared" si="834"/>
        <v>0</v>
      </c>
      <c r="AB6648" s="14">
        <f t="shared" si="833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3728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2"/>
        <v>1.0000000002037299E-2</v>
      </c>
      <c r="W6649" s="14">
        <f t="shared" si="830"/>
        <v>0</v>
      </c>
      <c r="X6649" s="14"/>
      <c r="Y6649" s="14">
        <f t="shared" si="831"/>
        <v>0</v>
      </c>
      <c r="Z6649" s="16">
        <f t="shared" si="837"/>
        <v>0</v>
      </c>
      <c r="AA6649" s="14">
        <f t="shared" si="834"/>
        <v>0</v>
      </c>
      <c r="AB6649" s="14">
        <f t="shared" si="833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3728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2"/>
        <v>4103.3700000000008</v>
      </c>
      <c r="W6650" s="14">
        <f t="shared" si="830"/>
        <v>6496.363636363636</v>
      </c>
      <c r="X6650" s="14"/>
      <c r="Y6650" s="14">
        <f t="shared" si="831"/>
        <v>0</v>
      </c>
      <c r="Z6650" s="16">
        <f t="shared" si="837"/>
        <v>6496.363636363636</v>
      </c>
      <c r="AA6650" s="14">
        <f t="shared" si="834"/>
        <v>649.63636363636397</v>
      </c>
      <c r="AB6650" s="14">
        <f t="shared" si="833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3728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2"/>
        <v>2778.3</v>
      </c>
      <c r="W6651" s="14">
        <f t="shared" si="830"/>
        <v>1468.2</v>
      </c>
      <c r="X6651" s="14"/>
      <c r="Y6651" s="14">
        <f t="shared" si="831"/>
        <v>0</v>
      </c>
      <c r="Z6651" s="16">
        <f t="shared" si="837"/>
        <v>1468.2</v>
      </c>
      <c r="AA6651" s="14">
        <f t="shared" si="834"/>
        <v>0</v>
      </c>
      <c r="AB6651" s="14">
        <f t="shared" si="833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3728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2"/>
        <v>8183.7599999999993</v>
      </c>
      <c r="W6652" s="14">
        <f t="shared" si="830"/>
        <v>6445.14</v>
      </c>
      <c r="X6652" s="14"/>
      <c r="Y6652" s="14">
        <f t="shared" si="831"/>
        <v>0</v>
      </c>
      <c r="Z6652" s="16">
        <f t="shared" si="837"/>
        <v>6445.14</v>
      </c>
      <c r="AA6652" s="14">
        <f t="shared" si="834"/>
        <v>0</v>
      </c>
      <c r="AB6652" s="14">
        <f t="shared" si="833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3728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2"/>
        <v>0</v>
      </c>
      <c r="W6653" s="14">
        <f t="shared" si="830"/>
        <v>17450.8</v>
      </c>
      <c r="X6653" s="14"/>
      <c r="Y6653" s="14">
        <f t="shared" si="831"/>
        <v>0</v>
      </c>
      <c r="Z6653" s="16">
        <f t="shared" si="837"/>
        <v>17450.8</v>
      </c>
      <c r="AA6653" s="14">
        <f t="shared" si="834"/>
        <v>0</v>
      </c>
      <c r="AB6653" s="14">
        <f t="shared" si="833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3728</v>
      </c>
      <c r="B6654" s="74" t="s">
        <v>505</v>
      </c>
      <c r="C6654" s="74" t="s">
        <v>1330</v>
      </c>
      <c r="D6654" s="74" t="s">
        <v>1441</v>
      </c>
      <c r="E6654" s="74" t="s">
        <v>3564</v>
      </c>
      <c r="F6654" s="74" t="s">
        <v>3564</v>
      </c>
      <c r="G6654" s="74" t="s">
        <v>3564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3565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2"/>
        <v>0</v>
      </c>
      <c r="W6654" s="14">
        <f t="shared" si="830"/>
        <v>2802</v>
      </c>
      <c r="X6654" s="14"/>
      <c r="Y6654" s="14">
        <f t="shared" si="831"/>
        <v>0</v>
      </c>
      <c r="Z6654" s="16">
        <f t="shared" si="837"/>
        <v>2802</v>
      </c>
      <c r="AA6654" s="14">
        <f t="shared" si="834"/>
        <v>0</v>
      </c>
      <c r="AB6654" s="14">
        <f t="shared" si="833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3728</v>
      </c>
      <c r="B6655" s="74" t="s">
        <v>505</v>
      </c>
      <c r="C6655" s="74" t="s">
        <v>1330</v>
      </c>
      <c r="D6655" s="74" t="s">
        <v>1441</v>
      </c>
      <c r="E6655" s="74" t="s">
        <v>3564</v>
      </c>
      <c r="F6655" s="74" t="s">
        <v>3564</v>
      </c>
      <c r="G6655" s="74" t="s">
        <v>3564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3566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2"/>
        <v>0</v>
      </c>
      <c r="W6655" s="14">
        <f t="shared" ref="W6655:W6718" si="838">IF(O6655="返货",U6655/(1+P6655),IF(O6655="返现",U6655,IF(O6655="折扣",U6655*P6655,IF(O6655="无",U6655))))</f>
        <v>3303</v>
      </c>
      <c r="X6655" s="14"/>
      <c r="Y6655" s="14">
        <f t="shared" si="831"/>
        <v>0</v>
      </c>
      <c r="Z6655" s="16">
        <f t="shared" si="837"/>
        <v>3303</v>
      </c>
      <c r="AA6655" s="14">
        <f t="shared" si="834"/>
        <v>0</v>
      </c>
      <c r="AB6655" s="14">
        <f t="shared" si="833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3728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4052</v>
      </c>
      <c r="S6656" s="139">
        <v>188225.4</v>
      </c>
      <c r="T6656" s="14"/>
      <c r="U6656" s="139">
        <v>188225.4</v>
      </c>
      <c r="V6656" s="14">
        <f t="shared" si="832"/>
        <v>0</v>
      </c>
      <c r="W6656" s="14">
        <f t="shared" si="838"/>
        <v>184534.70588235292</v>
      </c>
      <c r="X6656" s="14"/>
      <c r="Y6656" s="14">
        <f t="shared" si="831"/>
        <v>0</v>
      </c>
      <c r="Z6656" s="16">
        <f t="shared" si="837"/>
        <v>184534.70588235292</v>
      </c>
      <c r="AA6656" s="14">
        <f t="shared" si="834"/>
        <v>3690.6941176470718</v>
      </c>
      <c r="AB6656" s="14">
        <f t="shared" si="833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3728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2"/>
        <v>28267</v>
      </c>
      <c r="W6657" s="14">
        <f t="shared" si="838"/>
        <v>44262</v>
      </c>
      <c r="X6657" s="14"/>
      <c r="Y6657" s="14">
        <f t="shared" si="831"/>
        <v>0</v>
      </c>
      <c r="Z6657" s="14"/>
      <c r="AA6657" s="14">
        <f t="shared" si="834"/>
        <v>0</v>
      </c>
      <c r="AB6657" s="14">
        <f t="shared" si="833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3728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2"/>
        <v>3204.7</v>
      </c>
      <c r="W6658" s="14">
        <f t="shared" si="838"/>
        <v>1795.3</v>
      </c>
      <c r="X6658" s="14"/>
      <c r="Y6658" s="14">
        <f t="shared" si="831"/>
        <v>0</v>
      </c>
      <c r="Z6658" s="16">
        <f t="shared" ref="Z6658:Z6721" si="839">W6658+X6658</f>
        <v>1795.3</v>
      </c>
      <c r="AA6658" s="14">
        <f t="shared" si="834"/>
        <v>0</v>
      </c>
      <c r="AB6658" s="14">
        <f t="shared" si="833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3728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2"/>
        <v>20789.699999999997</v>
      </c>
      <c r="W6659" s="14">
        <f t="shared" si="838"/>
        <v>26726</v>
      </c>
      <c r="X6659" s="14"/>
      <c r="Y6659" s="14">
        <f t="shared" ref="Y6659:Y6722" si="840">IF((W6659-AB6659)&gt;0,W6659-AB6659,0)</f>
        <v>0</v>
      </c>
      <c r="Z6659" s="16">
        <f t="shared" si="839"/>
        <v>26726</v>
      </c>
      <c r="AA6659" s="14">
        <f t="shared" si="834"/>
        <v>0</v>
      </c>
      <c r="AB6659" s="14">
        <f t="shared" si="833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3728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2"/>
        <v>2826.77</v>
      </c>
      <c r="W6660" s="14">
        <f t="shared" si="838"/>
        <v>2846.6</v>
      </c>
      <c r="X6660" s="14"/>
      <c r="Y6660" s="14">
        <f t="shared" si="840"/>
        <v>0</v>
      </c>
      <c r="Z6660" s="16">
        <f t="shared" si="839"/>
        <v>2846.6</v>
      </c>
      <c r="AA6660" s="14">
        <f t="shared" si="834"/>
        <v>0</v>
      </c>
      <c r="AB6660" s="14">
        <f t="shared" si="833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3728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1">S6661+T6661-U6661</f>
        <v>146386.94</v>
      </c>
      <c r="W6661" s="14">
        <f t="shared" si="838"/>
        <v>15496.2</v>
      </c>
      <c r="X6661" s="14"/>
      <c r="Y6661" s="14">
        <f t="shared" si="840"/>
        <v>0</v>
      </c>
      <c r="Z6661" s="16">
        <f t="shared" si="839"/>
        <v>15496.2</v>
      </c>
      <c r="AA6661" s="14">
        <f t="shared" si="834"/>
        <v>0</v>
      </c>
      <c r="AB6661" s="14">
        <f t="shared" si="833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3728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4058</v>
      </c>
      <c r="S6662" s="139">
        <v>15847.03</v>
      </c>
      <c r="T6662" s="14"/>
      <c r="U6662" s="139">
        <v>15847.03</v>
      </c>
      <c r="V6662" s="14">
        <f t="shared" si="841"/>
        <v>0</v>
      </c>
      <c r="W6662" s="14">
        <f t="shared" si="838"/>
        <v>15847.03</v>
      </c>
      <c r="X6662" s="14"/>
      <c r="Y6662" s="14">
        <f t="shared" si="840"/>
        <v>0</v>
      </c>
      <c r="Z6662" s="16">
        <f t="shared" si="839"/>
        <v>15847.03</v>
      </c>
      <c r="AA6662" s="14">
        <f t="shared" si="834"/>
        <v>0</v>
      </c>
      <c r="AB6662" s="14">
        <f t="shared" ref="AB6662:AB6703" si="842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3728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1"/>
        <v>65924.149999999994</v>
      </c>
      <c r="W6663" s="14">
        <f t="shared" si="838"/>
        <v>0</v>
      </c>
      <c r="X6663" s="14"/>
      <c r="Y6663" s="14">
        <f t="shared" si="840"/>
        <v>0</v>
      </c>
      <c r="Z6663" s="16">
        <f t="shared" si="839"/>
        <v>0</v>
      </c>
      <c r="AA6663" s="14">
        <f t="shared" si="834"/>
        <v>0</v>
      </c>
      <c r="AB6663" s="14">
        <f t="shared" si="842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3728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1"/>
        <v>19089.350000000002</v>
      </c>
      <c r="W6664" s="14">
        <f t="shared" si="838"/>
        <v>21812.799999999999</v>
      </c>
      <c r="X6664" s="14"/>
      <c r="Y6664" s="14">
        <f t="shared" si="840"/>
        <v>0</v>
      </c>
      <c r="Z6664" s="16">
        <f t="shared" si="839"/>
        <v>21812.799999999999</v>
      </c>
      <c r="AA6664" s="14">
        <f t="shared" si="834"/>
        <v>0</v>
      </c>
      <c r="AB6664" s="14">
        <f t="shared" si="842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3728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4052</v>
      </c>
      <c r="S6665" s="139">
        <v>3558.36</v>
      </c>
      <c r="T6665" s="14"/>
      <c r="U6665" s="139">
        <v>3558.36</v>
      </c>
      <c r="V6665" s="14">
        <f t="shared" si="841"/>
        <v>0</v>
      </c>
      <c r="W6665" s="14">
        <f t="shared" si="838"/>
        <v>3558.36</v>
      </c>
      <c r="X6665" s="14"/>
      <c r="Y6665" s="14">
        <f t="shared" si="840"/>
        <v>0</v>
      </c>
      <c r="Z6665" s="16">
        <f t="shared" si="839"/>
        <v>3558.36</v>
      </c>
      <c r="AA6665" s="14">
        <f t="shared" si="834"/>
        <v>0</v>
      </c>
      <c r="AB6665" s="14">
        <f t="shared" si="842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3728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1"/>
        <v>42157.11</v>
      </c>
      <c r="W6666" s="14">
        <f t="shared" si="838"/>
        <v>0</v>
      </c>
      <c r="X6666" s="14"/>
      <c r="Y6666" s="14">
        <f t="shared" si="840"/>
        <v>0</v>
      </c>
      <c r="Z6666" s="16">
        <f t="shared" si="839"/>
        <v>0</v>
      </c>
      <c r="AA6666" s="14">
        <f t="shared" si="834"/>
        <v>0</v>
      </c>
      <c r="AB6666" s="14">
        <f t="shared" si="842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3728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1"/>
        <v>1.00000000002183E-2</v>
      </c>
      <c r="W6667" s="14">
        <f t="shared" si="838"/>
        <v>0</v>
      </c>
      <c r="X6667" s="14"/>
      <c r="Y6667" s="14">
        <f t="shared" si="840"/>
        <v>0</v>
      </c>
      <c r="Z6667" s="16">
        <f t="shared" si="839"/>
        <v>0</v>
      </c>
      <c r="AA6667" s="14">
        <f t="shared" si="834"/>
        <v>0</v>
      </c>
      <c r="AB6667" s="14">
        <f t="shared" si="842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3728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4052</v>
      </c>
      <c r="S6668" s="139">
        <v>18374</v>
      </c>
      <c r="T6668" s="14"/>
      <c r="U6668" s="139">
        <v>18374</v>
      </c>
      <c r="V6668" s="14">
        <f t="shared" si="841"/>
        <v>0</v>
      </c>
      <c r="W6668" s="14">
        <f t="shared" si="838"/>
        <v>18374</v>
      </c>
      <c r="X6668" s="14"/>
      <c r="Y6668" s="14">
        <f t="shared" si="840"/>
        <v>0</v>
      </c>
      <c r="Z6668" s="16">
        <f t="shared" si="839"/>
        <v>18374</v>
      </c>
      <c r="AA6668" s="14">
        <f t="shared" si="834"/>
        <v>0</v>
      </c>
      <c r="AB6668" s="14">
        <f t="shared" si="842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3728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1"/>
        <v>95054.53</v>
      </c>
      <c r="W6669" s="14">
        <f t="shared" si="838"/>
        <v>3341.8</v>
      </c>
      <c r="X6669" s="14"/>
      <c r="Y6669" s="14">
        <f t="shared" si="840"/>
        <v>0</v>
      </c>
      <c r="Z6669" s="16">
        <f t="shared" si="839"/>
        <v>3341.8</v>
      </c>
      <c r="AA6669" s="14">
        <f t="shared" si="834"/>
        <v>0</v>
      </c>
      <c r="AB6669" s="14">
        <f t="shared" si="842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3728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1"/>
        <v>10397.4</v>
      </c>
      <c r="W6670" s="14">
        <f t="shared" si="838"/>
        <v>2435.6</v>
      </c>
      <c r="X6670" s="14"/>
      <c r="Y6670" s="14">
        <f t="shared" si="840"/>
        <v>0</v>
      </c>
      <c r="Z6670" s="16">
        <f t="shared" si="839"/>
        <v>2435.6</v>
      </c>
      <c r="AA6670" s="14">
        <f t="shared" si="834"/>
        <v>0</v>
      </c>
      <c r="AB6670" s="14">
        <f t="shared" si="842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3728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1"/>
        <v>4257.8</v>
      </c>
      <c r="W6671" s="14">
        <f t="shared" si="838"/>
        <v>0</v>
      </c>
      <c r="X6671" s="14"/>
      <c r="Y6671" s="14">
        <f t="shared" si="840"/>
        <v>0</v>
      </c>
      <c r="Z6671" s="16">
        <f t="shared" si="839"/>
        <v>0</v>
      </c>
      <c r="AA6671" s="14">
        <f t="shared" si="834"/>
        <v>0</v>
      </c>
      <c r="AB6671" s="14">
        <f t="shared" si="842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3728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1"/>
        <v>86051.58</v>
      </c>
      <c r="W6672" s="14">
        <f t="shared" si="838"/>
        <v>36608.794117647056</v>
      </c>
      <c r="X6672" s="14"/>
      <c r="Y6672" s="14">
        <f t="shared" si="840"/>
        <v>0</v>
      </c>
      <c r="Z6672" s="16">
        <f t="shared" si="839"/>
        <v>36608.794117647056</v>
      </c>
      <c r="AA6672" s="14">
        <f t="shared" si="834"/>
        <v>732.17588235294534</v>
      </c>
      <c r="AB6672" s="14">
        <f t="shared" si="842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3728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1"/>
        <v>7300</v>
      </c>
      <c r="W6673" s="14">
        <f t="shared" si="838"/>
        <v>682.71844660194176</v>
      </c>
      <c r="X6673" s="14"/>
      <c r="Y6673" s="14">
        <f t="shared" si="840"/>
        <v>0</v>
      </c>
      <c r="Z6673" s="16">
        <f t="shared" si="839"/>
        <v>682.71844660194176</v>
      </c>
      <c r="AA6673" s="14">
        <f t="shared" si="834"/>
        <v>20.481553398058281</v>
      </c>
      <c r="AB6673" s="14">
        <f t="shared" si="842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3728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1"/>
        <v>10234.900000000001</v>
      </c>
      <c r="W6674" s="14">
        <f t="shared" si="838"/>
        <v>8879.9029126213591</v>
      </c>
      <c r="X6674" s="14"/>
      <c r="Y6674" s="14">
        <f t="shared" si="840"/>
        <v>0</v>
      </c>
      <c r="Z6674" s="16">
        <f t="shared" si="839"/>
        <v>8879.9029126213591</v>
      </c>
      <c r="AA6674" s="14">
        <f t="shared" si="834"/>
        <v>266.39708737864021</v>
      </c>
      <c r="AB6674" s="14">
        <f t="shared" si="842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3728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1"/>
        <v>3900.5200000000004</v>
      </c>
      <c r="W6675" s="14">
        <f t="shared" si="838"/>
        <v>10817.460784313726</v>
      </c>
      <c r="X6675" s="14"/>
      <c r="Y6675" s="14">
        <f t="shared" si="840"/>
        <v>0</v>
      </c>
      <c r="Z6675" s="16">
        <f t="shared" si="839"/>
        <v>10817.460784313726</v>
      </c>
      <c r="AA6675" s="14">
        <f t="shared" si="834"/>
        <v>216.34921568627396</v>
      </c>
      <c r="AB6675" s="14">
        <f t="shared" si="842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3728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1"/>
        <v>1.04999999999973</v>
      </c>
      <c r="W6676" s="14">
        <f t="shared" si="838"/>
        <v>0</v>
      </c>
      <c r="X6676" s="14"/>
      <c r="Y6676" s="14">
        <f t="shared" si="840"/>
        <v>0</v>
      </c>
      <c r="Z6676" s="16">
        <f t="shared" si="839"/>
        <v>0</v>
      </c>
      <c r="AA6676" s="14">
        <f t="shared" si="834"/>
        <v>0</v>
      </c>
      <c r="AB6676" s="14">
        <f t="shared" si="842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3728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1"/>
        <v>0</v>
      </c>
      <c r="W6677" s="14">
        <f t="shared" si="838"/>
        <v>7108.49</v>
      </c>
      <c r="X6677" s="14"/>
      <c r="Y6677" s="14">
        <f t="shared" si="840"/>
        <v>0</v>
      </c>
      <c r="Z6677" s="16">
        <f t="shared" si="839"/>
        <v>7108.49</v>
      </c>
      <c r="AA6677" s="14">
        <f t="shared" si="834"/>
        <v>0</v>
      </c>
      <c r="AB6677" s="14">
        <f t="shared" si="842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3728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1"/>
        <v>341738.6</v>
      </c>
      <c r="W6678" s="14">
        <f t="shared" si="838"/>
        <v>328243.03921568627</v>
      </c>
      <c r="X6678" s="14"/>
      <c r="Y6678" s="14">
        <f t="shared" si="840"/>
        <v>0</v>
      </c>
      <c r="Z6678" s="16">
        <f t="shared" si="839"/>
        <v>328243.03921568627</v>
      </c>
      <c r="AA6678" s="14">
        <f t="shared" si="834"/>
        <v>6564.8607843137579</v>
      </c>
      <c r="AB6678" s="14">
        <f t="shared" si="842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3728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1"/>
        <v>32232.720000000001</v>
      </c>
      <c r="W6679" s="14">
        <f t="shared" si="838"/>
        <v>0</v>
      </c>
      <c r="X6679" s="14"/>
      <c r="Y6679" s="14">
        <f t="shared" si="840"/>
        <v>0</v>
      </c>
      <c r="Z6679" s="16">
        <f t="shared" si="839"/>
        <v>0</v>
      </c>
      <c r="AA6679" s="14">
        <f t="shared" si="834"/>
        <v>0</v>
      </c>
      <c r="AB6679" s="14">
        <f t="shared" si="842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3728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1"/>
        <v>7173.9600000000009</v>
      </c>
      <c r="W6680" s="14">
        <f t="shared" si="838"/>
        <v>12152.1</v>
      </c>
      <c r="X6680" s="14"/>
      <c r="Y6680" s="14">
        <f t="shared" si="840"/>
        <v>0</v>
      </c>
      <c r="Z6680" s="16">
        <f t="shared" si="839"/>
        <v>12152.1</v>
      </c>
      <c r="AA6680" s="14">
        <f t="shared" ref="AA6680:AA6743" si="843">U6680-W6680</f>
        <v>0</v>
      </c>
      <c r="AB6680" s="14">
        <f t="shared" si="842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3728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1"/>
        <v>123600.6</v>
      </c>
      <c r="W6681" s="14">
        <f t="shared" si="838"/>
        <v>0</v>
      </c>
      <c r="X6681" s="14"/>
      <c r="Y6681" s="14">
        <f t="shared" si="840"/>
        <v>0</v>
      </c>
      <c r="Z6681" s="16">
        <f t="shared" si="839"/>
        <v>0</v>
      </c>
      <c r="AA6681" s="14">
        <f t="shared" si="843"/>
        <v>0</v>
      </c>
      <c r="AB6681" s="14">
        <f t="shared" si="842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3728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1"/>
        <v>203605.15</v>
      </c>
      <c r="W6682" s="14">
        <f t="shared" si="838"/>
        <v>0</v>
      </c>
      <c r="X6682" s="14"/>
      <c r="Y6682" s="14">
        <f t="shared" si="840"/>
        <v>0</v>
      </c>
      <c r="Z6682" s="16">
        <f t="shared" si="839"/>
        <v>0</v>
      </c>
      <c r="AA6682" s="14">
        <f t="shared" si="843"/>
        <v>0</v>
      </c>
      <c r="AB6682" s="14">
        <f t="shared" si="842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3728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1"/>
        <v>29390.959999999999</v>
      </c>
      <c r="W6683" s="14">
        <f t="shared" si="838"/>
        <v>0</v>
      </c>
      <c r="X6683" s="14"/>
      <c r="Y6683" s="14">
        <f t="shared" si="840"/>
        <v>0</v>
      </c>
      <c r="Z6683" s="16">
        <f t="shared" si="839"/>
        <v>0</v>
      </c>
      <c r="AA6683" s="14">
        <f t="shared" si="843"/>
        <v>0</v>
      </c>
      <c r="AB6683" s="14">
        <f t="shared" si="842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3728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1"/>
        <v>85233.67</v>
      </c>
      <c r="W6684" s="14">
        <f t="shared" si="838"/>
        <v>0</v>
      </c>
      <c r="X6684" s="14"/>
      <c r="Y6684" s="14">
        <f t="shared" si="840"/>
        <v>0</v>
      </c>
      <c r="Z6684" s="16">
        <f t="shared" si="839"/>
        <v>0</v>
      </c>
      <c r="AA6684" s="14">
        <f t="shared" si="843"/>
        <v>0</v>
      </c>
      <c r="AB6684" s="14">
        <f t="shared" si="842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3728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38"/>
        <v>0</v>
      </c>
      <c r="X6685" s="14"/>
      <c r="Y6685" s="14">
        <f t="shared" si="840"/>
        <v>0</v>
      </c>
      <c r="Z6685" s="16">
        <f t="shared" si="839"/>
        <v>0</v>
      </c>
      <c r="AA6685" s="14">
        <f t="shared" si="843"/>
        <v>0</v>
      </c>
      <c r="AB6685" s="14">
        <f t="shared" si="842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3728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1"/>
        <v>27345.200000000001</v>
      </c>
      <c r="W6686" s="14">
        <f t="shared" si="838"/>
        <v>0</v>
      </c>
      <c r="X6686" s="14"/>
      <c r="Y6686" s="14">
        <f t="shared" si="840"/>
        <v>0</v>
      </c>
      <c r="Z6686" s="16">
        <f t="shared" si="839"/>
        <v>0</v>
      </c>
      <c r="AA6686" s="14">
        <f t="shared" si="843"/>
        <v>0</v>
      </c>
      <c r="AB6686" s="14">
        <f t="shared" si="842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3728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1"/>
        <v>6357.73</v>
      </c>
      <c r="W6687" s="14">
        <f t="shared" si="838"/>
        <v>2907.03</v>
      </c>
      <c r="X6687" s="14"/>
      <c r="Y6687" s="14">
        <f t="shared" si="840"/>
        <v>0</v>
      </c>
      <c r="Z6687" s="16">
        <f t="shared" si="839"/>
        <v>2907.03</v>
      </c>
      <c r="AA6687" s="14">
        <f t="shared" si="843"/>
        <v>0</v>
      </c>
      <c r="AB6687" s="14">
        <f t="shared" si="842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3728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1"/>
        <v>7530.5</v>
      </c>
      <c r="W6688" s="14">
        <f t="shared" si="838"/>
        <v>0</v>
      </c>
      <c r="X6688" s="14"/>
      <c r="Y6688" s="14">
        <f t="shared" si="840"/>
        <v>0</v>
      </c>
      <c r="Z6688" s="16">
        <f t="shared" si="839"/>
        <v>0</v>
      </c>
      <c r="AA6688" s="14">
        <f t="shared" si="843"/>
        <v>0</v>
      </c>
      <c r="AB6688" s="14">
        <f t="shared" si="842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3728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4052</v>
      </c>
      <c r="S6689" s="139">
        <v>1810.5</v>
      </c>
      <c r="T6689" s="14"/>
      <c r="U6689" s="139">
        <v>1810.5</v>
      </c>
      <c r="V6689" s="14">
        <f t="shared" si="841"/>
        <v>0</v>
      </c>
      <c r="W6689" s="14">
        <f t="shared" si="838"/>
        <v>1775</v>
      </c>
      <c r="X6689" s="14"/>
      <c r="Y6689" s="14">
        <f t="shared" si="840"/>
        <v>0</v>
      </c>
      <c r="Z6689" s="16">
        <f t="shared" si="839"/>
        <v>1775</v>
      </c>
      <c r="AA6689" s="14">
        <f t="shared" si="843"/>
        <v>35.5</v>
      </c>
      <c r="AB6689" s="14">
        <f t="shared" si="842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3728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1"/>
        <v>2349.0300000000002</v>
      </c>
      <c r="W6690" s="14">
        <f t="shared" si="838"/>
        <v>0</v>
      </c>
      <c r="X6690" s="14"/>
      <c r="Y6690" s="14">
        <f t="shared" si="840"/>
        <v>0</v>
      </c>
      <c r="Z6690" s="16">
        <f t="shared" si="839"/>
        <v>0</v>
      </c>
      <c r="AA6690" s="14">
        <f t="shared" si="843"/>
        <v>0</v>
      </c>
      <c r="AB6690" s="14">
        <f t="shared" si="842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3728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1"/>
        <v>144.46</v>
      </c>
      <c r="W6691" s="14">
        <f t="shared" si="838"/>
        <v>0</v>
      </c>
      <c r="X6691" s="14"/>
      <c r="Y6691" s="14">
        <f t="shared" si="840"/>
        <v>0</v>
      </c>
      <c r="Z6691" s="16">
        <f t="shared" si="839"/>
        <v>0</v>
      </c>
      <c r="AA6691" s="14">
        <f t="shared" si="843"/>
        <v>0</v>
      </c>
      <c r="AB6691" s="14">
        <f t="shared" si="842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3728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1"/>
        <v>2470.8000000000002</v>
      </c>
      <c r="W6692" s="14">
        <f t="shared" si="838"/>
        <v>6063.9215686274511</v>
      </c>
      <c r="X6692" s="14"/>
      <c r="Y6692" s="14">
        <f t="shared" si="840"/>
        <v>0</v>
      </c>
      <c r="Z6692" s="16">
        <f t="shared" si="839"/>
        <v>6063.9215686274511</v>
      </c>
      <c r="AA6692" s="14">
        <f t="shared" si="843"/>
        <v>121.27843137254877</v>
      </c>
      <c r="AB6692" s="14">
        <f t="shared" si="842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3728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1"/>
        <v>10752.35</v>
      </c>
      <c r="W6693" s="14">
        <f t="shared" si="838"/>
        <v>0</v>
      </c>
      <c r="X6693" s="14"/>
      <c r="Y6693" s="14">
        <f t="shared" si="840"/>
        <v>0</v>
      </c>
      <c r="Z6693" s="16">
        <f t="shared" si="839"/>
        <v>0</v>
      </c>
      <c r="AA6693" s="14">
        <f t="shared" si="843"/>
        <v>0</v>
      </c>
      <c r="AB6693" s="14">
        <f t="shared" si="842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3728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1"/>
        <v>10192.26</v>
      </c>
      <c r="W6694" s="14">
        <f t="shared" si="838"/>
        <v>0</v>
      </c>
      <c r="X6694" s="14"/>
      <c r="Y6694" s="14">
        <f t="shared" si="840"/>
        <v>0</v>
      </c>
      <c r="Z6694" s="16">
        <f t="shared" si="839"/>
        <v>0</v>
      </c>
      <c r="AA6694" s="14">
        <f t="shared" si="843"/>
        <v>0</v>
      </c>
      <c r="AB6694" s="14">
        <f t="shared" si="842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3728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1"/>
        <v>8071.7000000000007</v>
      </c>
      <c r="W6695" s="14">
        <f t="shared" si="838"/>
        <v>2951.9</v>
      </c>
      <c r="X6695" s="14"/>
      <c r="Y6695" s="14">
        <f t="shared" si="840"/>
        <v>0</v>
      </c>
      <c r="Z6695" s="16">
        <f t="shared" si="839"/>
        <v>2951.9</v>
      </c>
      <c r="AA6695" s="14">
        <f t="shared" si="843"/>
        <v>0</v>
      </c>
      <c r="AB6695" s="14">
        <f t="shared" si="842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3728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1"/>
        <v>34552.49</v>
      </c>
      <c r="W6696" s="14">
        <f t="shared" si="838"/>
        <v>3567.9611650485435</v>
      </c>
      <c r="X6696" s="14"/>
      <c r="Y6696" s="14">
        <f t="shared" si="840"/>
        <v>0</v>
      </c>
      <c r="Z6696" s="16">
        <f t="shared" si="839"/>
        <v>3567.9611650485435</v>
      </c>
      <c r="AA6696" s="14">
        <f t="shared" si="843"/>
        <v>107.03883495145647</v>
      </c>
      <c r="AB6696" s="14">
        <f t="shared" si="842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3728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1"/>
        <v>2144.2999999999997</v>
      </c>
      <c r="W6697" s="14">
        <f t="shared" si="838"/>
        <v>3228.9</v>
      </c>
      <c r="X6697" s="14"/>
      <c r="Y6697" s="14">
        <f t="shared" si="840"/>
        <v>0</v>
      </c>
      <c r="Z6697" s="16">
        <f t="shared" si="839"/>
        <v>3228.9</v>
      </c>
      <c r="AA6697" s="14">
        <f t="shared" si="843"/>
        <v>0</v>
      </c>
      <c r="AB6697" s="14">
        <f t="shared" si="842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3728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1"/>
        <v>6750.87</v>
      </c>
      <c r="W6698" s="14">
        <f t="shared" si="838"/>
        <v>263.45454545454544</v>
      </c>
      <c r="X6698" s="14"/>
      <c r="Y6698" s="14">
        <f t="shared" si="840"/>
        <v>0</v>
      </c>
      <c r="Z6698" s="16">
        <f t="shared" si="839"/>
        <v>263.45454545454544</v>
      </c>
      <c r="AA6698" s="14">
        <f t="shared" si="843"/>
        <v>26.345454545454572</v>
      </c>
      <c r="AB6698" s="14">
        <f t="shared" si="842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3728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1"/>
        <v>9894.91</v>
      </c>
      <c r="W6699" s="14">
        <f t="shared" si="838"/>
        <v>0</v>
      </c>
      <c r="X6699" s="14"/>
      <c r="Y6699" s="14">
        <f t="shared" si="840"/>
        <v>0</v>
      </c>
      <c r="Z6699" s="16">
        <f t="shared" si="839"/>
        <v>0</v>
      </c>
      <c r="AA6699" s="14">
        <f t="shared" si="843"/>
        <v>0</v>
      </c>
      <c r="AB6699" s="14">
        <f t="shared" si="842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3728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1"/>
        <v>67.150000000008703</v>
      </c>
      <c r="W6700" s="14">
        <f t="shared" si="838"/>
        <v>0</v>
      </c>
      <c r="X6700" s="14"/>
      <c r="Y6700" s="14">
        <f t="shared" si="840"/>
        <v>0</v>
      </c>
      <c r="Z6700" s="16">
        <f t="shared" si="839"/>
        <v>0</v>
      </c>
      <c r="AA6700" s="14">
        <f t="shared" si="843"/>
        <v>0</v>
      </c>
      <c r="AB6700" s="14">
        <f t="shared" si="842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3728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1"/>
        <v>84538.4</v>
      </c>
      <c r="W6701" s="14">
        <f t="shared" si="838"/>
        <v>0</v>
      </c>
      <c r="X6701" s="14"/>
      <c r="Y6701" s="14">
        <f t="shared" si="840"/>
        <v>0</v>
      </c>
      <c r="Z6701" s="16">
        <f t="shared" si="839"/>
        <v>0</v>
      </c>
      <c r="AA6701" s="14">
        <f t="shared" si="843"/>
        <v>0</v>
      </c>
      <c r="AB6701" s="14">
        <f t="shared" si="842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3728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1"/>
        <v>27396.55</v>
      </c>
      <c r="W6702" s="14">
        <f t="shared" si="838"/>
        <v>0</v>
      </c>
      <c r="X6702" s="14"/>
      <c r="Y6702" s="14">
        <f t="shared" si="840"/>
        <v>0</v>
      </c>
      <c r="Z6702" s="16">
        <f t="shared" si="839"/>
        <v>0</v>
      </c>
      <c r="AA6702" s="14">
        <f t="shared" si="843"/>
        <v>0</v>
      </c>
      <c r="AB6702" s="14">
        <f t="shared" si="842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3728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4253</v>
      </c>
      <c r="R6703" s="74" t="s">
        <v>4058</v>
      </c>
      <c r="S6703" s="14">
        <v>0</v>
      </c>
      <c r="T6703" s="14">
        <v>-20000</v>
      </c>
      <c r="U6703" s="14">
        <v>-20000</v>
      </c>
      <c r="V6703" s="14">
        <f t="shared" si="841"/>
        <v>0</v>
      </c>
      <c r="W6703" s="14">
        <f t="shared" si="838"/>
        <v>-19607.843137254902</v>
      </c>
      <c r="X6703" s="14"/>
      <c r="Y6703" s="14">
        <f t="shared" si="840"/>
        <v>392.1568627450979</v>
      </c>
      <c r="Z6703" s="16">
        <f t="shared" si="839"/>
        <v>-19607.843137254902</v>
      </c>
      <c r="AA6703" s="14">
        <f t="shared" si="843"/>
        <v>-392.1568627450979</v>
      </c>
      <c r="AB6703" s="14">
        <f t="shared" si="842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>
      <c r="A6704" s="7" t="s">
        <v>3728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4276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1"/>
        <v>422543.56999999983</v>
      </c>
      <c r="W6704" s="14">
        <f t="shared" si="838"/>
        <v>1595627.419047619</v>
      </c>
      <c r="X6704" s="14"/>
      <c r="Y6704" s="14">
        <f t="shared" si="840"/>
        <v>0</v>
      </c>
      <c r="Z6704" s="16">
        <f t="shared" si="839"/>
        <v>1595627.419047619</v>
      </c>
      <c r="AA6704" s="14">
        <f t="shared" si="843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>
      <c r="A6705" s="7" t="s">
        <v>3728</v>
      </c>
      <c r="B6705" s="74" t="s">
        <v>32</v>
      </c>
      <c r="C6705" s="74" t="s">
        <v>52</v>
      </c>
      <c r="D6705" s="74" t="s">
        <v>53</v>
      </c>
      <c r="E6705" s="74" t="s">
        <v>4277</v>
      </c>
      <c r="F6705" s="74" t="s">
        <v>4277</v>
      </c>
      <c r="G6705" s="74" t="s">
        <v>4277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4278</v>
      </c>
      <c r="M6705" s="74"/>
      <c r="N6705" s="74" t="s">
        <v>40</v>
      </c>
      <c r="O6705" s="74" t="s">
        <v>41</v>
      </c>
      <c r="P6705" s="26">
        <v>0.02</v>
      </c>
      <c r="Q6705" s="12" t="s">
        <v>4279</v>
      </c>
      <c r="R6705" s="74" t="s">
        <v>3784</v>
      </c>
      <c r="S6705" s="14">
        <v>0</v>
      </c>
      <c r="T6705" s="14">
        <v>35000</v>
      </c>
      <c r="U6705" s="14">
        <v>35000</v>
      </c>
      <c r="V6705" s="14">
        <f t="shared" si="841"/>
        <v>0</v>
      </c>
      <c r="W6705" s="14">
        <v>0</v>
      </c>
      <c r="X6705" s="14"/>
      <c r="Y6705" s="14">
        <f t="shared" si="840"/>
        <v>0</v>
      </c>
      <c r="Z6705" s="16">
        <f t="shared" si="839"/>
        <v>0</v>
      </c>
      <c r="AA6705" s="14">
        <f t="shared" si="843"/>
        <v>35000</v>
      </c>
      <c r="AB6705" s="14">
        <f t="shared" ref="AB6705:AB6768" si="844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>
      <c r="A6706" s="7" t="s">
        <v>3728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4280</v>
      </c>
      <c r="R6706" s="74"/>
      <c r="S6706" s="14">
        <v>3075.7</v>
      </c>
      <c r="T6706" s="14">
        <v>5200</v>
      </c>
      <c r="U6706" s="14">
        <v>6200</v>
      </c>
      <c r="V6706" s="14">
        <f t="shared" si="841"/>
        <v>2075.7000000000007</v>
      </c>
      <c r="W6706" s="14">
        <f t="shared" si="838"/>
        <v>6200</v>
      </c>
      <c r="X6706" s="14"/>
      <c r="Y6706" s="14">
        <f t="shared" si="840"/>
        <v>0</v>
      </c>
      <c r="Z6706" s="16">
        <f t="shared" si="839"/>
        <v>6200</v>
      </c>
      <c r="AA6706" s="14">
        <f t="shared" si="843"/>
        <v>0</v>
      </c>
      <c r="AB6706" s="14">
        <f t="shared" si="844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>
      <c r="A6707" s="7" t="s">
        <v>3728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4281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1"/>
        <v>6060.8600000000006</v>
      </c>
      <c r="W6707" s="14">
        <f t="shared" si="838"/>
        <v>5051.82</v>
      </c>
      <c r="X6707" s="14"/>
      <c r="Y6707" s="14">
        <f t="shared" si="840"/>
        <v>0</v>
      </c>
      <c r="Z6707" s="16">
        <f t="shared" si="839"/>
        <v>5051.82</v>
      </c>
      <c r="AA6707" s="14">
        <f t="shared" si="843"/>
        <v>0</v>
      </c>
      <c r="AB6707" s="14">
        <f t="shared" si="844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>
      <c r="A6708" s="7" t="s">
        <v>3728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4282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1"/>
        <v>8681.93</v>
      </c>
      <c r="W6708" s="14">
        <f t="shared" si="838"/>
        <v>22210.34</v>
      </c>
      <c r="X6708" s="14"/>
      <c r="Y6708" s="14">
        <f t="shared" si="840"/>
        <v>0</v>
      </c>
      <c r="Z6708" s="16">
        <f t="shared" si="839"/>
        <v>22210.34</v>
      </c>
      <c r="AA6708" s="14">
        <f t="shared" si="843"/>
        <v>0</v>
      </c>
      <c r="AB6708" s="14">
        <f t="shared" si="844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>
      <c r="A6709" s="7" t="s">
        <v>3728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4283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1"/>
        <v>14071.159999999996</v>
      </c>
      <c r="W6709" s="14">
        <f t="shared" si="838"/>
        <v>48014.882352941175</v>
      </c>
      <c r="X6709" s="14"/>
      <c r="Y6709" s="14">
        <f t="shared" si="840"/>
        <v>0</v>
      </c>
      <c r="Z6709" s="16">
        <f t="shared" si="839"/>
        <v>48014.882352941175</v>
      </c>
      <c r="AA6709" s="14">
        <f t="shared" si="843"/>
        <v>960.29764705882553</v>
      </c>
      <c r="AB6709" s="14">
        <f t="shared" si="844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>
      <c r="A6710" s="7" t="s">
        <v>3728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4284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1"/>
        <v>49722.06</v>
      </c>
      <c r="W6710" s="14">
        <f t="shared" si="838"/>
        <v>124000</v>
      </c>
      <c r="X6710" s="14"/>
      <c r="Y6710" s="14">
        <f t="shared" si="840"/>
        <v>0</v>
      </c>
      <c r="Z6710" s="16">
        <f t="shared" si="839"/>
        <v>124000</v>
      </c>
      <c r="AA6710" s="14">
        <f t="shared" si="843"/>
        <v>0</v>
      </c>
      <c r="AB6710" s="14">
        <f t="shared" si="844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>
      <c r="A6711" s="7" t="s">
        <v>3728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4285</v>
      </c>
      <c r="R6711" s="74" t="s">
        <v>4058</v>
      </c>
      <c r="S6711" s="14">
        <v>0</v>
      </c>
      <c r="T6711" s="14">
        <v>-20000</v>
      </c>
      <c r="U6711" s="14">
        <v>-20000</v>
      </c>
      <c r="V6711" s="14">
        <f t="shared" si="841"/>
        <v>0</v>
      </c>
      <c r="W6711" s="14">
        <f t="shared" si="838"/>
        <v>-19607.843137254902</v>
      </c>
      <c r="X6711" s="14"/>
      <c r="Y6711" s="14">
        <f t="shared" si="840"/>
        <v>392.1568627450979</v>
      </c>
      <c r="Z6711" s="16">
        <f t="shared" si="839"/>
        <v>-19607.843137254902</v>
      </c>
      <c r="AA6711" s="14">
        <f t="shared" si="843"/>
        <v>-392.1568627450979</v>
      </c>
      <c r="AB6711" s="14">
        <f t="shared" si="844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>
      <c r="A6712" s="7" t="s">
        <v>3728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4285</v>
      </c>
      <c r="R6712" s="74" t="s">
        <v>4058</v>
      </c>
      <c r="S6712" s="14">
        <v>0</v>
      </c>
      <c r="T6712" s="14">
        <v>20000</v>
      </c>
      <c r="U6712" s="14">
        <v>20000</v>
      </c>
      <c r="V6712" s="14">
        <f t="shared" si="841"/>
        <v>0</v>
      </c>
      <c r="W6712" s="14">
        <f t="shared" si="838"/>
        <v>19417.475728155339</v>
      </c>
      <c r="X6712" s="14"/>
      <c r="Y6712" s="14">
        <f t="shared" si="840"/>
        <v>0</v>
      </c>
      <c r="Z6712" s="16">
        <f t="shared" si="839"/>
        <v>19417.475728155339</v>
      </c>
      <c r="AA6712" s="14">
        <f t="shared" si="843"/>
        <v>582.52427184466069</v>
      </c>
      <c r="AB6712" s="14">
        <f t="shared" si="844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3728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4286</v>
      </c>
      <c r="R6713" s="74" t="s">
        <v>4058</v>
      </c>
      <c r="S6713" s="14">
        <v>0</v>
      </c>
      <c r="T6713" s="14">
        <v>-180000</v>
      </c>
      <c r="U6713" s="14">
        <v>-180000</v>
      </c>
      <c r="V6713" s="14">
        <f t="shared" si="841"/>
        <v>0</v>
      </c>
      <c r="W6713" s="14">
        <f t="shared" si="838"/>
        <v>-176470.58823529413</v>
      </c>
      <c r="X6713" s="14"/>
      <c r="Y6713" s="14">
        <f t="shared" si="840"/>
        <v>3529.4117647058738</v>
      </c>
      <c r="Z6713" s="16">
        <f t="shared" si="839"/>
        <v>-176470.58823529413</v>
      </c>
      <c r="AA6713" s="14">
        <f t="shared" si="843"/>
        <v>-3529.4117647058738</v>
      </c>
      <c r="AB6713" s="14">
        <f t="shared" si="844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>
      <c r="A6714" s="7" t="s">
        <v>3728</v>
      </c>
      <c r="B6714" s="74" t="s">
        <v>32</v>
      </c>
      <c r="C6714" s="74" t="s">
        <v>188</v>
      </c>
      <c r="D6714" s="74" t="s">
        <v>189</v>
      </c>
      <c r="E6714" s="74" t="s">
        <v>3741</v>
      </c>
      <c r="F6714" s="74" t="s">
        <v>3741</v>
      </c>
      <c r="G6714" s="74" t="s">
        <v>3741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4287</v>
      </c>
      <c r="M6714" s="74"/>
      <c r="N6714" s="74" t="s">
        <v>40</v>
      </c>
      <c r="O6714" s="74" t="s">
        <v>41</v>
      </c>
      <c r="P6714" s="26">
        <v>0.02</v>
      </c>
      <c r="Q6714" s="12" t="s">
        <v>4288</v>
      </c>
      <c r="R6714" s="74" t="s">
        <v>3753</v>
      </c>
      <c r="S6714" s="14">
        <v>0</v>
      </c>
      <c r="T6714" s="14">
        <v>30043.42</v>
      </c>
      <c r="U6714" s="14">
        <v>30043.42</v>
      </c>
      <c r="V6714" s="14">
        <f t="shared" si="841"/>
        <v>0</v>
      </c>
      <c r="W6714" s="14">
        <f>(U6714-28650)/(1+P6714)</f>
        <v>1366.0980392156846</v>
      </c>
      <c r="X6714" s="14"/>
      <c r="Y6714" s="14">
        <f t="shared" si="840"/>
        <v>0</v>
      </c>
      <c r="Z6714" s="16">
        <f t="shared" si="839"/>
        <v>1366.0980392156846</v>
      </c>
      <c r="AA6714" s="14">
        <f t="shared" si="843"/>
        <v>28677.321960784313</v>
      </c>
      <c r="AB6714" s="14">
        <f t="shared" si="844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>
      <c r="A6715" s="7" t="s">
        <v>3728</v>
      </c>
      <c r="B6715" s="74" t="s">
        <v>32</v>
      </c>
      <c r="C6715" s="74" t="s">
        <v>188</v>
      </c>
      <c r="D6715" s="74" t="s">
        <v>189</v>
      </c>
      <c r="E6715" s="74" t="s">
        <v>3741</v>
      </c>
      <c r="F6715" s="74" t="s">
        <v>3741</v>
      </c>
      <c r="G6715" s="74" t="s">
        <v>3741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4289</v>
      </c>
      <c r="M6715" s="74"/>
      <c r="N6715" s="74" t="s">
        <v>40</v>
      </c>
      <c r="O6715" s="74" t="s">
        <v>41</v>
      </c>
      <c r="P6715" s="26">
        <v>0.02</v>
      </c>
      <c r="Q6715" s="12" t="s">
        <v>4290</v>
      </c>
      <c r="R6715" s="74" t="s">
        <v>3753</v>
      </c>
      <c r="S6715" s="14">
        <v>0</v>
      </c>
      <c r="T6715" s="14">
        <v>30019.9</v>
      </c>
      <c r="U6715" s="14">
        <v>30019.9</v>
      </c>
      <c r="V6715" s="14">
        <f t="shared" si="841"/>
        <v>0</v>
      </c>
      <c r="W6715" s="14">
        <f>(U6715-29400)/(1+P6715)</f>
        <v>607.74509803921705</v>
      </c>
      <c r="X6715" s="14"/>
      <c r="Y6715" s="14">
        <f t="shared" si="840"/>
        <v>0</v>
      </c>
      <c r="Z6715" s="16">
        <f t="shared" si="839"/>
        <v>607.74509803921705</v>
      </c>
      <c r="AA6715" s="14">
        <f t="shared" si="843"/>
        <v>29412.154901960785</v>
      </c>
      <c r="AB6715" s="14">
        <f t="shared" si="844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>
      <c r="A6716" s="7" t="s">
        <v>3728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4291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1"/>
        <v>13613.909999999996</v>
      </c>
      <c r="W6716" s="14">
        <f t="shared" si="838"/>
        <v>61227.465346534649</v>
      </c>
      <c r="X6716" s="14"/>
      <c r="Y6716" s="14">
        <f t="shared" si="840"/>
        <v>0</v>
      </c>
      <c r="Z6716" s="16">
        <f t="shared" si="839"/>
        <v>61227.465346534649</v>
      </c>
      <c r="AA6716" s="14">
        <f t="shared" si="843"/>
        <v>612.27465346534882</v>
      </c>
      <c r="AB6716" s="14">
        <f t="shared" si="844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>
      <c r="A6717" s="7" t="s">
        <v>3728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4292</v>
      </c>
      <c r="R6717" s="74" t="s">
        <v>3753</v>
      </c>
      <c r="S6717" s="14">
        <v>6174</v>
      </c>
      <c r="T6717" s="14">
        <v>26200</v>
      </c>
      <c r="U6717" s="14">
        <v>26819.599999999999</v>
      </c>
      <c r="V6717" s="14">
        <f t="shared" si="841"/>
        <v>5554.4000000000015</v>
      </c>
      <c r="W6717" s="14">
        <f>(U6717-26200)/(1+P6717)</f>
        <v>619.59999999999854</v>
      </c>
      <c r="X6717" s="14"/>
      <c r="Y6717" s="14">
        <f t="shared" si="840"/>
        <v>0</v>
      </c>
      <c r="Z6717" s="16">
        <f t="shared" si="839"/>
        <v>619.59999999999854</v>
      </c>
      <c r="AA6717" s="14">
        <f t="shared" si="843"/>
        <v>26200</v>
      </c>
      <c r="AB6717" s="14">
        <f t="shared" si="844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>
      <c r="A6718" s="7" t="s">
        <v>3728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4293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1"/>
        <v>45734.22</v>
      </c>
      <c r="W6718" s="14">
        <f t="shared" si="838"/>
        <v>4182.1470588235297</v>
      </c>
      <c r="X6718" s="14"/>
      <c r="Y6718" s="14">
        <f t="shared" si="840"/>
        <v>0</v>
      </c>
      <c r="Z6718" s="16">
        <f t="shared" si="839"/>
        <v>4182.1470588235297</v>
      </c>
      <c r="AA6718" s="14">
        <f t="shared" si="843"/>
        <v>83.642941176470231</v>
      </c>
      <c r="AB6718" s="14">
        <f t="shared" si="844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>
      <c r="A6719" s="7" t="s">
        <v>3728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4294</v>
      </c>
      <c r="R6719" s="74" t="s">
        <v>4052</v>
      </c>
      <c r="S6719" s="14">
        <v>0</v>
      </c>
      <c r="T6719" s="14">
        <v>29916.61</v>
      </c>
      <c r="U6719" s="14">
        <v>0</v>
      </c>
      <c r="V6719" s="14">
        <f t="shared" si="841"/>
        <v>29916.61</v>
      </c>
      <c r="W6719" s="14">
        <f t="shared" ref="W6719:W6781" si="845">IF(O6719="返货",U6719/(1+P6719),IF(O6719="返现",U6719,IF(O6719="折扣",U6719*P6719,IF(O6719="无",U6719))))</f>
        <v>0</v>
      </c>
      <c r="X6719" s="14"/>
      <c r="Y6719" s="14">
        <f t="shared" si="840"/>
        <v>0</v>
      </c>
      <c r="Z6719" s="16">
        <f t="shared" si="839"/>
        <v>0</v>
      </c>
      <c r="AA6719" s="14">
        <f t="shared" si="843"/>
        <v>0</v>
      </c>
      <c r="AB6719" s="14">
        <f t="shared" si="844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>
      <c r="A6720" s="7" t="s">
        <v>3728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4294</v>
      </c>
      <c r="R6720" s="74" t="s">
        <v>4052</v>
      </c>
      <c r="S6720" s="14">
        <v>0</v>
      </c>
      <c r="T6720" s="14">
        <v>22482.69</v>
      </c>
      <c r="U6720" s="14">
        <v>27224.15</v>
      </c>
      <c r="V6720" s="14">
        <f t="shared" si="841"/>
        <v>-4741.4600000000028</v>
      </c>
      <c r="W6720" s="14">
        <f t="shared" si="845"/>
        <v>25927.761904761905</v>
      </c>
      <c r="X6720" s="14"/>
      <c r="Y6720" s="14">
        <f t="shared" si="840"/>
        <v>0</v>
      </c>
      <c r="Z6720" s="16">
        <f t="shared" si="839"/>
        <v>25927.761904761905</v>
      </c>
      <c r="AA6720" s="14">
        <f t="shared" si="843"/>
        <v>1296.3880952380969</v>
      </c>
      <c r="AB6720" s="14">
        <f t="shared" si="844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>
      <c r="A6721" s="7" t="s">
        <v>3728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4294</v>
      </c>
      <c r="R6721" s="74" t="s">
        <v>4052</v>
      </c>
      <c r="S6721" s="14">
        <v>0</v>
      </c>
      <c r="T6721" s="14">
        <v>0.01</v>
      </c>
      <c r="U6721" s="14">
        <v>0.01</v>
      </c>
      <c r="V6721" s="14">
        <f t="shared" si="841"/>
        <v>0</v>
      </c>
      <c r="W6721" s="14">
        <f t="shared" si="845"/>
        <v>0.01</v>
      </c>
      <c r="X6721" s="14"/>
      <c r="Y6721" s="14">
        <f t="shared" si="840"/>
        <v>0</v>
      </c>
      <c r="Z6721" s="16">
        <f t="shared" si="839"/>
        <v>0.01</v>
      </c>
      <c r="AA6721" s="14">
        <f t="shared" si="843"/>
        <v>0</v>
      </c>
      <c r="AB6721" s="14">
        <f t="shared" si="844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>
      <c r="A6722" s="7" t="s">
        <v>3728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4295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1"/>
        <v>0</v>
      </c>
      <c r="W6722" s="14">
        <f t="shared" si="845"/>
        <v>0</v>
      </c>
      <c r="X6722" s="14"/>
      <c r="Y6722" s="14">
        <f t="shared" si="840"/>
        <v>0</v>
      </c>
      <c r="Z6722" s="16">
        <f t="shared" ref="Z6722:Z6782" si="846">W6722+X6722</f>
        <v>0</v>
      </c>
      <c r="AA6722" s="14">
        <f t="shared" si="843"/>
        <v>0</v>
      </c>
      <c r="AB6722" s="14">
        <f t="shared" si="844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>
      <c r="A6723" s="7" t="s">
        <v>3728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4296</v>
      </c>
      <c r="M6723" s="74"/>
      <c r="N6723" s="74" t="s">
        <v>40</v>
      </c>
      <c r="O6723" s="74" t="s">
        <v>80</v>
      </c>
      <c r="P6723" s="26">
        <v>0</v>
      </c>
      <c r="Q6723" s="12" t="s">
        <v>4297</v>
      </c>
      <c r="R6723" s="74" t="s">
        <v>3753</v>
      </c>
      <c r="S6723" s="14">
        <v>0</v>
      </c>
      <c r="T6723" s="14">
        <v>35000</v>
      </c>
      <c r="U6723" s="14">
        <v>35000</v>
      </c>
      <c r="V6723" s="14">
        <f t="shared" si="841"/>
        <v>0</v>
      </c>
      <c r="W6723" s="14">
        <v>0</v>
      </c>
      <c r="X6723" s="14"/>
      <c r="Y6723" s="14">
        <f t="shared" ref="Y6723:Y6786" si="847">IF((W6723-AB6723)&gt;0,W6723-AB6723,0)</f>
        <v>0</v>
      </c>
      <c r="Z6723" s="16">
        <f t="shared" si="846"/>
        <v>0</v>
      </c>
      <c r="AA6723" s="14">
        <f t="shared" si="843"/>
        <v>35000</v>
      </c>
      <c r="AB6723" s="14">
        <f t="shared" si="844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>
      <c r="A6724" s="7" t="s">
        <v>3728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4048</v>
      </c>
      <c r="P6724" s="26">
        <v>0.03</v>
      </c>
      <c r="Q6724" s="12" t="s">
        <v>4298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1"/>
        <v>111528.18000000005</v>
      </c>
      <c r="W6724" s="14">
        <f t="shared" si="845"/>
        <v>664189.29126213584</v>
      </c>
      <c r="X6724" s="14"/>
      <c r="Y6724" s="14">
        <f t="shared" si="847"/>
        <v>0</v>
      </c>
      <c r="Z6724" s="16">
        <f t="shared" si="846"/>
        <v>664189.29126213584</v>
      </c>
      <c r="AA6724" s="14">
        <f t="shared" si="843"/>
        <v>19925.678737864131</v>
      </c>
      <c r="AB6724" s="14">
        <f t="shared" si="844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>
      <c r="A6725" s="7" t="s">
        <v>3728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48">S6725+T6725-U6725</f>
        <v>32606.239999999998</v>
      </c>
      <c r="W6725" s="14">
        <f t="shared" si="845"/>
        <v>31001.5</v>
      </c>
      <c r="X6725" s="14"/>
      <c r="Y6725" s="14">
        <f t="shared" si="847"/>
        <v>0</v>
      </c>
      <c r="Z6725" s="16">
        <f t="shared" si="846"/>
        <v>31001.5</v>
      </c>
      <c r="AA6725" s="14">
        <f t="shared" si="843"/>
        <v>0</v>
      </c>
      <c r="AB6725" s="14">
        <f t="shared" si="844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>
      <c r="A6726" s="7" t="s">
        <v>3728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4300</v>
      </c>
      <c r="R6726" s="74" t="s">
        <v>4058</v>
      </c>
      <c r="S6726" s="14">
        <v>0</v>
      </c>
      <c r="T6726" s="14">
        <v>100000</v>
      </c>
      <c r="U6726" s="14">
        <v>57971.55</v>
      </c>
      <c r="V6726" s="14">
        <f t="shared" si="848"/>
        <v>42028.45</v>
      </c>
      <c r="W6726" s="14">
        <f t="shared" si="845"/>
        <v>57971.55</v>
      </c>
      <c r="X6726" s="14"/>
      <c r="Y6726" s="14">
        <f t="shared" si="847"/>
        <v>0</v>
      </c>
      <c r="Z6726" s="16">
        <f t="shared" si="846"/>
        <v>57971.55</v>
      </c>
      <c r="AA6726" s="14">
        <f t="shared" si="843"/>
        <v>0</v>
      </c>
      <c r="AB6726" s="14">
        <f t="shared" si="844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>
      <c r="A6727" s="7" t="s">
        <v>3728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4294</v>
      </c>
      <c r="R6727" s="74" t="s">
        <v>4052</v>
      </c>
      <c r="S6727" s="14">
        <v>25775.84</v>
      </c>
      <c r="T6727" s="14">
        <v>51000</v>
      </c>
      <c r="U6727" s="14">
        <v>76775.839999999997</v>
      </c>
      <c r="V6727" s="14">
        <f t="shared" si="848"/>
        <v>0</v>
      </c>
      <c r="W6727" s="14">
        <f t="shared" si="845"/>
        <v>75270.431372549021</v>
      </c>
      <c r="X6727" s="14"/>
      <c r="Y6727" s="14">
        <f t="shared" si="847"/>
        <v>0</v>
      </c>
      <c r="Z6727" s="16">
        <f t="shared" si="846"/>
        <v>75270.431372549021</v>
      </c>
      <c r="AA6727" s="14">
        <f t="shared" si="843"/>
        <v>1505.4086274509755</v>
      </c>
      <c r="AB6727" s="14">
        <f t="shared" si="844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>
      <c r="A6728" s="7" t="s">
        <v>3728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4301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48"/>
        <v>962058.84999999986</v>
      </c>
      <c r="W6728" s="14">
        <f t="shared" si="845"/>
        <v>186419.66666666666</v>
      </c>
      <c r="X6728" s="14"/>
      <c r="Y6728" s="14">
        <f t="shared" si="847"/>
        <v>0</v>
      </c>
      <c r="Z6728" s="16">
        <f t="shared" si="846"/>
        <v>186419.66666666666</v>
      </c>
      <c r="AA6728" s="14">
        <f t="shared" si="843"/>
        <v>3728.3933333333407</v>
      </c>
      <c r="AB6728" s="14">
        <f t="shared" si="844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>
      <c r="A6729" s="7" t="s">
        <v>3728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4302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48"/>
        <v>1656248.8900000001</v>
      </c>
      <c r="W6729" s="14">
        <f t="shared" si="845"/>
        <v>708453.32352941181</v>
      </c>
      <c r="X6729" s="14"/>
      <c r="Y6729" s="14">
        <f t="shared" si="847"/>
        <v>0</v>
      </c>
      <c r="Z6729" s="16">
        <f t="shared" si="846"/>
        <v>708453.32352941181</v>
      </c>
      <c r="AA6729" s="14">
        <f t="shared" si="843"/>
        <v>14169.066470588208</v>
      </c>
      <c r="AB6729" s="14">
        <f t="shared" si="844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>
      <c r="A6730" s="7" t="s">
        <v>3728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45"/>
        <v>0</v>
      </c>
      <c r="X6730" s="14"/>
      <c r="Y6730" s="14">
        <f t="shared" si="847"/>
        <v>0</v>
      </c>
      <c r="Z6730" s="16">
        <f t="shared" si="846"/>
        <v>0</v>
      </c>
      <c r="AA6730" s="14">
        <f t="shared" si="843"/>
        <v>0</v>
      </c>
      <c r="AB6730" s="14">
        <f t="shared" si="844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>
      <c r="A6731" s="7" t="s">
        <v>3728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4303</v>
      </c>
      <c r="R6731" s="74"/>
      <c r="S6731" s="14">
        <v>6878.7</v>
      </c>
      <c r="T6731" s="14">
        <v>48000</v>
      </c>
      <c r="U6731" s="14">
        <v>45500</v>
      </c>
      <c r="V6731" s="14">
        <f t="shared" si="848"/>
        <v>9378.6999999999971</v>
      </c>
      <c r="W6731" s="14">
        <f t="shared" si="845"/>
        <v>45500</v>
      </c>
      <c r="X6731" s="14"/>
      <c r="Y6731" s="14">
        <f t="shared" si="847"/>
        <v>0</v>
      </c>
      <c r="Z6731" s="16">
        <f t="shared" si="846"/>
        <v>45500</v>
      </c>
      <c r="AA6731" s="14">
        <f t="shared" si="843"/>
        <v>0</v>
      </c>
      <c r="AB6731" s="14">
        <f t="shared" si="844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>
      <c r="A6732" s="7" t="s">
        <v>3728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4304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48"/>
        <v>190675.34000000003</v>
      </c>
      <c r="W6732" s="14">
        <f t="shared" si="845"/>
        <v>237053.68</v>
      </c>
      <c r="X6732" s="14"/>
      <c r="Y6732" s="14">
        <f t="shared" si="847"/>
        <v>0</v>
      </c>
      <c r="Z6732" s="16">
        <f t="shared" si="846"/>
        <v>237053.68</v>
      </c>
      <c r="AA6732" s="14">
        <f t="shared" si="843"/>
        <v>0</v>
      </c>
      <c r="AB6732" s="14">
        <f t="shared" si="844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>
      <c r="A6733" s="7" t="s">
        <v>3728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4305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48"/>
        <v>202458.5</v>
      </c>
      <c r="W6733" s="14">
        <f t="shared" si="845"/>
        <v>244931.13</v>
      </c>
      <c r="X6733" s="14"/>
      <c r="Y6733" s="14">
        <f t="shared" si="847"/>
        <v>0</v>
      </c>
      <c r="Z6733" s="16">
        <f t="shared" si="846"/>
        <v>244931.13</v>
      </c>
      <c r="AA6733" s="14">
        <f t="shared" si="843"/>
        <v>0</v>
      </c>
      <c r="AB6733" s="14">
        <f t="shared" si="844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>
      <c r="A6734" s="7" t="s">
        <v>3728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4306</v>
      </c>
      <c r="R6734" s="74" t="s">
        <v>3753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45"/>
        <v>0</v>
      </c>
      <c r="X6734" s="14"/>
      <c r="Y6734" s="14">
        <f t="shared" si="847"/>
        <v>0</v>
      </c>
      <c r="Z6734" s="16">
        <f t="shared" si="846"/>
        <v>0</v>
      </c>
      <c r="AA6734" s="14">
        <f t="shared" si="843"/>
        <v>0</v>
      </c>
      <c r="AB6734" s="14">
        <f t="shared" si="844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>
      <c r="A6735" s="7" t="s">
        <v>3728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4051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4306</v>
      </c>
      <c r="R6735" s="74" t="s">
        <v>3784</v>
      </c>
      <c r="S6735" s="14">
        <v>0</v>
      </c>
      <c r="T6735" s="14">
        <v>3100000</v>
      </c>
      <c r="U6735" s="14">
        <v>2845270.48</v>
      </c>
      <c r="V6735" s="14">
        <f t="shared" si="848"/>
        <v>254729.52000000002</v>
      </c>
      <c r="W6735" s="14">
        <f>(U6735-100000)/(1+P6735)</f>
        <v>2704699.9802955668</v>
      </c>
      <c r="X6735" s="14"/>
      <c r="Y6735" s="14">
        <f t="shared" si="847"/>
        <v>0</v>
      </c>
      <c r="Z6735" s="16">
        <f t="shared" si="846"/>
        <v>2704699.9802955668</v>
      </c>
      <c r="AA6735" s="14">
        <f t="shared" si="843"/>
        <v>140570.49970443314</v>
      </c>
      <c r="AB6735" s="14">
        <f t="shared" si="844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>
      <c r="A6736" s="7" t="s">
        <v>3728</v>
      </c>
      <c r="B6736" s="74" t="s">
        <v>32</v>
      </c>
      <c r="C6736" s="74" t="s">
        <v>470</v>
      </c>
      <c r="D6736" s="74" t="s">
        <v>471</v>
      </c>
      <c r="E6736" s="74" t="s">
        <v>3795</v>
      </c>
      <c r="F6736" s="74" t="s">
        <v>3795</v>
      </c>
      <c r="G6736" s="74" t="s">
        <v>3795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4307</v>
      </c>
      <c r="R6736" s="74" t="s">
        <v>4052</v>
      </c>
      <c r="S6736" s="14">
        <v>0</v>
      </c>
      <c r="T6736" s="14">
        <v>250000</v>
      </c>
      <c r="U6736" s="14">
        <v>155877.38</v>
      </c>
      <c r="V6736" s="14">
        <f t="shared" si="848"/>
        <v>94122.62</v>
      </c>
      <c r="W6736" s="14">
        <f t="shared" si="845"/>
        <v>152820.96078431373</v>
      </c>
      <c r="X6736" s="14"/>
      <c r="Y6736" s="14">
        <f t="shared" si="847"/>
        <v>0</v>
      </c>
      <c r="Z6736" s="16">
        <f t="shared" si="846"/>
        <v>152820.96078431373</v>
      </c>
      <c r="AA6736" s="14">
        <f t="shared" si="843"/>
        <v>3056.41921568627</v>
      </c>
      <c r="AB6736" s="14">
        <f t="shared" si="844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>
      <c r="A6737" s="7" t="s">
        <v>3728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48"/>
        <v>169011.84999999986</v>
      </c>
      <c r="W6737" s="14">
        <f t="shared" si="845"/>
        <v>1225109.0776699029</v>
      </c>
      <c r="X6737" s="14"/>
      <c r="Y6737" s="14">
        <f t="shared" si="847"/>
        <v>0</v>
      </c>
      <c r="Z6737" s="16">
        <f t="shared" si="846"/>
        <v>1225109.0776699029</v>
      </c>
      <c r="AA6737" s="14">
        <f t="shared" si="843"/>
        <v>36753.272330097156</v>
      </c>
      <c r="AB6737" s="14">
        <f t="shared" si="844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>
      <c r="A6738" s="7" t="s">
        <v>3728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4309</v>
      </c>
      <c r="R6738" s="74" t="s">
        <v>4058</v>
      </c>
      <c r="S6738" s="14">
        <v>181414.68</v>
      </c>
      <c r="T6738" s="14">
        <v>1000000</v>
      </c>
      <c r="U6738" s="14">
        <v>795683.74</v>
      </c>
      <c r="V6738" s="14">
        <f t="shared" si="848"/>
        <v>385730.93999999994</v>
      </c>
      <c r="W6738" s="14">
        <f t="shared" si="845"/>
        <v>780082.09803921566</v>
      </c>
      <c r="X6738" s="14"/>
      <c r="Y6738" s="14">
        <f t="shared" si="847"/>
        <v>0</v>
      </c>
      <c r="Z6738" s="16">
        <f t="shared" si="846"/>
        <v>780082.09803921566</v>
      </c>
      <c r="AA6738" s="14">
        <f t="shared" si="843"/>
        <v>15601.641960784327</v>
      </c>
      <c r="AB6738" s="14">
        <f t="shared" si="844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>
      <c r="A6739" s="7" t="s">
        <v>3728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4310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48"/>
        <v>1012352.2499999998</v>
      </c>
      <c r="W6739" s="14">
        <f t="shared" si="845"/>
        <v>518418.84</v>
      </c>
      <c r="X6739" s="14"/>
      <c r="Y6739" s="14">
        <f t="shared" si="847"/>
        <v>0</v>
      </c>
      <c r="Z6739" s="16">
        <f t="shared" si="846"/>
        <v>518418.84</v>
      </c>
      <c r="AA6739" s="14">
        <f t="shared" si="843"/>
        <v>0</v>
      </c>
      <c r="AB6739" s="14">
        <f t="shared" si="844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>
      <c r="A6740" s="7" t="s">
        <v>3728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4311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4312</v>
      </c>
      <c r="R6740" s="74" t="s">
        <v>4052</v>
      </c>
      <c r="S6740" s="14">
        <v>0</v>
      </c>
      <c r="T6740" s="14">
        <v>100977.06</v>
      </c>
      <c r="U6740" s="14">
        <v>44949.83</v>
      </c>
      <c r="V6740" s="14">
        <f t="shared" si="848"/>
        <v>56027.229999999996</v>
      </c>
      <c r="W6740" s="14">
        <f t="shared" si="845"/>
        <v>44504.782178217822</v>
      </c>
      <c r="X6740" s="14"/>
      <c r="Y6740" s="14">
        <f t="shared" si="847"/>
        <v>0</v>
      </c>
      <c r="Z6740" s="16">
        <f t="shared" si="846"/>
        <v>44504.782178217822</v>
      </c>
      <c r="AA6740" s="14">
        <f t="shared" si="843"/>
        <v>445.04782178218011</v>
      </c>
      <c r="AB6740" s="14">
        <f t="shared" si="844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>
      <c r="A6741" s="7" t="s">
        <v>3728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4313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48"/>
        <v>54823.039999999979</v>
      </c>
      <c r="W6741" s="14">
        <f t="shared" si="845"/>
        <v>493406.39805825247</v>
      </c>
      <c r="X6741" s="14"/>
      <c r="Y6741" s="14">
        <f t="shared" si="847"/>
        <v>0</v>
      </c>
      <c r="Z6741" s="16">
        <f t="shared" si="846"/>
        <v>493406.39805825247</v>
      </c>
      <c r="AA6741" s="14">
        <f t="shared" si="843"/>
        <v>14802.191941747558</v>
      </c>
      <c r="AB6741" s="14">
        <f t="shared" si="844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>
      <c r="A6742" s="7" t="s">
        <v>3728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4314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48"/>
        <v>91481.750000000015</v>
      </c>
      <c r="W6742" s="14">
        <f t="shared" si="845"/>
        <v>117942.73</v>
      </c>
      <c r="X6742" s="14"/>
      <c r="Y6742" s="14">
        <f t="shared" si="847"/>
        <v>0</v>
      </c>
      <c r="Z6742" s="16">
        <f t="shared" si="846"/>
        <v>117942.73</v>
      </c>
      <c r="AA6742" s="14">
        <f t="shared" si="843"/>
        <v>0</v>
      </c>
      <c r="AB6742" s="14">
        <f t="shared" si="844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>
      <c r="A6743" s="7" t="s">
        <v>3728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4315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48"/>
        <v>1581560.9100000001</v>
      </c>
      <c r="W6743" s="14">
        <f t="shared" si="845"/>
        <v>245047.5</v>
      </c>
      <c r="X6743" s="14"/>
      <c r="Y6743" s="14">
        <f t="shared" si="847"/>
        <v>0</v>
      </c>
      <c r="Z6743" s="16">
        <f t="shared" si="846"/>
        <v>245047.5</v>
      </c>
      <c r="AA6743" s="14">
        <f t="shared" si="843"/>
        <v>0</v>
      </c>
      <c r="AB6743" s="14">
        <f t="shared" si="844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>
      <c r="A6744" s="7" t="s">
        <v>3728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4316</v>
      </c>
      <c r="M6744" s="74"/>
      <c r="N6744" s="74" t="s">
        <v>40</v>
      </c>
      <c r="O6744" s="74" t="s">
        <v>80</v>
      </c>
      <c r="P6744" s="26">
        <v>0</v>
      </c>
      <c r="Q6744" s="12" t="s">
        <v>4317</v>
      </c>
      <c r="R6744" s="74"/>
      <c r="S6744" s="14">
        <v>0</v>
      </c>
      <c r="T6744" s="14">
        <v>0</v>
      </c>
      <c r="U6744" s="14">
        <v>0</v>
      </c>
      <c r="V6744" s="14">
        <f t="shared" si="848"/>
        <v>0</v>
      </c>
      <c r="W6744" s="14">
        <f t="shared" si="845"/>
        <v>0</v>
      </c>
      <c r="X6744" s="14"/>
      <c r="Y6744" s="14">
        <f t="shared" si="847"/>
        <v>0</v>
      </c>
      <c r="Z6744" s="16">
        <f t="shared" si="846"/>
        <v>0</v>
      </c>
      <c r="AA6744" s="14">
        <f t="shared" ref="AA6744:AA6803" si="849">U6744-W6744</f>
        <v>0</v>
      </c>
      <c r="AB6744" s="14">
        <f t="shared" si="844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>
      <c r="A6745" s="7" t="s">
        <v>3728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4318</v>
      </c>
      <c r="I6745" s="74" t="s">
        <v>106</v>
      </c>
      <c r="J6745" s="74" t="s">
        <v>3675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48"/>
        <v>29402.9</v>
      </c>
      <c r="W6745" s="14">
        <f t="shared" si="845"/>
        <v>20597.099999999999</v>
      </c>
      <c r="X6745" s="14"/>
      <c r="Y6745" s="14">
        <f t="shared" si="847"/>
        <v>0</v>
      </c>
      <c r="Z6745" s="16">
        <f t="shared" si="846"/>
        <v>20597.099999999999</v>
      </c>
      <c r="AA6745" s="14">
        <f t="shared" si="849"/>
        <v>0</v>
      </c>
      <c r="AB6745" s="14">
        <f t="shared" si="844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>
      <c r="A6746" s="7" t="s">
        <v>3728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4320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48"/>
        <v>30759.80999999999</v>
      </c>
      <c r="W6746" s="14">
        <f t="shared" si="845"/>
        <v>37925.64356435644</v>
      </c>
      <c r="X6746" s="14"/>
      <c r="Y6746" s="14">
        <f t="shared" si="847"/>
        <v>0</v>
      </c>
      <c r="Z6746" s="16">
        <f t="shared" si="846"/>
        <v>37925.64356435644</v>
      </c>
      <c r="AA6746" s="14">
        <f t="shared" si="849"/>
        <v>379.25643564356142</v>
      </c>
      <c r="AB6746" s="14">
        <f t="shared" si="844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>
      <c r="A6747" s="7" t="s">
        <v>3728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4321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48"/>
        <v>35587.699999999997</v>
      </c>
      <c r="W6747" s="14">
        <f t="shared" si="845"/>
        <v>48511.881188118808</v>
      </c>
      <c r="X6747" s="14"/>
      <c r="Y6747" s="14">
        <f t="shared" si="847"/>
        <v>0</v>
      </c>
      <c r="Z6747" s="16">
        <f t="shared" si="846"/>
        <v>48511.881188118808</v>
      </c>
      <c r="AA6747" s="14">
        <f t="shared" si="849"/>
        <v>485.1188118811915</v>
      </c>
      <c r="AB6747" s="14">
        <f t="shared" si="844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>
      <c r="A6748" s="7" t="s">
        <v>3728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4307</v>
      </c>
      <c r="R6748" s="74" t="s">
        <v>4052</v>
      </c>
      <c r="S6748" s="14">
        <v>121689.37</v>
      </c>
      <c r="T6748" s="14">
        <v>150750</v>
      </c>
      <c r="U6748" s="14">
        <v>272439.37</v>
      </c>
      <c r="V6748" s="14">
        <f t="shared" si="848"/>
        <v>0</v>
      </c>
      <c r="W6748" s="14">
        <f t="shared" si="845"/>
        <v>267097.42156862747</v>
      </c>
      <c r="X6748" s="14"/>
      <c r="Y6748" s="14">
        <f t="shared" si="847"/>
        <v>0</v>
      </c>
      <c r="Z6748" s="16">
        <f t="shared" si="846"/>
        <v>267097.42156862747</v>
      </c>
      <c r="AA6748" s="14">
        <f t="shared" si="849"/>
        <v>5341.9484313725261</v>
      </c>
      <c r="AB6748" s="14">
        <f t="shared" si="844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>
      <c r="A6749" s="7" t="s">
        <v>3728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4322</v>
      </c>
      <c r="R6749" s="74"/>
      <c r="S6749" s="14">
        <v>0</v>
      </c>
      <c r="T6749" s="14">
        <v>3978.51</v>
      </c>
      <c r="U6749" s="14">
        <v>39990.9</v>
      </c>
      <c r="V6749" s="14">
        <f t="shared" si="848"/>
        <v>-36012.39</v>
      </c>
      <c r="W6749" s="14">
        <f t="shared" si="845"/>
        <v>39990.9</v>
      </c>
      <c r="X6749" s="14"/>
      <c r="Y6749" s="14">
        <f t="shared" si="847"/>
        <v>0</v>
      </c>
      <c r="Z6749" s="16">
        <f t="shared" si="846"/>
        <v>39990.9</v>
      </c>
      <c r="AA6749" s="14">
        <f t="shared" si="849"/>
        <v>0</v>
      </c>
      <c r="AB6749" s="14">
        <f t="shared" si="844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>
      <c r="A6750" s="7" t="s">
        <v>3728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4322</v>
      </c>
      <c r="R6750" s="74"/>
      <c r="S6750" s="14">
        <v>0</v>
      </c>
      <c r="T6750" s="14">
        <v>181.65</v>
      </c>
      <c r="U6750" s="14">
        <v>6107.8</v>
      </c>
      <c r="V6750" s="14">
        <f t="shared" si="848"/>
        <v>-5926.1500000000005</v>
      </c>
      <c r="W6750" s="14">
        <f t="shared" si="845"/>
        <v>6107.8</v>
      </c>
      <c r="X6750" s="14"/>
      <c r="Y6750" s="14">
        <f t="shared" si="847"/>
        <v>0</v>
      </c>
      <c r="Z6750" s="16">
        <f t="shared" si="846"/>
        <v>6107.8</v>
      </c>
      <c r="AA6750" s="14">
        <f t="shared" si="849"/>
        <v>0</v>
      </c>
      <c r="AB6750" s="14">
        <f t="shared" si="844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>
      <c r="A6751" s="7" t="s">
        <v>3728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4323</v>
      </c>
      <c r="R6751" s="74" t="s">
        <v>4052</v>
      </c>
      <c r="S6751" s="14">
        <v>0</v>
      </c>
      <c r="T6751" s="14">
        <v>790.74</v>
      </c>
      <c r="U6751" s="14">
        <v>790.74</v>
      </c>
      <c r="V6751" s="14">
        <f t="shared" si="848"/>
        <v>0</v>
      </c>
      <c r="W6751" s="14">
        <f t="shared" si="845"/>
        <v>790.74</v>
      </c>
      <c r="X6751" s="14"/>
      <c r="Y6751" s="14">
        <f t="shared" si="847"/>
        <v>0</v>
      </c>
      <c r="Z6751" s="16">
        <f t="shared" si="846"/>
        <v>790.74</v>
      </c>
      <c r="AA6751" s="14">
        <f t="shared" si="849"/>
        <v>0</v>
      </c>
      <c r="AB6751" s="14">
        <f t="shared" si="844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>
      <c r="A6752" s="7" t="s">
        <v>3728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4323</v>
      </c>
      <c r="R6752" s="74" t="s">
        <v>4052</v>
      </c>
      <c r="S6752" s="14">
        <v>0</v>
      </c>
      <c r="T6752" s="14">
        <v>-1018.81</v>
      </c>
      <c r="U6752" s="14">
        <v>-1018.81</v>
      </c>
      <c r="V6752" s="14">
        <f t="shared" si="848"/>
        <v>0</v>
      </c>
      <c r="W6752" s="14">
        <f t="shared" si="845"/>
        <v>-1018.81</v>
      </c>
      <c r="X6752" s="14"/>
      <c r="Y6752" s="14">
        <f t="shared" si="847"/>
        <v>0</v>
      </c>
      <c r="Z6752" s="16">
        <f t="shared" si="846"/>
        <v>-1018.81</v>
      </c>
      <c r="AA6752" s="14">
        <f t="shared" si="849"/>
        <v>0</v>
      </c>
      <c r="AB6752" s="14">
        <f t="shared" si="844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>
      <c r="A6753" s="7" t="s">
        <v>3728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4324</v>
      </c>
      <c r="R6753" s="74"/>
      <c r="S6753" s="14">
        <v>0</v>
      </c>
      <c r="T6753" s="14">
        <v>755.83</v>
      </c>
      <c r="U6753" s="14">
        <v>0</v>
      </c>
      <c r="V6753" s="14">
        <f t="shared" si="848"/>
        <v>755.83</v>
      </c>
      <c r="W6753" s="14">
        <f t="shared" si="845"/>
        <v>0</v>
      </c>
      <c r="X6753" s="14"/>
      <c r="Y6753" s="14">
        <f t="shared" si="847"/>
        <v>0</v>
      </c>
      <c r="Z6753" s="16">
        <f t="shared" si="846"/>
        <v>0</v>
      </c>
      <c r="AA6753" s="14">
        <f t="shared" si="849"/>
        <v>0</v>
      </c>
      <c r="AB6753" s="14">
        <f t="shared" si="844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>
      <c r="A6754" s="7" t="s">
        <v>3728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4324</v>
      </c>
      <c r="R6754" s="74"/>
      <c r="S6754" s="14">
        <v>0</v>
      </c>
      <c r="T6754" s="14">
        <v>-1342.33</v>
      </c>
      <c r="U6754" s="14">
        <v>0</v>
      </c>
      <c r="V6754" s="14">
        <f t="shared" si="848"/>
        <v>-1342.33</v>
      </c>
      <c r="W6754" s="14">
        <f t="shared" si="845"/>
        <v>0</v>
      </c>
      <c r="X6754" s="14"/>
      <c r="Y6754" s="14">
        <f t="shared" si="847"/>
        <v>0</v>
      </c>
      <c r="Z6754" s="16">
        <f t="shared" si="846"/>
        <v>0</v>
      </c>
      <c r="AA6754" s="14">
        <f t="shared" si="849"/>
        <v>0</v>
      </c>
      <c r="AB6754" s="14">
        <f t="shared" si="844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>
      <c r="A6755" s="7" t="s">
        <v>3728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4325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45"/>
        <v>4063.76</v>
      </c>
      <c r="X6755" s="14"/>
      <c r="Y6755" s="14">
        <f t="shared" si="847"/>
        <v>0</v>
      </c>
      <c r="Z6755" s="16">
        <f t="shared" si="846"/>
        <v>4063.76</v>
      </c>
      <c r="AA6755" s="14">
        <f t="shared" si="849"/>
        <v>0</v>
      </c>
      <c r="AB6755" s="14">
        <f t="shared" si="844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>
      <c r="A6756" s="7" t="s">
        <v>3728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4325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45"/>
        <v>0</v>
      </c>
      <c r="X6756" s="14"/>
      <c r="Y6756" s="14">
        <f t="shared" si="847"/>
        <v>0</v>
      </c>
      <c r="Z6756" s="16">
        <f t="shared" si="846"/>
        <v>0</v>
      </c>
      <c r="AA6756" s="14">
        <f t="shared" si="849"/>
        <v>0</v>
      </c>
      <c r="AB6756" s="14">
        <f t="shared" si="844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>
      <c r="A6757" s="7" t="s">
        <v>3728</v>
      </c>
      <c r="B6757" s="74" t="s">
        <v>32</v>
      </c>
      <c r="C6757" s="74" t="s">
        <v>470</v>
      </c>
      <c r="D6757" s="74" t="s">
        <v>609</v>
      </c>
      <c r="E6757" s="74" t="s">
        <v>3405</v>
      </c>
      <c r="F6757" s="74" t="s">
        <v>3405</v>
      </c>
      <c r="G6757" s="74" t="s">
        <v>3405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4326</v>
      </c>
      <c r="M6757" s="74"/>
      <c r="N6757" s="74" t="s">
        <v>40</v>
      </c>
      <c r="O6757" s="74" t="s">
        <v>41</v>
      </c>
      <c r="P6757" s="26">
        <v>0.04</v>
      </c>
      <c r="Q6757" s="12" t="s">
        <v>4327</v>
      </c>
      <c r="R6757" s="74"/>
      <c r="S6757" s="14">
        <v>0</v>
      </c>
      <c r="T6757" s="14">
        <v>80000</v>
      </c>
      <c r="U6757" s="14">
        <v>55681.56</v>
      </c>
      <c r="V6757" s="14">
        <f t="shared" si="848"/>
        <v>24318.440000000002</v>
      </c>
      <c r="W6757" s="14">
        <f t="shared" si="845"/>
        <v>53539.961538461532</v>
      </c>
      <c r="X6757" s="14"/>
      <c r="Y6757" s="14">
        <f t="shared" si="847"/>
        <v>0</v>
      </c>
      <c r="Z6757" s="16">
        <f t="shared" si="846"/>
        <v>53539.961538461532</v>
      </c>
      <c r="AA6757" s="14">
        <f t="shared" si="849"/>
        <v>2141.5984615384659</v>
      </c>
      <c r="AB6757" s="14">
        <f t="shared" si="844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>
      <c r="A6758" s="7" t="s">
        <v>3728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4328</v>
      </c>
      <c r="R6758" s="74" t="s">
        <v>3753</v>
      </c>
      <c r="S6758" s="14">
        <v>769.26</v>
      </c>
      <c r="T6758" s="14">
        <v>20569.259999999998</v>
      </c>
      <c r="U6758" s="14">
        <v>20570.04</v>
      </c>
      <c r="V6758" s="14">
        <f t="shared" si="848"/>
        <v>768.47999999999593</v>
      </c>
      <c r="W6758" s="14">
        <f>(U6758-20569.26)/(1+P6758)</f>
        <v>0.76470588235536652</v>
      </c>
      <c r="X6758" s="14"/>
      <c r="Y6758" s="14">
        <f t="shared" si="847"/>
        <v>0</v>
      </c>
      <c r="Z6758" s="16">
        <f t="shared" si="846"/>
        <v>0.76470588235536652</v>
      </c>
      <c r="AA6758" s="14">
        <f t="shared" si="849"/>
        <v>20569.275294117644</v>
      </c>
      <c r="AB6758" s="14">
        <f t="shared" si="844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>
      <c r="A6759" s="7" t="s">
        <v>3728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48"/>
        <v>15224.660000000003</v>
      </c>
      <c r="W6759" s="14">
        <f t="shared" si="845"/>
        <v>43700.02</v>
      </c>
      <c r="X6759" s="14"/>
      <c r="Y6759" s="14">
        <f t="shared" si="847"/>
        <v>0</v>
      </c>
      <c r="Z6759" s="16">
        <f t="shared" si="846"/>
        <v>43700.02</v>
      </c>
      <c r="AA6759" s="14">
        <f t="shared" si="849"/>
        <v>0</v>
      </c>
      <c r="AB6759" s="14">
        <f t="shared" si="844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>
      <c r="A6760" s="7" t="s">
        <v>3728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4330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48"/>
        <v>291767.35999999993</v>
      </c>
      <c r="W6760" s="14">
        <f t="shared" si="845"/>
        <v>268798.34000000003</v>
      </c>
      <c r="X6760" s="14"/>
      <c r="Y6760" s="14">
        <f t="shared" si="847"/>
        <v>0</v>
      </c>
      <c r="Z6760" s="16">
        <f t="shared" si="846"/>
        <v>268798.34000000003</v>
      </c>
      <c r="AA6760" s="14">
        <f t="shared" si="849"/>
        <v>0</v>
      </c>
      <c r="AB6760" s="14">
        <f t="shared" si="844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>
      <c r="A6761" s="7" t="s">
        <v>3728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4331</v>
      </c>
      <c r="M6761" s="74"/>
      <c r="N6761" s="74" t="s">
        <v>57</v>
      </c>
      <c r="O6761" s="74" t="s">
        <v>80</v>
      </c>
      <c r="P6761" s="26">
        <v>0</v>
      </c>
      <c r="Q6761" s="12" t="s">
        <v>4332</v>
      </c>
      <c r="R6761" s="74"/>
      <c r="S6761" s="14">
        <v>0</v>
      </c>
      <c r="T6761" s="14">
        <v>90000</v>
      </c>
      <c r="U6761" s="14">
        <v>49399.14</v>
      </c>
      <c r="V6761" s="14">
        <f t="shared" si="848"/>
        <v>40600.86</v>
      </c>
      <c r="W6761" s="14">
        <f t="shared" si="845"/>
        <v>49399.14</v>
      </c>
      <c r="X6761" s="14"/>
      <c r="Y6761" s="14">
        <f t="shared" si="847"/>
        <v>0</v>
      </c>
      <c r="Z6761" s="16">
        <f t="shared" si="846"/>
        <v>49399.14</v>
      </c>
      <c r="AA6761" s="14">
        <f t="shared" si="849"/>
        <v>0</v>
      </c>
      <c r="AB6761" s="14">
        <f t="shared" si="844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>
      <c r="A6762" s="7" t="s">
        <v>3728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4333</v>
      </c>
      <c r="R6762" s="74" t="s">
        <v>3753</v>
      </c>
      <c r="S6762" s="14">
        <v>0</v>
      </c>
      <c r="T6762" s="14">
        <v>30030</v>
      </c>
      <c r="U6762" s="14">
        <v>30030</v>
      </c>
      <c r="V6762" s="14">
        <f t="shared" si="848"/>
        <v>0</v>
      </c>
      <c r="W6762" s="14">
        <v>0</v>
      </c>
      <c r="X6762" s="14"/>
      <c r="Y6762" s="14">
        <f t="shared" si="847"/>
        <v>0</v>
      </c>
      <c r="Z6762" s="16">
        <f t="shared" si="846"/>
        <v>0</v>
      </c>
      <c r="AA6762" s="14">
        <f t="shared" si="849"/>
        <v>30030</v>
      </c>
      <c r="AB6762" s="14">
        <f t="shared" si="844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>
      <c r="A6763" s="7" t="s">
        <v>3728</v>
      </c>
      <c r="B6763" s="74" t="s">
        <v>32</v>
      </c>
      <c r="C6763" s="74" t="s">
        <v>648</v>
      </c>
      <c r="D6763" s="74" t="s">
        <v>649</v>
      </c>
      <c r="E6763" s="74" t="s">
        <v>4334</v>
      </c>
      <c r="F6763" s="74" t="s">
        <v>4334</v>
      </c>
      <c r="G6763" s="74" t="s">
        <v>4334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4334</v>
      </c>
      <c r="M6763" s="74"/>
      <c r="N6763" s="74" t="s">
        <v>40</v>
      </c>
      <c r="O6763" s="74" t="s">
        <v>80</v>
      </c>
      <c r="P6763" s="26">
        <v>0</v>
      </c>
      <c r="Q6763" s="12" t="s">
        <v>4335</v>
      </c>
      <c r="R6763" s="74" t="s">
        <v>3753</v>
      </c>
      <c r="S6763" s="14">
        <v>0</v>
      </c>
      <c r="T6763" s="14">
        <v>30030</v>
      </c>
      <c r="U6763" s="14">
        <v>30030</v>
      </c>
      <c r="V6763" s="14">
        <f t="shared" si="848"/>
        <v>0</v>
      </c>
      <c r="W6763" s="14">
        <v>0</v>
      </c>
      <c r="X6763" s="14"/>
      <c r="Y6763" s="14">
        <f t="shared" si="847"/>
        <v>0</v>
      </c>
      <c r="Z6763" s="16">
        <f t="shared" si="846"/>
        <v>0</v>
      </c>
      <c r="AA6763" s="14">
        <f t="shared" si="849"/>
        <v>30030</v>
      </c>
      <c r="AB6763" s="14">
        <f t="shared" si="844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>
      <c r="A6764" s="7" t="s">
        <v>3728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4336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48"/>
        <v>66374.929999999935</v>
      </c>
      <c r="W6764" s="14">
        <f t="shared" si="845"/>
        <v>593390.33333333337</v>
      </c>
      <c r="X6764" s="14"/>
      <c r="Y6764" s="14">
        <f t="shared" si="847"/>
        <v>0</v>
      </c>
      <c r="Z6764" s="16">
        <f t="shared" si="846"/>
        <v>593390.33333333337</v>
      </c>
      <c r="AA6764" s="14">
        <f t="shared" si="849"/>
        <v>11867.806666666642</v>
      </c>
      <c r="AB6764" s="14">
        <f t="shared" si="844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>
      <c r="A6765" s="7" t="s">
        <v>3728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48"/>
        <v>64699.859999999986</v>
      </c>
      <c r="W6765" s="14">
        <f t="shared" si="845"/>
        <v>420686.51960784313</v>
      </c>
      <c r="X6765" s="14"/>
      <c r="Y6765" s="14">
        <f t="shared" si="847"/>
        <v>0</v>
      </c>
      <c r="Z6765" s="16">
        <f t="shared" si="846"/>
        <v>420686.51960784313</v>
      </c>
      <c r="AA6765" s="14">
        <f t="shared" si="849"/>
        <v>8413.7303921568673</v>
      </c>
      <c r="AB6765" s="14">
        <f t="shared" si="844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>
      <c r="A6766" s="7" t="s">
        <v>3728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48"/>
        <v>170823.87999999989</v>
      </c>
      <c r="W6766" s="14">
        <f t="shared" si="845"/>
        <v>334615.02</v>
      </c>
      <c r="X6766" s="14"/>
      <c r="Y6766" s="14">
        <f t="shared" si="847"/>
        <v>0</v>
      </c>
      <c r="Z6766" s="16">
        <f t="shared" si="846"/>
        <v>334615.02</v>
      </c>
      <c r="AA6766" s="14">
        <f t="shared" si="849"/>
        <v>0</v>
      </c>
      <c r="AB6766" s="14">
        <f t="shared" si="844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>
      <c r="A6767" s="7" t="s">
        <v>3728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48"/>
        <v>25667.14</v>
      </c>
      <c r="W6767" s="14">
        <f t="shared" si="845"/>
        <v>59482.843137254902</v>
      </c>
      <c r="X6767" s="14"/>
      <c r="Y6767" s="14">
        <f t="shared" si="847"/>
        <v>0</v>
      </c>
      <c r="Z6767" s="16">
        <f t="shared" si="846"/>
        <v>59482.843137254902</v>
      </c>
      <c r="AA6767" s="14">
        <f t="shared" si="849"/>
        <v>1189.6568627450979</v>
      </c>
      <c r="AB6767" s="14">
        <f t="shared" si="844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>
      <c r="A6768" s="7" t="s">
        <v>3728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4340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48"/>
        <v>432885.28000000009</v>
      </c>
      <c r="W6768" s="14">
        <f t="shared" si="845"/>
        <v>341465.72549019603</v>
      </c>
      <c r="X6768" s="14"/>
      <c r="Y6768" s="14">
        <f t="shared" si="847"/>
        <v>0</v>
      </c>
      <c r="Z6768" s="16">
        <f t="shared" si="846"/>
        <v>341465.72549019603</v>
      </c>
      <c r="AA6768" s="14">
        <f t="shared" si="849"/>
        <v>6829.3145098039531</v>
      </c>
      <c r="AB6768" s="14">
        <f t="shared" si="844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>
      <c r="A6769" s="7" t="s">
        <v>3728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4341</v>
      </c>
      <c r="R6769" s="74" t="s">
        <v>3753</v>
      </c>
      <c r="S6769" s="14">
        <v>0</v>
      </c>
      <c r="T6769" s="14">
        <v>30040</v>
      </c>
      <c r="U6769" s="14">
        <v>30040</v>
      </c>
      <c r="V6769" s="14">
        <f t="shared" si="848"/>
        <v>0</v>
      </c>
      <c r="W6769" s="14">
        <v>0</v>
      </c>
      <c r="X6769" s="14"/>
      <c r="Y6769" s="14">
        <f t="shared" si="847"/>
        <v>0</v>
      </c>
      <c r="Z6769" s="16">
        <f t="shared" si="846"/>
        <v>0</v>
      </c>
      <c r="AA6769" s="14">
        <f t="shared" si="849"/>
        <v>30040</v>
      </c>
      <c r="AB6769" s="14">
        <f t="shared" ref="AB6769:AB6832" si="850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>
      <c r="A6770" s="7" t="s">
        <v>3728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4342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48"/>
        <v>44164.100000000006</v>
      </c>
      <c r="W6770" s="14">
        <f t="shared" si="845"/>
        <v>30537.759999999998</v>
      </c>
      <c r="X6770" s="14"/>
      <c r="Y6770" s="14">
        <f t="shared" si="847"/>
        <v>0</v>
      </c>
      <c r="Z6770" s="16">
        <f t="shared" si="846"/>
        <v>30537.759999999998</v>
      </c>
      <c r="AA6770" s="14">
        <f t="shared" si="849"/>
        <v>0</v>
      </c>
      <c r="AB6770" s="14">
        <f t="shared" si="850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>
      <c r="A6771" s="7" t="s">
        <v>3728</v>
      </c>
      <c r="B6771" s="74" t="s">
        <v>32</v>
      </c>
      <c r="C6771" s="74" t="s">
        <v>908</v>
      </c>
      <c r="D6771" s="74" t="s">
        <v>909</v>
      </c>
      <c r="E6771" s="74" t="s">
        <v>4343</v>
      </c>
      <c r="F6771" s="74" t="s">
        <v>4343</v>
      </c>
      <c r="G6771" s="74" t="s">
        <v>4343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4344</v>
      </c>
      <c r="M6771" s="74"/>
      <c r="N6771" s="74" t="s">
        <v>40</v>
      </c>
      <c r="O6771" s="74" t="s">
        <v>80</v>
      </c>
      <c r="P6771" s="26">
        <v>0</v>
      </c>
      <c r="Q6771" s="12" t="s">
        <v>4345</v>
      </c>
      <c r="R6771" s="74" t="s">
        <v>3753</v>
      </c>
      <c r="S6771" s="14">
        <v>0</v>
      </c>
      <c r="T6771" s="14">
        <v>31000</v>
      </c>
      <c r="U6771" s="14">
        <v>30110.5</v>
      </c>
      <c r="V6771" s="14">
        <f t="shared" si="848"/>
        <v>889.5</v>
      </c>
      <c r="W6771" s="14">
        <f>(U6771-31000)/(1+P6771)</f>
        <v>-889.5</v>
      </c>
      <c r="X6771" s="14"/>
      <c r="Y6771" s="14">
        <f t="shared" si="847"/>
        <v>0</v>
      </c>
      <c r="Z6771" s="16">
        <f t="shared" si="846"/>
        <v>-889.5</v>
      </c>
      <c r="AA6771" s="14">
        <f t="shared" si="849"/>
        <v>31000</v>
      </c>
      <c r="AB6771" s="14">
        <f t="shared" si="850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>
      <c r="A6772" s="7" t="s">
        <v>3728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4346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48"/>
        <v>201114.35999999996</v>
      </c>
      <c r="W6772" s="14">
        <f t="shared" si="845"/>
        <v>129126.69607843139</v>
      </c>
      <c r="X6772" s="14"/>
      <c r="Y6772" s="14">
        <f t="shared" si="847"/>
        <v>0</v>
      </c>
      <c r="Z6772" s="16">
        <f t="shared" si="846"/>
        <v>129126.69607843139</v>
      </c>
      <c r="AA6772" s="14">
        <f t="shared" si="849"/>
        <v>2582.5339215686254</v>
      </c>
      <c r="AB6772" s="14">
        <f t="shared" si="850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>
      <c r="A6773" s="7" t="s">
        <v>3728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48"/>
        <v>23233.040000000001</v>
      </c>
      <c r="W6773" s="14">
        <f t="shared" si="845"/>
        <v>51683.725490196077</v>
      </c>
      <c r="X6773" s="14"/>
      <c r="Y6773" s="14">
        <f t="shared" si="847"/>
        <v>0</v>
      </c>
      <c r="Z6773" s="16">
        <f t="shared" si="846"/>
        <v>51683.725490196077</v>
      </c>
      <c r="AA6773" s="14">
        <f t="shared" si="849"/>
        <v>1033.6745098039246</v>
      </c>
      <c r="AB6773" s="14">
        <f t="shared" si="850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>
      <c r="A6774" s="7" t="s">
        <v>3728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48"/>
        <v>956102.56</v>
      </c>
      <c r="W6774" s="14">
        <f t="shared" si="845"/>
        <v>301066.73</v>
      </c>
      <c r="X6774" s="14"/>
      <c r="Y6774" s="14">
        <f t="shared" si="847"/>
        <v>0</v>
      </c>
      <c r="Z6774" s="16">
        <f t="shared" si="846"/>
        <v>301066.73</v>
      </c>
      <c r="AA6774" s="14">
        <f t="shared" si="849"/>
        <v>0</v>
      </c>
      <c r="AB6774" s="14">
        <f t="shared" si="850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>
      <c r="A6775" s="7" t="s">
        <v>3728</v>
      </c>
      <c r="B6775" s="74" t="s">
        <v>32</v>
      </c>
      <c r="C6775" s="74" t="s">
        <v>1072</v>
      </c>
      <c r="D6775" s="74" t="s">
        <v>1078</v>
      </c>
      <c r="E6775" s="74" t="s">
        <v>4064</v>
      </c>
      <c r="F6775" s="74" t="s">
        <v>4064</v>
      </c>
      <c r="G6775" s="74" t="s">
        <v>4064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4349</v>
      </c>
      <c r="M6775" s="74"/>
      <c r="N6775" s="74" t="s">
        <v>40</v>
      </c>
      <c r="O6775" s="74" t="s">
        <v>41</v>
      </c>
      <c r="P6775" s="26">
        <v>0.02</v>
      </c>
      <c r="Q6775" s="12" t="s">
        <v>4350</v>
      </c>
      <c r="R6775" s="74" t="s">
        <v>3753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47"/>
        <v>0</v>
      </c>
      <c r="Z6775" s="16">
        <f t="shared" si="846"/>
        <v>11199.049019607843</v>
      </c>
      <c r="AA6775" s="14">
        <f t="shared" si="849"/>
        <v>17223.980980392156</v>
      </c>
      <c r="AB6775" s="14">
        <f t="shared" si="850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>
      <c r="A6776" s="7" t="s">
        <v>3728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4351</v>
      </c>
      <c r="R6776" s="74"/>
      <c r="S6776" s="14">
        <v>0</v>
      </c>
      <c r="T6776" s="14">
        <v>0</v>
      </c>
      <c r="U6776" s="14">
        <v>0</v>
      </c>
      <c r="V6776" s="14">
        <f t="shared" si="848"/>
        <v>0</v>
      </c>
      <c r="W6776" s="14">
        <f t="shared" si="845"/>
        <v>0</v>
      </c>
      <c r="X6776" s="14"/>
      <c r="Y6776" s="14">
        <f t="shared" si="847"/>
        <v>0</v>
      </c>
      <c r="Z6776" s="16">
        <f t="shared" si="846"/>
        <v>0</v>
      </c>
      <c r="AA6776" s="14">
        <f t="shared" si="849"/>
        <v>0</v>
      </c>
      <c r="AB6776" s="14">
        <f t="shared" si="850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>
      <c r="A6777" s="7" t="s">
        <v>3728</v>
      </c>
      <c r="B6777" s="74" t="s">
        <v>32</v>
      </c>
      <c r="C6777" s="74" t="s">
        <v>1072</v>
      </c>
      <c r="D6777" s="74" t="s">
        <v>1134</v>
      </c>
      <c r="E6777" s="74" t="s">
        <v>4352</v>
      </c>
      <c r="F6777" s="74" t="s">
        <v>4353</v>
      </c>
      <c r="G6777" s="74" t="s">
        <v>4352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4354</v>
      </c>
      <c r="R6777" s="74"/>
      <c r="S6777" s="14">
        <v>0</v>
      </c>
      <c r="T6777" s="14">
        <v>11585.06</v>
      </c>
      <c r="U6777" s="14">
        <v>0</v>
      </c>
      <c r="V6777" s="14">
        <f t="shared" si="848"/>
        <v>11585.06</v>
      </c>
      <c r="W6777" s="14">
        <f t="shared" si="845"/>
        <v>0</v>
      </c>
      <c r="X6777" s="14"/>
      <c r="Y6777" s="14">
        <f t="shared" si="847"/>
        <v>0</v>
      </c>
      <c r="Z6777" s="16">
        <f t="shared" si="846"/>
        <v>0</v>
      </c>
      <c r="AA6777" s="14">
        <f t="shared" si="849"/>
        <v>0</v>
      </c>
      <c r="AB6777" s="14">
        <f t="shared" si="850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3728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4355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48"/>
        <v>18048.659999999996</v>
      </c>
      <c r="W6778" s="14">
        <f t="shared" si="845"/>
        <v>64612.49</v>
      </c>
      <c r="X6778" s="14"/>
      <c r="Y6778" s="14">
        <f t="shared" si="847"/>
        <v>0</v>
      </c>
      <c r="Z6778" s="16">
        <f t="shared" si="846"/>
        <v>64612.49</v>
      </c>
      <c r="AA6778" s="14">
        <f t="shared" si="849"/>
        <v>0</v>
      </c>
      <c r="AB6778" s="14">
        <f t="shared" si="850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>
      <c r="A6779" s="7" t="s">
        <v>3728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4356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48"/>
        <v>1034763</v>
      </c>
      <c r="W6779" s="14">
        <f t="shared" si="845"/>
        <v>3646706.947867299</v>
      </c>
      <c r="X6779" s="14"/>
      <c r="Y6779" s="14">
        <f t="shared" si="847"/>
        <v>0</v>
      </c>
      <c r="Z6779" s="16">
        <f t="shared" si="846"/>
        <v>3646706.947867299</v>
      </c>
      <c r="AA6779" s="14">
        <f t="shared" si="849"/>
        <v>200568.88213270111</v>
      </c>
      <c r="AB6779" s="14">
        <f t="shared" si="850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>
      <c r="A6780" s="7" t="s">
        <v>3728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48"/>
        <v>25343.410000000003</v>
      </c>
      <c r="W6780" s="14">
        <f t="shared" si="845"/>
        <v>39252.396039603955</v>
      </c>
      <c r="X6780" s="14"/>
      <c r="Y6780" s="14">
        <f t="shared" si="847"/>
        <v>0</v>
      </c>
      <c r="Z6780" s="16">
        <f t="shared" si="846"/>
        <v>39252.396039603955</v>
      </c>
      <c r="AA6780" s="14">
        <f t="shared" si="849"/>
        <v>392.52396039604355</v>
      </c>
      <c r="AB6780" s="14">
        <f t="shared" si="850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>
      <c r="A6781" s="7" t="s">
        <v>3728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4354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48"/>
        <v>104958.90000000002</v>
      </c>
      <c r="W6781" s="14">
        <f t="shared" si="845"/>
        <v>107852.94117647059</v>
      </c>
      <c r="X6781" s="14"/>
      <c r="Y6781" s="14">
        <f t="shared" si="847"/>
        <v>0</v>
      </c>
      <c r="Z6781" s="16">
        <f t="shared" si="846"/>
        <v>107852.94117647059</v>
      </c>
      <c r="AA6781" s="14">
        <f t="shared" si="849"/>
        <v>2157.0588235294126</v>
      </c>
      <c r="AB6781" s="14">
        <f t="shared" si="850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>
      <c r="A6782" s="7" t="s">
        <v>3728</v>
      </c>
      <c r="B6782" s="74" t="s">
        <v>32</v>
      </c>
      <c r="C6782" s="74" t="s">
        <v>1072</v>
      </c>
      <c r="D6782" s="74" t="s">
        <v>1182</v>
      </c>
      <c r="E6782" s="74" t="s">
        <v>4358</v>
      </c>
      <c r="F6782" s="74" t="s">
        <v>4358</v>
      </c>
      <c r="G6782" s="74" t="s">
        <v>4358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4358</v>
      </c>
      <c r="M6782" s="74"/>
      <c r="N6782" s="74" t="s">
        <v>40</v>
      </c>
      <c r="O6782" s="74" t="s">
        <v>41</v>
      </c>
      <c r="P6782" s="26">
        <v>0.04</v>
      </c>
      <c r="Q6782" s="12" t="s">
        <v>4359</v>
      </c>
      <c r="R6782" s="74" t="s">
        <v>3753</v>
      </c>
      <c r="S6782" s="14">
        <v>0</v>
      </c>
      <c r="T6782" s="14">
        <v>30000</v>
      </c>
      <c r="U6782" s="14">
        <v>30000</v>
      </c>
      <c r="V6782" s="14">
        <f t="shared" si="848"/>
        <v>0</v>
      </c>
      <c r="W6782" s="14">
        <v>0</v>
      </c>
      <c r="X6782" s="14"/>
      <c r="Y6782" s="14">
        <f t="shared" si="847"/>
        <v>0</v>
      </c>
      <c r="Z6782" s="16">
        <f t="shared" si="846"/>
        <v>0</v>
      </c>
      <c r="AA6782" s="14">
        <f t="shared" si="849"/>
        <v>30000</v>
      </c>
      <c r="AB6782" s="14">
        <f t="shared" si="850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>
      <c r="A6783" s="7" t="s">
        <v>3728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4360</v>
      </c>
      <c r="R6783" s="74"/>
      <c r="S6783" s="14">
        <v>33599</v>
      </c>
      <c r="T6783" s="14">
        <v>50000</v>
      </c>
      <c r="U6783" s="14">
        <v>43570</v>
      </c>
      <c r="V6783" s="14">
        <f t="shared" si="848"/>
        <v>40029</v>
      </c>
      <c r="W6783" s="14">
        <f t="shared" ref="W6783:W6794" si="851">IF(O6783="返货",U6783/(1+P6783),IF(O6783="返现",U6783,IF(O6783="折扣",U6783*P6783,IF(O6783="无",U6783))))</f>
        <v>43570</v>
      </c>
      <c r="X6783" s="14"/>
      <c r="Y6783" s="14">
        <f t="shared" si="847"/>
        <v>0</v>
      </c>
      <c r="Z6783" s="14"/>
      <c r="AA6783" s="14">
        <f t="shared" si="849"/>
        <v>0</v>
      </c>
      <c r="AB6783" s="14">
        <f t="shared" si="850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>
      <c r="A6784" s="7" t="s">
        <v>3728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4361</v>
      </c>
      <c r="R6784" s="74" t="s">
        <v>4052</v>
      </c>
      <c r="S6784" s="14">
        <v>704</v>
      </c>
      <c r="T6784" s="14">
        <v>10200</v>
      </c>
      <c r="U6784" s="14">
        <v>5300</v>
      </c>
      <c r="V6784" s="14">
        <f t="shared" si="848"/>
        <v>5604</v>
      </c>
      <c r="W6784" s="14">
        <f t="shared" si="851"/>
        <v>5196.0784313725489</v>
      </c>
      <c r="X6784" s="14"/>
      <c r="Y6784" s="14">
        <f t="shared" si="847"/>
        <v>0</v>
      </c>
      <c r="Z6784" s="16">
        <f t="shared" ref="Z6784:Z6802" si="852">W6784+X6784</f>
        <v>5196.0784313725489</v>
      </c>
      <c r="AA6784" s="14">
        <f t="shared" si="849"/>
        <v>103.92156862745105</v>
      </c>
      <c r="AB6784" s="14">
        <f t="shared" si="850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>
      <c r="A6785" s="7" t="s">
        <v>3728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4362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48"/>
        <v>8530.84</v>
      </c>
      <c r="W6785" s="14">
        <f t="shared" si="851"/>
        <v>4436.5882352941171</v>
      </c>
      <c r="X6785" s="14"/>
      <c r="Y6785" s="14">
        <f t="shared" si="847"/>
        <v>0</v>
      </c>
      <c r="Z6785" s="16">
        <f t="shared" si="852"/>
        <v>4436.5882352941171</v>
      </c>
      <c r="AA6785" s="14">
        <f t="shared" si="849"/>
        <v>88.731764705882597</v>
      </c>
      <c r="AB6785" s="14">
        <f t="shared" si="850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>
      <c r="A6786" s="7" t="s">
        <v>3728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4363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48"/>
        <v>150731.35999999996</v>
      </c>
      <c r="W6786" s="14">
        <f t="shared" si="851"/>
        <v>148822.12871287129</v>
      </c>
      <c r="X6786" s="14"/>
      <c r="Y6786" s="14">
        <f t="shared" si="847"/>
        <v>0</v>
      </c>
      <c r="Z6786" s="16">
        <f t="shared" si="852"/>
        <v>148822.12871287129</v>
      </c>
      <c r="AA6786" s="14">
        <f t="shared" si="849"/>
        <v>1488.2212871287193</v>
      </c>
      <c r="AB6786" s="14">
        <f t="shared" si="850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>
      <c r="A6787" s="7" t="s">
        <v>3728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4364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48"/>
        <v>80657.63</v>
      </c>
      <c r="W6787" s="14">
        <f t="shared" si="851"/>
        <v>23918.22</v>
      </c>
      <c r="X6787" s="14">
        <f>W6787*R6787/(1-R6787)</f>
        <v>488.12693877551027</v>
      </c>
      <c r="Y6787" s="14">
        <f t="shared" ref="Y6787:Y6850" si="853">IF((W6787-AB6787)&gt;0,W6787-AB6787,0)</f>
        <v>0</v>
      </c>
      <c r="Z6787" s="16">
        <f t="shared" si="852"/>
        <v>24406.34693877551</v>
      </c>
      <c r="AA6787" s="14">
        <f t="shared" si="849"/>
        <v>0</v>
      </c>
      <c r="AB6787" s="14">
        <f t="shared" si="850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>
      <c r="A6788" s="7" t="s">
        <v>3728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4364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48"/>
        <v>145456.16</v>
      </c>
      <c r="W6788" s="14">
        <f t="shared" si="851"/>
        <v>16769.465346534653</v>
      </c>
      <c r="X6788" s="14">
        <f t="shared" ref="X6788:X6791" si="854">W6788*R6788/(1-R6788)</f>
        <v>342.23398666397253</v>
      </c>
      <c r="Y6788" s="14">
        <f t="shared" si="853"/>
        <v>0</v>
      </c>
      <c r="Z6788" s="16">
        <f t="shared" si="852"/>
        <v>17111.699333198627</v>
      </c>
      <c r="AA6788" s="14">
        <f t="shared" si="849"/>
        <v>167.69465346534707</v>
      </c>
      <c r="AB6788" s="14">
        <f t="shared" si="850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>
      <c r="A6789" s="7" t="s">
        <v>3728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4365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55">S6789+T6789-U6789</f>
        <v>33662.260000000009</v>
      </c>
      <c r="W6789" s="14">
        <f t="shared" si="851"/>
        <v>131708.91089108909</v>
      </c>
      <c r="X6789" s="14">
        <f t="shared" si="854"/>
        <v>2687.9369569610017</v>
      </c>
      <c r="Y6789" s="14">
        <f t="shared" si="853"/>
        <v>0</v>
      </c>
      <c r="Z6789" s="16">
        <f t="shared" si="852"/>
        <v>134396.84784805009</v>
      </c>
      <c r="AA6789" s="14">
        <f t="shared" si="849"/>
        <v>1317.0891089109064</v>
      </c>
      <c r="AB6789" s="14">
        <f t="shared" si="850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>
      <c r="A6790" s="7" t="s">
        <v>3728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4366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55"/>
        <v>155074.50999999995</v>
      </c>
      <c r="W6790" s="14">
        <f t="shared" si="851"/>
        <v>187490.66336633664</v>
      </c>
      <c r="X6790" s="14">
        <f t="shared" si="854"/>
        <v>3826.3400687007479</v>
      </c>
      <c r="Y6790" s="14">
        <f t="shared" si="853"/>
        <v>0</v>
      </c>
      <c r="Z6790" s="16">
        <f t="shared" si="852"/>
        <v>191317.00343503739</v>
      </c>
      <c r="AA6790" s="14">
        <f t="shared" si="849"/>
        <v>1874.9066336633696</v>
      </c>
      <c r="AB6790" s="14">
        <f t="shared" si="850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>
      <c r="A6791" s="7" t="s">
        <v>3728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1"/>
        <v>164560.17821782178</v>
      </c>
      <c r="X6791" s="14">
        <f t="shared" si="854"/>
        <v>3358.3709840371794</v>
      </c>
      <c r="Y6791" s="14">
        <f t="shared" si="853"/>
        <v>0</v>
      </c>
      <c r="Z6791" s="16">
        <f t="shared" si="852"/>
        <v>167918.54920185896</v>
      </c>
      <c r="AA6791" s="14">
        <f t="shared" si="849"/>
        <v>1645.6017821782152</v>
      </c>
      <c r="AB6791" s="14">
        <f t="shared" si="850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>
      <c r="A6792" s="7" t="s">
        <v>3728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4368</v>
      </c>
      <c r="R6792" s="74"/>
      <c r="S6792" s="14">
        <v>219000</v>
      </c>
      <c r="T6792" s="14">
        <v>100000</v>
      </c>
      <c r="U6792" s="14">
        <v>0</v>
      </c>
      <c r="V6792" s="14">
        <f t="shared" si="855"/>
        <v>319000</v>
      </c>
      <c r="W6792" s="14">
        <f t="shared" si="851"/>
        <v>0</v>
      </c>
      <c r="X6792" s="14"/>
      <c r="Y6792" s="14">
        <f t="shared" si="853"/>
        <v>0</v>
      </c>
      <c r="Z6792" s="16">
        <f t="shared" si="852"/>
        <v>0</v>
      </c>
      <c r="AA6792" s="14">
        <f t="shared" si="849"/>
        <v>0</v>
      </c>
      <c r="AB6792" s="14">
        <f t="shared" si="850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>
      <c r="A6793" s="7" t="s">
        <v>3728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4369</v>
      </c>
      <c r="R6793" s="74"/>
      <c r="S6793" s="14">
        <v>0</v>
      </c>
      <c r="T6793" s="14">
        <v>0</v>
      </c>
      <c r="U6793" s="14">
        <v>0</v>
      </c>
      <c r="V6793" s="14">
        <f t="shared" si="855"/>
        <v>0</v>
      </c>
      <c r="W6793" s="14">
        <f t="shared" si="851"/>
        <v>0</v>
      </c>
      <c r="X6793" s="14"/>
      <c r="Y6793" s="14">
        <f t="shared" si="853"/>
        <v>0</v>
      </c>
      <c r="Z6793" s="16">
        <f t="shared" si="852"/>
        <v>0</v>
      </c>
      <c r="AA6793" s="14">
        <f t="shared" si="849"/>
        <v>0</v>
      </c>
      <c r="AB6793" s="14">
        <f t="shared" si="850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>
      <c r="A6794" s="7" t="s">
        <v>3728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4370</v>
      </c>
      <c r="R6794" s="74" t="s">
        <v>4058</v>
      </c>
      <c r="S6794" s="14">
        <v>64856.35</v>
      </c>
      <c r="T6794" s="14">
        <v>201815.42</v>
      </c>
      <c r="U6794" s="14">
        <v>150497.13</v>
      </c>
      <c r="V6794" s="14">
        <f t="shared" si="855"/>
        <v>116174.64000000001</v>
      </c>
      <c r="W6794" s="14">
        <f t="shared" si="851"/>
        <v>149007.05940594058</v>
      </c>
      <c r="X6794" s="14"/>
      <c r="Y6794" s="14">
        <f t="shared" si="853"/>
        <v>0</v>
      </c>
      <c r="Z6794" s="16">
        <f t="shared" si="852"/>
        <v>149007.05940594058</v>
      </c>
      <c r="AA6794" s="14">
        <f t="shared" si="849"/>
        <v>1490.0705940594198</v>
      </c>
      <c r="AB6794" s="14">
        <f t="shared" si="850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>
      <c r="A6795" s="7" t="s">
        <v>3728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4370</v>
      </c>
      <c r="R6795" s="74" t="s">
        <v>4371</v>
      </c>
      <c r="S6795" s="14">
        <v>0</v>
      </c>
      <c r="T6795" s="14">
        <v>184.58</v>
      </c>
      <c r="U6795" s="14">
        <v>184.58</v>
      </c>
      <c r="V6795" s="14">
        <f t="shared" si="855"/>
        <v>0</v>
      </c>
      <c r="W6795" s="14">
        <v>0</v>
      </c>
      <c r="X6795" s="14"/>
      <c r="Y6795" s="14">
        <f t="shared" si="853"/>
        <v>0</v>
      </c>
      <c r="Z6795" s="16">
        <f t="shared" si="852"/>
        <v>0</v>
      </c>
      <c r="AA6795" s="14">
        <f t="shared" si="849"/>
        <v>184.58</v>
      </c>
      <c r="AB6795" s="14">
        <f t="shared" si="850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>
      <c r="A6796" s="7" t="s">
        <v>3728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4372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55"/>
        <v>55879.65</v>
      </c>
      <c r="W6796" s="14">
        <f t="shared" ref="W6796:W6859" si="856">IF(O6796="返货",U6796/(1+P6796),IF(O6796="返现",U6796,IF(O6796="折扣",U6796*P6796,IF(O6796="无",U6796))))</f>
        <v>42213.62</v>
      </c>
      <c r="X6796" s="14"/>
      <c r="Y6796" s="14">
        <f t="shared" si="853"/>
        <v>0</v>
      </c>
      <c r="Z6796" s="16">
        <f t="shared" si="852"/>
        <v>42213.62</v>
      </c>
      <c r="AA6796" s="14">
        <f t="shared" si="849"/>
        <v>0</v>
      </c>
      <c r="AB6796" s="14">
        <f t="shared" si="850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>
      <c r="A6797" s="7" t="s">
        <v>3728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4373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55"/>
        <v>70636.280000000028</v>
      </c>
      <c r="W6797" s="14">
        <f t="shared" si="856"/>
        <v>343407</v>
      </c>
      <c r="X6797" s="14"/>
      <c r="Y6797" s="14">
        <f t="shared" si="853"/>
        <v>0</v>
      </c>
      <c r="Z6797" s="16">
        <f t="shared" si="852"/>
        <v>343407</v>
      </c>
      <c r="AA6797" s="14">
        <f t="shared" si="849"/>
        <v>6868.140000000014</v>
      </c>
      <c r="AB6797" s="14">
        <f t="shared" si="850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>
      <c r="A6798" s="7" t="s">
        <v>3728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4374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55"/>
        <v>5582.3300000000017</v>
      </c>
      <c r="W6798" s="14">
        <f t="shared" si="856"/>
        <v>6500</v>
      </c>
      <c r="X6798" s="14"/>
      <c r="Y6798" s="14">
        <f t="shared" si="853"/>
        <v>0</v>
      </c>
      <c r="Z6798" s="16">
        <f t="shared" si="852"/>
        <v>6500</v>
      </c>
      <c r="AA6798" s="14">
        <f t="shared" si="849"/>
        <v>0</v>
      </c>
      <c r="AB6798" s="14">
        <f t="shared" si="850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>
      <c r="A6799" s="7" t="s">
        <v>3728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4375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55"/>
        <v>56822.640000000014</v>
      </c>
      <c r="W6799" s="14">
        <f t="shared" si="856"/>
        <v>108759.93</v>
      </c>
      <c r="X6799" s="14"/>
      <c r="Y6799" s="14">
        <f t="shared" si="853"/>
        <v>0</v>
      </c>
      <c r="Z6799" s="16">
        <f t="shared" si="852"/>
        <v>108759.93</v>
      </c>
      <c r="AA6799" s="14">
        <f t="shared" si="849"/>
        <v>0</v>
      </c>
      <c r="AB6799" s="14">
        <f t="shared" si="850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>
      <c r="A6800" s="7" t="s">
        <v>3728</v>
      </c>
      <c r="B6800" s="74" t="s">
        <v>32</v>
      </c>
      <c r="C6800" s="74" t="s">
        <v>1330</v>
      </c>
      <c r="D6800" s="74" t="s">
        <v>1354</v>
      </c>
      <c r="E6800" s="74" t="s">
        <v>3451</v>
      </c>
      <c r="F6800" s="74" t="s">
        <v>3451</v>
      </c>
      <c r="G6800" s="74" t="s">
        <v>3451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3569</v>
      </c>
      <c r="M6800" s="74"/>
      <c r="N6800" s="74" t="s">
        <v>40</v>
      </c>
      <c r="O6800" s="74" t="s">
        <v>41</v>
      </c>
      <c r="P6800" s="26">
        <v>0.02</v>
      </c>
      <c r="Q6800" s="12" t="s">
        <v>4376</v>
      </c>
      <c r="R6800" s="74" t="s">
        <v>3753</v>
      </c>
      <c r="S6800" s="14">
        <v>6925.5</v>
      </c>
      <c r="T6800" s="14">
        <v>630.1</v>
      </c>
      <c r="U6800" s="14">
        <v>7555.6</v>
      </c>
      <c r="V6800" s="14">
        <f t="shared" si="855"/>
        <v>0</v>
      </c>
      <c r="W6800" s="14">
        <f>(U6800-6000)/(1+P6800)</f>
        <v>1525.0980392156866</v>
      </c>
      <c r="X6800" s="14"/>
      <c r="Y6800" s="14">
        <f t="shared" si="853"/>
        <v>0</v>
      </c>
      <c r="Z6800" s="16">
        <f t="shared" si="852"/>
        <v>1525.0980392156866</v>
      </c>
      <c r="AA6800" s="14">
        <f t="shared" si="849"/>
        <v>6030.5019607843133</v>
      </c>
      <c r="AB6800" s="14">
        <f t="shared" si="850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>
      <c r="A6801" s="7" t="s">
        <v>3728</v>
      </c>
      <c r="B6801" s="74" t="s">
        <v>32</v>
      </c>
      <c r="C6801" s="74" t="s">
        <v>1330</v>
      </c>
      <c r="D6801" s="74" t="s">
        <v>1354</v>
      </c>
      <c r="E6801" s="74" t="s">
        <v>4080</v>
      </c>
      <c r="F6801" s="74" t="s">
        <v>4080</v>
      </c>
      <c r="G6801" s="74" t="s">
        <v>4080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4377</v>
      </c>
      <c r="M6801" s="74"/>
      <c r="N6801" s="74" t="s">
        <v>40</v>
      </c>
      <c r="O6801" s="74" t="s">
        <v>41</v>
      </c>
      <c r="P6801" s="26">
        <v>0.03</v>
      </c>
      <c r="Q6801" s="12" t="s">
        <v>4378</v>
      </c>
      <c r="R6801" s="74" t="s">
        <v>3753</v>
      </c>
      <c r="S6801" s="14">
        <v>0</v>
      </c>
      <c r="T6801" s="14">
        <v>42000</v>
      </c>
      <c r="U6801" s="14">
        <v>39300</v>
      </c>
      <c r="V6801" s="14">
        <f t="shared" si="855"/>
        <v>2700</v>
      </c>
      <c r="W6801" s="14">
        <f>(U6801-35000)/(1+P6801)</f>
        <v>4174.7572815533977</v>
      </c>
      <c r="X6801" s="14"/>
      <c r="Y6801" s="14">
        <f t="shared" si="853"/>
        <v>0</v>
      </c>
      <c r="Z6801" s="16">
        <f t="shared" si="852"/>
        <v>4174.7572815533977</v>
      </c>
      <c r="AA6801" s="14">
        <f t="shared" si="849"/>
        <v>35125.2427184466</v>
      </c>
      <c r="AB6801" s="14">
        <f t="shared" si="850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>
      <c r="A6802" s="7" t="s">
        <v>3728</v>
      </c>
      <c r="B6802" s="74" t="s">
        <v>32</v>
      </c>
      <c r="C6802" s="74" t="s">
        <v>1330</v>
      </c>
      <c r="D6802" s="74" t="s">
        <v>1354</v>
      </c>
      <c r="E6802" s="74" t="s">
        <v>4379</v>
      </c>
      <c r="F6802" s="74" t="s">
        <v>4379</v>
      </c>
      <c r="G6802" s="74" t="s">
        <v>4379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4379</v>
      </c>
      <c r="M6802" s="74"/>
      <c r="N6802" s="74" t="s">
        <v>40</v>
      </c>
      <c r="O6802" s="74" t="s">
        <v>80</v>
      </c>
      <c r="P6802" s="26">
        <v>0</v>
      </c>
      <c r="Q6802" s="12" t="s">
        <v>4380</v>
      </c>
      <c r="R6802" s="74" t="s">
        <v>3753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3"/>
        <v>0</v>
      </c>
      <c r="Z6802" s="16">
        <f t="shared" si="852"/>
        <v>7683.18</v>
      </c>
      <c r="AA6802" s="14">
        <f t="shared" si="849"/>
        <v>15000</v>
      </c>
      <c r="AB6802" s="14">
        <f t="shared" si="850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>
      <c r="A6803" s="7" t="s">
        <v>3728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4381</v>
      </c>
      <c r="R6803" s="74"/>
      <c r="S6803" s="14">
        <v>0</v>
      </c>
      <c r="T6803" s="14">
        <v>130000</v>
      </c>
      <c r="U6803" s="14">
        <v>67297.14</v>
      </c>
      <c r="V6803" s="14">
        <f t="shared" si="855"/>
        <v>62702.86</v>
      </c>
      <c r="W6803" s="14">
        <f t="shared" si="856"/>
        <v>67297.14</v>
      </c>
      <c r="X6803" s="14"/>
      <c r="Y6803" s="14">
        <f t="shared" si="853"/>
        <v>0</v>
      </c>
      <c r="Z6803" s="14"/>
      <c r="AA6803" s="14">
        <f t="shared" si="849"/>
        <v>0</v>
      </c>
      <c r="AB6803" s="14">
        <f t="shared" si="850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>
      <c r="A6804" s="7" t="s">
        <v>3728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55"/>
        <v>54105.64</v>
      </c>
      <c r="W6804" s="14">
        <f t="shared" si="856"/>
        <v>24159.7</v>
      </c>
      <c r="X6804" s="14"/>
      <c r="Y6804" s="14">
        <f t="shared" si="853"/>
        <v>0</v>
      </c>
      <c r="Z6804" s="16">
        <f t="shared" ref="Z6804:Z6848" si="857">W6804+X6804</f>
        <v>24159.7</v>
      </c>
      <c r="AA6804" s="139">
        <f>W6804*P6804</f>
        <v>483.19400000000002</v>
      </c>
      <c r="AB6804" s="14">
        <f t="shared" si="850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3728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55"/>
        <v>753947.2</v>
      </c>
      <c r="W6805" s="14">
        <f t="shared" si="856"/>
        <v>0</v>
      </c>
      <c r="X6805" s="14"/>
      <c r="Y6805" s="14">
        <f t="shared" si="853"/>
        <v>0</v>
      </c>
      <c r="Z6805" s="16">
        <f t="shared" si="857"/>
        <v>0</v>
      </c>
      <c r="AA6805" s="14">
        <f t="shared" ref="AA6805:AA6868" si="858">U6805-W6805</f>
        <v>0</v>
      </c>
      <c r="AB6805" s="14">
        <f t="shared" si="850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3728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4058</v>
      </c>
      <c r="S6806" s="139">
        <v>200000</v>
      </c>
      <c r="T6806" s="14"/>
      <c r="U6806" s="139">
        <v>200000</v>
      </c>
      <c r="V6806" s="14">
        <f t="shared" si="855"/>
        <v>0</v>
      </c>
      <c r="W6806" s="14">
        <f t="shared" si="856"/>
        <v>200000</v>
      </c>
      <c r="X6806" s="14"/>
      <c r="Y6806" s="14">
        <f t="shared" si="853"/>
        <v>0</v>
      </c>
      <c r="Z6806" s="16">
        <f t="shared" si="857"/>
        <v>200000</v>
      </c>
      <c r="AA6806" s="14">
        <f t="shared" si="858"/>
        <v>0</v>
      </c>
      <c r="AB6806" s="14">
        <f t="shared" si="850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3728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55"/>
        <v>0</v>
      </c>
      <c r="W6807" s="14">
        <f t="shared" si="856"/>
        <v>14733.813725490196</v>
      </c>
      <c r="X6807" s="14"/>
      <c r="Y6807" s="14">
        <f t="shared" si="853"/>
        <v>0</v>
      </c>
      <c r="Z6807" s="16">
        <f t="shared" si="857"/>
        <v>14733.813725490196</v>
      </c>
      <c r="AA6807" s="14">
        <f t="shared" si="858"/>
        <v>294.67627450980399</v>
      </c>
      <c r="AB6807" s="14">
        <f t="shared" si="850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3728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4052</v>
      </c>
      <c r="S6808" s="139">
        <v>4790.51</v>
      </c>
      <c r="T6808" s="14"/>
      <c r="U6808" s="14">
        <v>5058.93</v>
      </c>
      <c r="V6808" s="14">
        <v>0</v>
      </c>
      <c r="W6808" s="14">
        <f t="shared" si="856"/>
        <v>5058.93</v>
      </c>
      <c r="X6808" s="14"/>
      <c r="Y6808" s="14">
        <f t="shared" si="853"/>
        <v>0</v>
      </c>
      <c r="Z6808" s="16">
        <f t="shared" si="857"/>
        <v>5058.93</v>
      </c>
      <c r="AA6808" s="14">
        <f t="shared" si="858"/>
        <v>0</v>
      </c>
      <c r="AB6808" s="14">
        <f t="shared" si="850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3728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55"/>
        <v>7906.4000000000015</v>
      </c>
      <c r="W6809" s="14">
        <f t="shared" si="856"/>
        <v>25983.317307692309</v>
      </c>
      <c r="X6809" s="14"/>
      <c r="Y6809" s="14">
        <f t="shared" si="853"/>
        <v>0</v>
      </c>
      <c r="Z6809" s="16">
        <f t="shared" si="857"/>
        <v>25983.317307692309</v>
      </c>
      <c r="AA6809" s="14">
        <f t="shared" si="858"/>
        <v>1039.3326923076929</v>
      </c>
      <c r="AB6809" s="14">
        <f t="shared" si="850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3728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55"/>
        <v>136564.01999999999</v>
      </c>
      <c r="W6810" s="14">
        <f t="shared" si="856"/>
        <v>0</v>
      </c>
      <c r="X6810" s="14"/>
      <c r="Y6810" s="14">
        <f t="shared" si="853"/>
        <v>0</v>
      </c>
      <c r="Z6810" s="16">
        <f t="shared" si="857"/>
        <v>0</v>
      </c>
      <c r="AA6810" s="14">
        <f t="shared" si="858"/>
        <v>0</v>
      </c>
      <c r="AB6810" s="14">
        <f t="shared" si="850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3728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3568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55"/>
        <v>97836.33</v>
      </c>
      <c r="W6811" s="14">
        <f t="shared" si="856"/>
        <v>8002</v>
      </c>
      <c r="X6811" s="14"/>
      <c r="Y6811" s="14">
        <f t="shared" si="853"/>
        <v>0</v>
      </c>
      <c r="Z6811" s="16">
        <f t="shared" si="857"/>
        <v>8002</v>
      </c>
      <c r="AA6811" s="14">
        <f t="shared" si="858"/>
        <v>0</v>
      </c>
      <c r="AB6811" s="14">
        <f t="shared" si="850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3728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55"/>
        <v>69364.140000000014</v>
      </c>
      <c r="W6812" s="14">
        <f t="shared" si="856"/>
        <v>21830.6</v>
      </c>
      <c r="X6812" s="14"/>
      <c r="Y6812" s="14">
        <f t="shared" si="853"/>
        <v>0</v>
      </c>
      <c r="Z6812" s="16">
        <f t="shared" si="857"/>
        <v>21830.6</v>
      </c>
      <c r="AA6812" s="14">
        <f t="shared" si="858"/>
        <v>0</v>
      </c>
      <c r="AB6812" s="14">
        <f t="shared" si="850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3728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55"/>
        <v>1482.9799999999996</v>
      </c>
      <c r="W6813" s="14">
        <f t="shared" si="856"/>
        <v>18480.32</v>
      </c>
      <c r="X6813" s="14"/>
      <c r="Y6813" s="14">
        <f t="shared" si="853"/>
        <v>0</v>
      </c>
      <c r="Z6813" s="16">
        <f t="shared" si="857"/>
        <v>18480.32</v>
      </c>
      <c r="AA6813" s="14">
        <f t="shared" si="858"/>
        <v>0</v>
      </c>
      <c r="AB6813" s="14">
        <f t="shared" si="850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3728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55"/>
        <v>12936.48</v>
      </c>
      <c r="W6814" s="14">
        <f t="shared" si="856"/>
        <v>0</v>
      </c>
      <c r="X6814" s="14"/>
      <c r="Y6814" s="14">
        <f t="shared" si="853"/>
        <v>0</v>
      </c>
      <c r="Z6814" s="16">
        <f t="shared" si="857"/>
        <v>0</v>
      </c>
      <c r="AA6814" s="14">
        <f t="shared" si="858"/>
        <v>0</v>
      </c>
      <c r="AB6814" s="14">
        <f t="shared" si="850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3728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4052</v>
      </c>
      <c r="S6815" s="139">
        <v>10200</v>
      </c>
      <c r="T6815" s="14"/>
      <c r="U6815" s="139">
        <v>10200</v>
      </c>
      <c r="V6815" s="14">
        <f t="shared" si="855"/>
        <v>0</v>
      </c>
      <c r="W6815" s="14">
        <f t="shared" si="856"/>
        <v>10000</v>
      </c>
      <c r="X6815" s="14"/>
      <c r="Y6815" s="14">
        <f t="shared" si="853"/>
        <v>0</v>
      </c>
      <c r="Z6815" s="16">
        <f t="shared" si="857"/>
        <v>10000</v>
      </c>
      <c r="AA6815" s="14">
        <f t="shared" si="858"/>
        <v>200</v>
      </c>
      <c r="AB6815" s="14">
        <f t="shared" si="850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3728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55"/>
        <v>35939.389999999985</v>
      </c>
      <c r="W6816" s="14">
        <f t="shared" si="856"/>
        <v>241809.41176470587</v>
      </c>
      <c r="X6816" s="14"/>
      <c r="Y6816" s="14">
        <f t="shared" si="853"/>
        <v>0</v>
      </c>
      <c r="Z6816" s="16">
        <f t="shared" si="857"/>
        <v>241809.41176470587</v>
      </c>
      <c r="AA6816" s="14">
        <f t="shared" si="858"/>
        <v>4836.188235294132</v>
      </c>
      <c r="AB6816" s="14">
        <f t="shared" si="850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3728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55"/>
        <v>97531.989999999991</v>
      </c>
      <c r="W6817" s="14">
        <f t="shared" si="856"/>
        <v>91176.470588235286</v>
      </c>
      <c r="X6817" s="14"/>
      <c r="Y6817" s="14">
        <f t="shared" si="853"/>
        <v>0</v>
      </c>
      <c r="Z6817" s="16">
        <f t="shared" si="857"/>
        <v>91176.470588235286</v>
      </c>
      <c r="AA6817" s="14">
        <f t="shared" si="858"/>
        <v>1823.5294117647136</v>
      </c>
      <c r="AB6817" s="14">
        <f t="shared" si="850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3728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55"/>
        <v>427.65</v>
      </c>
      <c r="W6818" s="14">
        <f t="shared" si="856"/>
        <v>0</v>
      </c>
      <c r="X6818" s="14"/>
      <c r="Y6818" s="14">
        <f t="shared" si="853"/>
        <v>0</v>
      </c>
      <c r="Z6818" s="16">
        <f t="shared" si="857"/>
        <v>0</v>
      </c>
      <c r="AA6818" s="14">
        <f t="shared" si="858"/>
        <v>0</v>
      </c>
      <c r="AB6818" s="14">
        <f t="shared" si="850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3728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55"/>
        <v>25000</v>
      </c>
      <c r="W6819" s="14">
        <f t="shared" si="856"/>
        <v>0</v>
      </c>
      <c r="X6819" s="14"/>
      <c r="Y6819" s="14">
        <f t="shared" si="853"/>
        <v>0</v>
      </c>
      <c r="Z6819" s="16">
        <f t="shared" si="857"/>
        <v>0</v>
      </c>
      <c r="AA6819" s="14">
        <f t="shared" si="858"/>
        <v>0</v>
      </c>
      <c r="AB6819" s="14">
        <f t="shared" si="850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3728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55"/>
        <v>14613.38</v>
      </c>
      <c r="W6820" s="14">
        <f t="shared" si="856"/>
        <v>0</v>
      </c>
      <c r="X6820" s="14"/>
      <c r="Y6820" s="14">
        <f t="shared" si="853"/>
        <v>0</v>
      </c>
      <c r="Z6820" s="16">
        <f t="shared" si="857"/>
        <v>0</v>
      </c>
      <c r="AA6820" s="14">
        <f t="shared" si="858"/>
        <v>0</v>
      </c>
      <c r="AB6820" s="14">
        <f t="shared" si="850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3728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55"/>
        <v>-79.7</v>
      </c>
      <c r="W6821" s="14">
        <f t="shared" si="856"/>
        <v>0</v>
      </c>
      <c r="X6821" s="14"/>
      <c r="Y6821" s="14">
        <f t="shared" si="853"/>
        <v>0</v>
      </c>
      <c r="Z6821" s="16">
        <f t="shared" si="857"/>
        <v>0</v>
      </c>
      <c r="AA6821" s="14">
        <f t="shared" si="858"/>
        <v>0</v>
      </c>
      <c r="AB6821" s="14">
        <f t="shared" si="850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3728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55"/>
        <v>5860.05</v>
      </c>
      <c r="W6822" s="14">
        <f t="shared" si="856"/>
        <v>0</v>
      </c>
      <c r="X6822" s="14"/>
      <c r="Y6822" s="14">
        <f t="shared" si="853"/>
        <v>0</v>
      </c>
      <c r="Z6822" s="16">
        <f t="shared" si="857"/>
        <v>0</v>
      </c>
      <c r="AA6822" s="14">
        <f t="shared" si="858"/>
        <v>0</v>
      </c>
      <c r="AB6822" s="14">
        <f t="shared" si="850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3728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55"/>
        <v>10079.870000000001</v>
      </c>
      <c r="W6823" s="14">
        <f t="shared" si="856"/>
        <v>0</v>
      </c>
      <c r="X6823" s="14"/>
      <c r="Y6823" s="14">
        <f t="shared" si="853"/>
        <v>0</v>
      </c>
      <c r="Z6823" s="16">
        <f t="shared" si="857"/>
        <v>0</v>
      </c>
      <c r="AA6823" s="14">
        <f t="shared" si="858"/>
        <v>0</v>
      </c>
      <c r="AB6823" s="14">
        <f t="shared" si="850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3728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55"/>
        <v>8252.84</v>
      </c>
      <c r="W6824" s="14">
        <f t="shared" si="856"/>
        <v>0</v>
      </c>
      <c r="X6824" s="14"/>
      <c r="Y6824" s="14">
        <f t="shared" si="853"/>
        <v>0</v>
      </c>
      <c r="Z6824" s="16">
        <f t="shared" si="857"/>
        <v>0</v>
      </c>
      <c r="AA6824" s="14">
        <f t="shared" si="858"/>
        <v>0</v>
      </c>
      <c r="AB6824" s="14">
        <f t="shared" si="850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3728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55"/>
        <v>37527.72</v>
      </c>
      <c r="W6825" s="14">
        <f t="shared" si="856"/>
        <v>0</v>
      </c>
      <c r="X6825" s="14"/>
      <c r="Y6825" s="14">
        <f t="shared" si="853"/>
        <v>0</v>
      </c>
      <c r="Z6825" s="16">
        <f t="shared" si="857"/>
        <v>0</v>
      </c>
      <c r="AA6825" s="14">
        <f t="shared" si="858"/>
        <v>0</v>
      </c>
      <c r="AB6825" s="14">
        <f t="shared" si="850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3728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55"/>
        <v>27897.68</v>
      </c>
      <c r="W6826" s="14">
        <f t="shared" si="856"/>
        <v>0</v>
      </c>
      <c r="X6826" s="14"/>
      <c r="Y6826" s="14">
        <f t="shared" si="853"/>
        <v>0</v>
      </c>
      <c r="Z6826" s="16">
        <f t="shared" si="857"/>
        <v>0</v>
      </c>
      <c r="AA6826" s="14">
        <f t="shared" si="858"/>
        <v>0</v>
      </c>
      <c r="AB6826" s="14">
        <f t="shared" si="850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3728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4058</v>
      </c>
      <c r="S6827" s="139">
        <v>417988.03</v>
      </c>
      <c r="T6827" s="14"/>
      <c r="U6827" s="14">
        <v>123364.51</v>
      </c>
      <c r="V6827" s="14">
        <f t="shared" si="855"/>
        <v>294623.52</v>
      </c>
      <c r="W6827" s="14">
        <f t="shared" si="856"/>
        <v>123364.51</v>
      </c>
      <c r="X6827" s="14"/>
      <c r="Y6827" s="14">
        <f t="shared" si="853"/>
        <v>0</v>
      </c>
      <c r="Z6827" s="16">
        <f t="shared" si="857"/>
        <v>123364.51</v>
      </c>
      <c r="AA6827" s="14">
        <f t="shared" si="858"/>
        <v>0</v>
      </c>
      <c r="AB6827" s="14">
        <f t="shared" si="850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3728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55"/>
        <v>25719.599999999999</v>
      </c>
      <c r="W6828" s="14">
        <f t="shared" si="856"/>
        <v>0</v>
      </c>
      <c r="X6828" s="14"/>
      <c r="Y6828" s="14">
        <f t="shared" si="853"/>
        <v>0</v>
      </c>
      <c r="Z6828" s="16">
        <f t="shared" si="857"/>
        <v>0</v>
      </c>
      <c r="AA6828" s="14">
        <f t="shared" si="858"/>
        <v>0</v>
      </c>
      <c r="AB6828" s="14">
        <f t="shared" si="850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3728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4058</v>
      </c>
      <c r="S6829" s="139">
        <v>11324.13</v>
      </c>
      <c r="T6829" s="14"/>
      <c r="U6829" s="14">
        <v>0</v>
      </c>
      <c r="V6829" s="14">
        <f t="shared" si="855"/>
        <v>11324.13</v>
      </c>
      <c r="W6829" s="14">
        <f t="shared" si="856"/>
        <v>0</v>
      </c>
      <c r="X6829" s="14"/>
      <c r="Y6829" s="14">
        <f t="shared" si="853"/>
        <v>0</v>
      </c>
      <c r="Z6829" s="16">
        <f t="shared" si="857"/>
        <v>0</v>
      </c>
      <c r="AA6829" s="14">
        <f t="shared" si="858"/>
        <v>0</v>
      </c>
      <c r="AB6829" s="14">
        <f t="shared" si="850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3728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4058</v>
      </c>
      <c r="S6830" s="139">
        <v>317924.58</v>
      </c>
      <c r="T6830" s="14"/>
      <c r="U6830" s="14">
        <v>180000</v>
      </c>
      <c r="V6830" s="14">
        <f t="shared" si="855"/>
        <v>137924.58000000002</v>
      </c>
      <c r="W6830" s="14">
        <f t="shared" si="856"/>
        <v>180000</v>
      </c>
      <c r="X6830" s="14"/>
      <c r="Y6830" s="14">
        <f t="shared" si="853"/>
        <v>0</v>
      </c>
      <c r="Z6830" s="16">
        <f t="shared" si="857"/>
        <v>180000</v>
      </c>
      <c r="AA6830" s="14">
        <f t="shared" si="858"/>
        <v>0</v>
      </c>
      <c r="AB6830" s="14">
        <f t="shared" si="850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3728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55"/>
        <v>3048.66</v>
      </c>
      <c r="W6831" s="14">
        <f t="shared" si="856"/>
        <v>0</v>
      </c>
      <c r="X6831" s="14"/>
      <c r="Y6831" s="14">
        <f t="shared" si="853"/>
        <v>0</v>
      </c>
      <c r="Z6831" s="16">
        <f t="shared" si="857"/>
        <v>0</v>
      </c>
      <c r="AA6831" s="14">
        <f t="shared" si="858"/>
        <v>0</v>
      </c>
      <c r="AB6831" s="14">
        <f t="shared" si="850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3728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55"/>
        <v>4006.75</v>
      </c>
      <c r="W6832" s="14">
        <f t="shared" si="856"/>
        <v>0</v>
      </c>
      <c r="X6832" s="14"/>
      <c r="Y6832" s="14">
        <f t="shared" si="853"/>
        <v>0</v>
      </c>
      <c r="Z6832" s="16">
        <f t="shared" si="857"/>
        <v>0</v>
      </c>
      <c r="AA6832" s="14">
        <f t="shared" si="858"/>
        <v>0</v>
      </c>
      <c r="AB6832" s="14">
        <f t="shared" si="850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3728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55"/>
        <v>2238.3000000000002</v>
      </c>
      <c r="W6833" s="14">
        <f t="shared" si="856"/>
        <v>0</v>
      </c>
      <c r="X6833" s="14"/>
      <c r="Y6833" s="14">
        <f t="shared" si="853"/>
        <v>0</v>
      </c>
      <c r="Z6833" s="16">
        <f t="shared" si="857"/>
        <v>0</v>
      </c>
      <c r="AA6833" s="14">
        <f t="shared" si="858"/>
        <v>0</v>
      </c>
      <c r="AB6833" s="14">
        <f t="shared" ref="AB6833:AB6896" si="859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3728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56"/>
        <v>433.07</v>
      </c>
      <c r="X6834" s="14"/>
      <c r="Y6834" s="14">
        <f t="shared" si="853"/>
        <v>0</v>
      </c>
      <c r="Z6834" s="16">
        <f t="shared" si="857"/>
        <v>433.07</v>
      </c>
      <c r="AA6834" s="14">
        <f t="shared" si="858"/>
        <v>0</v>
      </c>
      <c r="AB6834" s="14">
        <f t="shared" si="859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3728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55"/>
        <v>4257.3999999999996</v>
      </c>
      <c r="W6835" s="14">
        <f t="shared" si="856"/>
        <v>0</v>
      </c>
      <c r="X6835" s="14"/>
      <c r="Y6835" s="14">
        <f t="shared" si="853"/>
        <v>0</v>
      </c>
      <c r="Z6835" s="16">
        <f t="shared" si="857"/>
        <v>0</v>
      </c>
      <c r="AA6835" s="14">
        <f t="shared" si="858"/>
        <v>0</v>
      </c>
      <c r="AB6835" s="14">
        <f t="shared" si="859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3728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3674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55"/>
        <v>-5.47</v>
      </c>
      <c r="W6836" s="14">
        <f t="shared" si="856"/>
        <v>0</v>
      </c>
      <c r="X6836" s="14"/>
      <c r="Y6836" s="14">
        <f t="shared" si="853"/>
        <v>0</v>
      </c>
      <c r="Z6836" s="16">
        <f t="shared" si="857"/>
        <v>0</v>
      </c>
      <c r="AA6836" s="14">
        <f t="shared" si="858"/>
        <v>0</v>
      </c>
      <c r="AB6836" s="14">
        <f t="shared" si="859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3728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3755</v>
      </c>
      <c r="S6837" s="139">
        <v>34215.86</v>
      </c>
      <c r="T6837" s="14"/>
      <c r="U6837" s="139">
        <v>34215.86</v>
      </c>
      <c r="V6837" s="14">
        <f t="shared" si="855"/>
        <v>0</v>
      </c>
      <c r="W6837" s="14">
        <f t="shared" si="856"/>
        <v>33544.960784313727</v>
      </c>
      <c r="X6837" s="14"/>
      <c r="Y6837" s="14">
        <f t="shared" si="853"/>
        <v>0</v>
      </c>
      <c r="Z6837" s="16">
        <f t="shared" si="857"/>
        <v>33544.960784313727</v>
      </c>
      <c r="AA6837" s="14">
        <f t="shared" si="858"/>
        <v>670.89921568627324</v>
      </c>
      <c r="AB6837" s="14">
        <f t="shared" si="859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3728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55"/>
        <v>10948.1</v>
      </c>
      <c r="W6838" s="14">
        <f t="shared" si="856"/>
        <v>0</v>
      </c>
      <c r="X6838" s="14"/>
      <c r="Y6838" s="14">
        <f t="shared" si="853"/>
        <v>0</v>
      </c>
      <c r="Z6838" s="16">
        <f t="shared" si="857"/>
        <v>0</v>
      </c>
      <c r="AA6838" s="14">
        <f t="shared" si="858"/>
        <v>0</v>
      </c>
      <c r="AB6838" s="14">
        <f t="shared" si="859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3728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55"/>
        <v>-833361.97000000009</v>
      </c>
      <c r="W6839" s="14">
        <f t="shared" si="856"/>
        <v>135286.10476190475</v>
      </c>
      <c r="X6839" s="14"/>
      <c r="Y6839" s="14">
        <f t="shared" si="853"/>
        <v>0</v>
      </c>
      <c r="Z6839" s="16">
        <f t="shared" si="857"/>
        <v>135286.10476190475</v>
      </c>
      <c r="AA6839" s="14">
        <f t="shared" si="858"/>
        <v>6764.3052380952577</v>
      </c>
      <c r="AB6839" s="14">
        <f t="shared" si="859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3728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55"/>
        <v>-1406071.47</v>
      </c>
      <c r="W6840" s="14">
        <f t="shared" si="856"/>
        <v>649130.25714285718</v>
      </c>
      <c r="X6840" s="14"/>
      <c r="Y6840" s="14">
        <f t="shared" si="853"/>
        <v>0</v>
      </c>
      <c r="Z6840" s="16">
        <f t="shared" si="857"/>
        <v>649130.25714285718</v>
      </c>
      <c r="AA6840" s="14">
        <f t="shared" si="858"/>
        <v>32456.512857142836</v>
      </c>
      <c r="AB6840" s="14">
        <f t="shared" si="859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3728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55"/>
        <v>-502912.69</v>
      </c>
      <c r="W6841" s="14">
        <f t="shared" si="856"/>
        <v>0</v>
      </c>
      <c r="X6841" s="14"/>
      <c r="Y6841" s="14">
        <f t="shared" si="853"/>
        <v>0</v>
      </c>
      <c r="Z6841" s="16">
        <f t="shared" si="857"/>
        <v>0</v>
      </c>
      <c r="AA6841" s="14">
        <f t="shared" si="858"/>
        <v>0</v>
      </c>
      <c r="AB6841" s="14">
        <f t="shared" si="859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3728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55"/>
        <v>33806.589999999997</v>
      </c>
      <c r="W6842" s="14">
        <f t="shared" si="856"/>
        <v>0</v>
      </c>
      <c r="X6842" s="14"/>
      <c r="Y6842" s="14">
        <f t="shared" si="853"/>
        <v>0</v>
      </c>
      <c r="Z6842" s="16">
        <f t="shared" si="857"/>
        <v>0</v>
      </c>
      <c r="AA6842" s="14">
        <f t="shared" si="858"/>
        <v>0</v>
      </c>
      <c r="AB6842" s="14">
        <f t="shared" si="859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3728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56"/>
        <v>0</v>
      </c>
      <c r="X6843" s="14"/>
      <c r="Y6843" s="14">
        <f t="shared" si="853"/>
        <v>0</v>
      </c>
      <c r="Z6843" s="16">
        <f t="shared" si="857"/>
        <v>0</v>
      </c>
      <c r="AA6843" s="14">
        <f t="shared" si="858"/>
        <v>0</v>
      </c>
      <c r="AB6843" s="14">
        <f t="shared" si="859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3728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55"/>
        <v>64000</v>
      </c>
      <c r="W6844" s="14">
        <f t="shared" si="856"/>
        <v>0</v>
      </c>
      <c r="X6844" s="14"/>
      <c r="Y6844" s="14">
        <f t="shared" si="853"/>
        <v>0</v>
      </c>
      <c r="Z6844" s="16">
        <f t="shared" si="857"/>
        <v>0</v>
      </c>
      <c r="AA6844" s="14">
        <f t="shared" si="858"/>
        <v>0</v>
      </c>
      <c r="AB6844" s="14">
        <f t="shared" si="859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3728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55"/>
        <v>68775.509999999995</v>
      </c>
      <c r="W6845" s="14">
        <f t="shared" si="856"/>
        <v>0</v>
      </c>
      <c r="X6845" s="14"/>
      <c r="Y6845" s="14">
        <f t="shared" si="853"/>
        <v>0</v>
      </c>
      <c r="Z6845" s="16">
        <f t="shared" si="857"/>
        <v>0</v>
      </c>
      <c r="AA6845" s="14">
        <f t="shared" si="858"/>
        <v>0</v>
      </c>
      <c r="AB6845" s="14">
        <f t="shared" si="859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3728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55"/>
        <v>1142.8499999999999</v>
      </c>
      <c r="W6846" s="14">
        <f t="shared" si="856"/>
        <v>0</v>
      </c>
      <c r="X6846" s="14"/>
      <c r="Y6846" s="14">
        <f t="shared" si="853"/>
        <v>0</v>
      </c>
      <c r="Z6846" s="16">
        <f t="shared" si="857"/>
        <v>0</v>
      </c>
      <c r="AA6846" s="14">
        <f t="shared" si="858"/>
        <v>0</v>
      </c>
      <c r="AB6846" s="14">
        <f t="shared" si="859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3728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55"/>
        <v>138113.93</v>
      </c>
      <c r="W6847" s="14">
        <f t="shared" si="856"/>
        <v>0</v>
      </c>
      <c r="X6847" s="14"/>
      <c r="Y6847" s="14">
        <f t="shared" si="853"/>
        <v>0</v>
      </c>
      <c r="Z6847" s="16">
        <f t="shared" si="857"/>
        <v>0</v>
      </c>
      <c r="AA6847" s="14">
        <f t="shared" si="858"/>
        <v>0</v>
      </c>
      <c r="AB6847" s="14">
        <f t="shared" si="859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3728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55"/>
        <v>27054.5800000001</v>
      </c>
      <c r="W6848" s="14">
        <f t="shared" si="856"/>
        <v>0</v>
      </c>
      <c r="X6848" s="14"/>
      <c r="Y6848" s="14">
        <f t="shared" si="853"/>
        <v>0</v>
      </c>
      <c r="Z6848" s="16">
        <f t="shared" si="857"/>
        <v>0</v>
      </c>
      <c r="AA6848" s="14">
        <f t="shared" si="858"/>
        <v>0</v>
      </c>
      <c r="AB6848" s="14">
        <f t="shared" si="859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3728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55"/>
        <v>1153.1199999999999</v>
      </c>
      <c r="W6849" s="14">
        <f t="shared" si="856"/>
        <v>0</v>
      </c>
      <c r="X6849" s="14"/>
      <c r="Y6849" s="14">
        <f t="shared" si="853"/>
        <v>0</v>
      </c>
      <c r="Z6849" s="14"/>
      <c r="AA6849" s="14">
        <f t="shared" si="858"/>
        <v>0</v>
      </c>
      <c r="AB6849" s="14">
        <f t="shared" si="859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3728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55"/>
        <v>977.7</v>
      </c>
      <c r="W6850" s="14">
        <f t="shared" si="856"/>
        <v>0</v>
      </c>
      <c r="X6850" s="14"/>
      <c r="Y6850" s="14">
        <f t="shared" si="853"/>
        <v>0</v>
      </c>
      <c r="Z6850" s="16">
        <f t="shared" ref="Z6850:Z6893" si="860">W6850+X6850</f>
        <v>0</v>
      </c>
      <c r="AA6850" s="14">
        <f t="shared" si="858"/>
        <v>0</v>
      </c>
      <c r="AB6850" s="14">
        <f t="shared" si="859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3728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55"/>
        <v>-129970.56</v>
      </c>
      <c r="W6851" s="14">
        <f t="shared" si="856"/>
        <v>5393.33</v>
      </c>
      <c r="X6851" s="14"/>
      <c r="Y6851" s="14">
        <f t="shared" ref="Y6851:Y6914" si="861">IF((W6851-AB6851)&gt;0,W6851-AB6851,0)</f>
        <v>0</v>
      </c>
      <c r="Z6851" s="16">
        <f t="shared" si="860"/>
        <v>5393.33</v>
      </c>
      <c r="AA6851" s="14">
        <f t="shared" si="858"/>
        <v>0</v>
      </c>
      <c r="AB6851" s="14">
        <f t="shared" si="859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3728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55"/>
        <v>107577.03</v>
      </c>
      <c r="W6852" s="14">
        <f t="shared" si="856"/>
        <v>0</v>
      </c>
      <c r="X6852" s="14"/>
      <c r="Y6852" s="14">
        <f t="shared" si="861"/>
        <v>0</v>
      </c>
      <c r="Z6852" s="16">
        <f t="shared" si="860"/>
        <v>0</v>
      </c>
      <c r="AA6852" s="14">
        <f t="shared" si="858"/>
        <v>0</v>
      </c>
      <c r="AB6852" s="14">
        <f t="shared" si="859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3728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2">S6853+T6853-U6853</f>
        <v>-31569.94</v>
      </c>
      <c r="W6853" s="14">
        <f t="shared" si="856"/>
        <v>0</v>
      </c>
      <c r="X6853" s="14"/>
      <c r="Y6853" s="14">
        <f t="shared" si="861"/>
        <v>0</v>
      </c>
      <c r="Z6853" s="16">
        <f t="shared" si="860"/>
        <v>0</v>
      </c>
      <c r="AA6853" s="14">
        <f t="shared" si="858"/>
        <v>0</v>
      </c>
      <c r="AB6853" s="14">
        <f t="shared" si="859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3728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2"/>
        <v>4458.1899999999996</v>
      </c>
      <c r="W6854" s="14">
        <f t="shared" si="856"/>
        <v>0</v>
      </c>
      <c r="X6854" s="14"/>
      <c r="Y6854" s="14">
        <f t="shared" si="861"/>
        <v>0</v>
      </c>
      <c r="Z6854" s="16">
        <f t="shared" si="860"/>
        <v>0</v>
      </c>
      <c r="AA6854" s="14">
        <f t="shared" si="858"/>
        <v>0</v>
      </c>
      <c r="AB6854" s="14">
        <f t="shared" si="859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3728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3993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56"/>
        <v>211156.24000000002</v>
      </c>
      <c r="X6855" s="14"/>
      <c r="Y6855" s="14">
        <f t="shared" si="861"/>
        <v>0</v>
      </c>
      <c r="Z6855" s="16">
        <f t="shared" si="860"/>
        <v>211156.24000000002</v>
      </c>
      <c r="AA6855" s="14">
        <f t="shared" si="858"/>
        <v>0</v>
      </c>
      <c r="AB6855" s="14">
        <f t="shared" si="859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3728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2"/>
        <v>232858.85</v>
      </c>
      <c r="W6856" s="14">
        <f t="shared" si="856"/>
        <v>0</v>
      </c>
      <c r="X6856" s="14"/>
      <c r="Y6856" s="14">
        <f t="shared" si="861"/>
        <v>0</v>
      </c>
      <c r="Z6856" s="16">
        <f t="shared" si="860"/>
        <v>0</v>
      </c>
      <c r="AA6856" s="14">
        <f t="shared" si="858"/>
        <v>0</v>
      </c>
      <c r="AB6856" s="14">
        <f t="shared" si="859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3728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2"/>
        <v>-149561.78</v>
      </c>
      <c r="W6857" s="14">
        <f t="shared" si="856"/>
        <v>57305.566037735851</v>
      </c>
      <c r="X6857" s="14"/>
      <c r="Y6857" s="14">
        <f t="shared" si="861"/>
        <v>0</v>
      </c>
      <c r="Z6857" s="16">
        <f t="shared" si="860"/>
        <v>57305.566037735851</v>
      </c>
      <c r="AA6857" s="14">
        <f t="shared" si="858"/>
        <v>3438.3339622641506</v>
      </c>
      <c r="AB6857" s="14">
        <f t="shared" si="859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3728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3755</v>
      </c>
      <c r="S6858" s="139">
        <v>-78428.960000000006</v>
      </c>
      <c r="T6858" s="14"/>
      <c r="U6858" s="14">
        <v>0</v>
      </c>
      <c r="V6858" s="14">
        <f t="shared" si="862"/>
        <v>-78428.960000000006</v>
      </c>
      <c r="W6858" s="14">
        <f t="shared" si="856"/>
        <v>0</v>
      </c>
      <c r="X6858" s="14"/>
      <c r="Y6858" s="14">
        <f t="shared" si="861"/>
        <v>0</v>
      </c>
      <c r="Z6858" s="16">
        <f t="shared" si="860"/>
        <v>0</v>
      </c>
      <c r="AA6858" s="14">
        <f t="shared" si="858"/>
        <v>0</v>
      </c>
      <c r="AB6858" s="14">
        <f t="shared" si="859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3728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3993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56"/>
        <v>0</v>
      </c>
      <c r="X6859" s="14"/>
      <c r="Y6859" s="14">
        <f t="shared" si="861"/>
        <v>0</v>
      </c>
      <c r="Z6859" s="16">
        <f t="shared" si="860"/>
        <v>0</v>
      </c>
      <c r="AA6859" s="14">
        <f t="shared" si="858"/>
        <v>0</v>
      </c>
      <c r="AB6859" s="14">
        <f t="shared" si="859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3728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2"/>
        <v>-835103.02999999991</v>
      </c>
      <c r="W6860" s="14">
        <f t="shared" ref="W6860:W6923" si="863">IF(O6860="返货",U6860/(1+P6860),IF(O6860="返现",U6860,IF(O6860="折扣",U6860*P6860,IF(O6860="无",U6860))))</f>
        <v>96437.460784313735</v>
      </c>
      <c r="X6860" s="14"/>
      <c r="Y6860" s="14">
        <f t="shared" si="861"/>
        <v>0</v>
      </c>
      <c r="Z6860" s="16">
        <f t="shared" si="860"/>
        <v>96437.460784313735</v>
      </c>
      <c r="AA6860" s="14">
        <f t="shared" si="858"/>
        <v>1928.7492156862718</v>
      </c>
      <c r="AB6860" s="14">
        <f t="shared" si="859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3728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2"/>
        <v>69200.62</v>
      </c>
      <c r="W6861" s="14">
        <f t="shared" si="863"/>
        <v>0</v>
      </c>
      <c r="X6861" s="14"/>
      <c r="Y6861" s="14">
        <f t="shared" si="861"/>
        <v>0</v>
      </c>
      <c r="Z6861" s="16">
        <f t="shared" si="860"/>
        <v>0</v>
      </c>
      <c r="AA6861" s="14">
        <f t="shared" si="858"/>
        <v>0</v>
      </c>
      <c r="AB6861" s="14">
        <f t="shared" si="859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3728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3"/>
        <v>0</v>
      </c>
      <c r="X6862" s="14"/>
      <c r="Y6862" s="14">
        <f t="shared" si="861"/>
        <v>0</v>
      </c>
      <c r="Z6862" s="16">
        <f t="shared" si="860"/>
        <v>0</v>
      </c>
      <c r="AA6862" s="14">
        <f t="shared" si="858"/>
        <v>0</v>
      </c>
      <c r="AB6862" s="14">
        <f t="shared" si="859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3728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2"/>
        <v>-1304322.97</v>
      </c>
      <c r="W6863" s="14">
        <f t="shared" si="863"/>
        <v>503305.04</v>
      </c>
      <c r="X6863" s="14"/>
      <c r="Y6863" s="14">
        <f t="shared" si="861"/>
        <v>0</v>
      </c>
      <c r="Z6863" s="16">
        <f t="shared" si="860"/>
        <v>503305.04</v>
      </c>
      <c r="AA6863" s="14">
        <f t="shared" si="858"/>
        <v>0</v>
      </c>
      <c r="AB6863" s="14">
        <f t="shared" si="859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3728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2"/>
        <v>4331.8599999999997</v>
      </c>
      <c r="W6864" s="14">
        <f t="shared" si="863"/>
        <v>0</v>
      </c>
      <c r="X6864" s="14"/>
      <c r="Y6864" s="14">
        <f t="shared" si="861"/>
        <v>0</v>
      </c>
      <c r="Z6864" s="16">
        <f t="shared" si="860"/>
        <v>0</v>
      </c>
      <c r="AA6864" s="14">
        <f t="shared" si="858"/>
        <v>0</v>
      </c>
      <c r="AB6864" s="14">
        <f t="shared" si="859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3728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2"/>
        <v>34103.07</v>
      </c>
      <c r="W6865" s="14">
        <f t="shared" si="863"/>
        <v>42686.450980392154</v>
      </c>
      <c r="X6865" s="14"/>
      <c r="Y6865" s="14">
        <f t="shared" si="861"/>
        <v>0</v>
      </c>
      <c r="Z6865" s="16">
        <f t="shared" si="860"/>
        <v>42686.450980392154</v>
      </c>
      <c r="AA6865" s="14">
        <f t="shared" si="858"/>
        <v>853.72901960784657</v>
      </c>
      <c r="AB6865" s="14">
        <f t="shared" si="859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3728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3993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3"/>
        <v>0</v>
      </c>
      <c r="X6866" s="14"/>
      <c r="Y6866" s="14">
        <f t="shared" si="861"/>
        <v>0</v>
      </c>
      <c r="Z6866" s="16">
        <f t="shared" si="860"/>
        <v>0</v>
      </c>
      <c r="AA6866" s="14">
        <f t="shared" si="858"/>
        <v>0</v>
      </c>
      <c r="AB6866" s="14">
        <f t="shared" si="859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3728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2"/>
        <v>-92096.38</v>
      </c>
      <c r="W6867" s="14">
        <f t="shared" si="863"/>
        <v>0</v>
      </c>
      <c r="X6867" s="14"/>
      <c r="Y6867" s="14">
        <f t="shared" si="861"/>
        <v>0</v>
      </c>
      <c r="Z6867" s="16">
        <f t="shared" si="860"/>
        <v>0</v>
      </c>
      <c r="AA6867" s="14">
        <f t="shared" si="858"/>
        <v>0</v>
      </c>
      <c r="AB6867" s="14">
        <f t="shared" si="859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3728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3993</v>
      </c>
      <c r="S6868" s="139">
        <v>40771.57</v>
      </c>
      <c r="T6868" s="14"/>
      <c r="U6868" s="14">
        <v>1706.71</v>
      </c>
      <c r="V6868" s="14">
        <f t="shared" si="862"/>
        <v>39064.86</v>
      </c>
      <c r="W6868" s="14">
        <f t="shared" si="863"/>
        <v>1706.71</v>
      </c>
      <c r="X6868" s="14"/>
      <c r="Y6868" s="14">
        <f t="shared" si="861"/>
        <v>0</v>
      </c>
      <c r="Z6868" s="16">
        <f t="shared" si="860"/>
        <v>1706.71</v>
      </c>
      <c r="AA6868" s="14">
        <f t="shared" si="858"/>
        <v>0</v>
      </c>
      <c r="AB6868" s="14">
        <f t="shared" si="859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3728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2"/>
        <v>44490.16</v>
      </c>
      <c r="W6869" s="14">
        <f t="shared" si="863"/>
        <v>0</v>
      </c>
      <c r="X6869" s="14"/>
      <c r="Y6869" s="14">
        <f t="shared" si="861"/>
        <v>0</v>
      </c>
      <c r="Z6869" s="16">
        <f t="shared" si="860"/>
        <v>0</v>
      </c>
      <c r="AA6869" s="14">
        <f t="shared" ref="AA6869:AA6883" si="864">U6869-W6869</f>
        <v>0</v>
      </c>
      <c r="AB6869" s="14">
        <f t="shared" si="859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3728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2"/>
        <v>46963.14</v>
      </c>
      <c r="W6870" s="14">
        <f t="shared" si="863"/>
        <v>0</v>
      </c>
      <c r="X6870" s="14"/>
      <c r="Y6870" s="14">
        <f t="shared" si="861"/>
        <v>0</v>
      </c>
      <c r="Z6870" s="16">
        <f t="shared" si="860"/>
        <v>0</v>
      </c>
      <c r="AA6870" s="14">
        <f t="shared" si="864"/>
        <v>0</v>
      </c>
      <c r="AB6870" s="14">
        <f t="shared" si="859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3728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3993</v>
      </c>
      <c r="S6871" s="139">
        <v>-16148.02</v>
      </c>
      <c r="T6871" s="14"/>
      <c r="U6871" s="14">
        <v>5008.3600000000006</v>
      </c>
      <c r="V6871" s="14">
        <f t="shared" si="862"/>
        <v>-21156.38</v>
      </c>
      <c r="W6871" s="14">
        <f t="shared" si="863"/>
        <v>5008.3600000000006</v>
      </c>
      <c r="X6871" s="14"/>
      <c r="Y6871" s="14">
        <f t="shared" si="861"/>
        <v>0</v>
      </c>
      <c r="Z6871" s="16">
        <f t="shared" si="860"/>
        <v>5008.3600000000006</v>
      </c>
      <c r="AA6871" s="14">
        <f t="shared" si="864"/>
        <v>0</v>
      </c>
      <c r="AB6871" s="14">
        <f t="shared" si="859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3728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2"/>
        <v>6946.43</v>
      </c>
      <c r="W6872" s="14">
        <f t="shared" si="863"/>
        <v>0</v>
      </c>
      <c r="X6872" s="14"/>
      <c r="Y6872" s="14">
        <f t="shared" si="861"/>
        <v>0</v>
      </c>
      <c r="Z6872" s="16">
        <f t="shared" si="860"/>
        <v>0</v>
      </c>
      <c r="AA6872" s="14">
        <f t="shared" si="864"/>
        <v>0</v>
      </c>
      <c r="AB6872" s="14">
        <f t="shared" si="859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3728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3"/>
        <v>0</v>
      </c>
      <c r="X6873" s="14"/>
      <c r="Y6873" s="14">
        <f t="shared" si="861"/>
        <v>0</v>
      </c>
      <c r="Z6873" s="16">
        <f t="shared" si="860"/>
        <v>0</v>
      </c>
      <c r="AA6873" s="14">
        <f t="shared" si="864"/>
        <v>0</v>
      </c>
      <c r="AB6873" s="14">
        <f t="shared" si="859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3728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3993</v>
      </c>
      <c r="S6874" s="139">
        <v>48950.41</v>
      </c>
      <c r="T6874" s="14"/>
      <c r="U6874" s="139">
        <v>48950.41</v>
      </c>
      <c r="V6874" s="14">
        <f t="shared" si="862"/>
        <v>0</v>
      </c>
      <c r="W6874" s="14">
        <f t="shared" si="863"/>
        <v>48465.752475247529</v>
      </c>
      <c r="X6874" s="14"/>
      <c r="Y6874" s="14">
        <f t="shared" si="861"/>
        <v>0</v>
      </c>
      <c r="Z6874" s="16">
        <f t="shared" si="860"/>
        <v>48465.752475247529</v>
      </c>
      <c r="AA6874" s="14">
        <f t="shared" si="864"/>
        <v>484.65752475247427</v>
      </c>
      <c r="AB6874" s="14">
        <f t="shared" si="859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3728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2"/>
        <v>-238007.06</v>
      </c>
      <c r="W6875" s="14">
        <f t="shared" si="863"/>
        <v>29095.82</v>
      </c>
      <c r="X6875" s="14"/>
      <c r="Y6875" s="14">
        <f t="shared" si="861"/>
        <v>0</v>
      </c>
      <c r="Z6875" s="16">
        <f t="shared" si="860"/>
        <v>29095.82</v>
      </c>
      <c r="AA6875" s="14">
        <f t="shared" si="864"/>
        <v>0</v>
      </c>
      <c r="AB6875" s="14">
        <f t="shared" si="859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3728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2"/>
        <v>0</v>
      </c>
      <c r="W6876" s="14">
        <f t="shared" si="863"/>
        <v>153.26470588235296</v>
      </c>
      <c r="X6876" s="14"/>
      <c r="Y6876" s="14">
        <f t="shared" si="861"/>
        <v>0</v>
      </c>
      <c r="Z6876" s="16">
        <f t="shared" si="860"/>
        <v>153.26470588235296</v>
      </c>
      <c r="AA6876" s="14">
        <f t="shared" si="864"/>
        <v>3.0652941176470563</v>
      </c>
      <c r="AB6876" s="14">
        <f t="shared" si="859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3728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2"/>
        <v>12850.94</v>
      </c>
      <c r="W6877" s="14">
        <f t="shared" si="863"/>
        <v>0</v>
      </c>
      <c r="X6877" s="14"/>
      <c r="Y6877" s="14">
        <f t="shared" si="861"/>
        <v>0</v>
      </c>
      <c r="Z6877" s="16">
        <f t="shared" si="860"/>
        <v>0</v>
      </c>
      <c r="AA6877" s="14">
        <f t="shared" si="864"/>
        <v>0</v>
      </c>
      <c r="AB6877" s="14">
        <f t="shared" si="859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3728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2"/>
        <v>10000</v>
      </c>
      <c r="W6878" s="14">
        <f t="shared" si="863"/>
        <v>0</v>
      </c>
      <c r="X6878" s="14"/>
      <c r="Y6878" s="14">
        <f t="shared" si="861"/>
        <v>0</v>
      </c>
      <c r="Z6878" s="16">
        <f t="shared" si="860"/>
        <v>0</v>
      </c>
      <c r="AA6878" s="14">
        <f t="shared" si="864"/>
        <v>0</v>
      </c>
      <c r="AB6878" s="14">
        <f t="shared" si="859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3728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3"/>
        <v>0</v>
      </c>
      <c r="X6879" s="14"/>
      <c r="Y6879" s="14">
        <f t="shared" si="861"/>
        <v>0</v>
      </c>
      <c r="Z6879" s="16">
        <f t="shared" si="860"/>
        <v>0</v>
      </c>
      <c r="AA6879" s="14">
        <f t="shared" si="864"/>
        <v>0</v>
      </c>
      <c r="AB6879" s="14">
        <f t="shared" si="859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3728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2"/>
        <v>47147.519999999997</v>
      </c>
      <c r="W6880" s="14">
        <f t="shared" si="863"/>
        <v>6200</v>
      </c>
      <c r="X6880" s="14"/>
      <c r="Y6880" s="14">
        <f t="shared" si="861"/>
        <v>0</v>
      </c>
      <c r="Z6880" s="16">
        <f t="shared" si="860"/>
        <v>6200</v>
      </c>
      <c r="AA6880" s="14">
        <f t="shared" si="864"/>
        <v>0</v>
      </c>
      <c r="AB6880" s="14">
        <f t="shared" si="859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3728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2"/>
        <v>35861.80999999999</v>
      </c>
      <c r="W6881" s="14">
        <f t="shared" si="863"/>
        <v>49495.87</v>
      </c>
      <c r="X6881" s="14"/>
      <c r="Y6881" s="14">
        <f t="shared" si="861"/>
        <v>0</v>
      </c>
      <c r="Z6881" s="16">
        <f t="shared" si="860"/>
        <v>49495.87</v>
      </c>
      <c r="AA6881" s="14">
        <f t="shared" si="864"/>
        <v>0</v>
      </c>
      <c r="AB6881" s="14">
        <f t="shared" si="859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3728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2"/>
        <v>8478.73</v>
      </c>
      <c r="W6882" s="14">
        <f t="shared" si="863"/>
        <v>0</v>
      </c>
      <c r="X6882" s="14"/>
      <c r="Y6882" s="14">
        <f t="shared" si="861"/>
        <v>0</v>
      </c>
      <c r="Z6882" s="16">
        <f t="shared" si="860"/>
        <v>0</v>
      </c>
      <c r="AA6882" s="14">
        <f t="shared" si="864"/>
        <v>0</v>
      </c>
      <c r="AB6882" s="14">
        <f t="shared" si="859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3728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2"/>
        <v>1105.3699999999999</v>
      </c>
      <c r="W6883" s="14">
        <f t="shared" si="863"/>
        <v>0</v>
      </c>
      <c r="X6883" s="14"/>
      <c r="Y6883" s="14">
        <f t="shared" si="861"/>
        <v>0</v>
      </c>
      <c r="Z6883" s="16">
        <f t="shared" si="860"/>
        <v>0</v>
      </c>
      <c r="AA6883" s="14">
        <f t="shared" si="864"/>
        <v>0</v>
      </c>
      <c r="AB6883" s="14">
        <f t="shared" si="859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3728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2"/>
        <v>500000</v>
      </c>
      <c r="W6884" s="14">
        <f t="shared" si="863"/>
        <v>0</v>
      </c>
      <c r="X6884" s="14"/>
      <c r="Y6884" s="14">
        <f t="shared" si="861"/>
        <v>0</v>
      </c>
      <c r="Z6884" s="16">
        <f t="shared" si="860"/>
        <v>0</v>
      </c>
      <c r="AA6884" s="139">
        <f>W6884*P6884</f>
        <v>0</v>
      </c>
      <c r="AB6884" s="14">
        <f t="shared" si="859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3728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2"/>
        <v>-326303.3</v>
      </c>
      <c r="W6885" s="14">
        <f t="shared" si="863"/>
        <v>122348.84761904761</v>
      </c>
      <c r="X6885" s="14"/>
      <c r="Y6885" s="14">
        <f t="shared" si="861"/>
        <v>0</v>
      </c>
      <c r="Z6885" s="16">
        <f t="shared" si="860"/>
        <v>122348.84761904761</v>
      </c>
      <c r="AA6885" s="14">
        <f t="shared" ref="AA6885:AA6933" si="865">U6885-W6885</f>
        <v>6117.4423809523869</v>
      </c>
      <c r="AB6885" s="14">
        <f t="shared" si="859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3728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2"/>
        <v>64.839999999999918</v>
      </c>
      <c r="W6886" s="14">
        <f t="shared" si="863"/>
        <v>1196.22</v>
      </c>
      <c r="X6886" s="14"/>
      <c r="Y6886" s="14">
        <f t="shared" si="861"/>
        <v>0</v>
      </c>
      <c r="Z6886" s="16">
        <f t="shared" si="860"/>
        <v>1196.22</v>
      </c>
      <c r="AA6886" s="14">
        <f t="shared" si="865"/>
        <v>0</v>
      </c>
      <c r="AB6886" s="14">
        <f t="shared" si="859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3728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2"/>
        <v>10600</v>
      </c>
      <c r="W6887" s="14">
        <f t="shared" si="863"/>
        <v>0</v>
      </c>
      <c r="X6887" s="14"/>
      <c r="Y6887" s="14">
        <f t="shared" si="861"/>
        <v>0</v>
      </c>
      <c r="Z6887" s="16">
        <f t="shared" si="860"/>
        <v>0</v>
      </c>
      <c r="AA6887" s="14">
        <f t="shared" si="865"/>
        <v>0</v>
      </c>
      <c r="AB6887" s="14">
        <f t="shared" si="859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3728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2"/>
        <v>26746.11</v>
      </c>
      <c r="W6888" s="14">
        <f t="shared" si="863"/>
        <v>0</v>
      </c>
      <c r="X6888" s="14"/>
      <c r="Y6888" s="14">
        <f t="shared" si="861"/>
        <v>0</v>
      </c>
      <c r="Z6888" s="16">
        <f t="shared" si="860"/>
        <v>0</v>
      </c>
      <c r="AA6888" s="14">
        <f t="shared" si="865"/>
        <v>0</v>
      </c>
      <c r="AB6888" s="14">
        <f t="shared" si="859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3728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2"/>
        <v>5400</v>
      </c>
      <c r="W6889" s="14">
        <f t="shared" si="863"/>
        <v>0</v>
      </c>
      <c r="X6889" s="14"/>
      <c r="Y6889" s="14">
        <f t="shared" si="861"/>
        <v>0</v>
      </c>
      <c r="Z6889" s="16">
        <f t="shared" si="860"/>
        <v>0</v>
      </c>
      <c r="AA6889" s="14">
        <f t="shared" si="865"/>
        <v>0</v>
      </c>
      <c r="AB6889" s="14">
        <f t="shared" si="859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3728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2"/>
        <v>-618787.68999999994</v>
      </c>
      <c r="W6890" s="14">
        <f t="shared" si="863"/>
        <v>0.11</v>
      </c>
      <c r="X6890" s="14"/>
      <c r="Y6890" s="14">
        <f t="shared" si="861"/>
        <v>0</v>
      </c>
      <c r="Z6890" s="16">
        <f t="shared" si="860"/>
        <v>0.11</v>
      </c>
      <c r="AA6890" s="14">
        <f t="shared" si="865"/>
        <v>0</v>
      </c>
      <c r="AB6890" s="14">
        <f t="shared" si="859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3728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2"/>
        <v>1262.4100000000001</v>
      </c>
      <c r="W6891" s="14">
        <f t="shared" si="863"/>
        <v>0</v>
      </c>
      <c r="X6891" s="14"/>
      <c r="Y6891" s="14">
        <f t="shared" si="861"/>
        <v>0</v>
      </c>
      <c r="Z6891" s="16">
        <f t="shared" si="860"/>
        <v>0</v>
      </c>
      <c r="AA6891" s="14">
        <f t="shared" si="865"/>
        <v>0</v>
      </c>
      <c r="AB6891" s="14">
        <f t="shared" si="859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3728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2"/>
        <v>14612.29</v>
      </c>
      <c r="W6892" s="14">
        <f t="shared" si="863"/>
        <v>9117.6470588235297</v>
      </c>
      <c r="X6892" s="14"/>
      <c r="Y6892" s="14">
        <f t="shared" si="861"/>
        <v>0</v>
      </c>
      <c r="Z6892" s="16">
        <f t="shared" si="860"/>
        <v>9117.6470588235297</v>
      </c>
      <c r="AA6892" s="14">
        <f t="shared" si="865"/>
        <v>182.35294117647027</v>
      </c>
      <c r="AB6892" s="14">
        <f t="shared" si="859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3728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2"/>
        <v>112459.33</v>
      </c>
      <c r="W6893" s="14">
        <f t="shared" si="863"/>
        <v>10784.313725490196</v>
      </c>
      <c r="X6893" s="14"/>
      <c r="Y6893" s="14">
        <f t="shared" si="861"/>
        <v>0</v>
      </c>
      <c r="Z6893" s="16">
        <f t="shared" si="860"/>
        <v>10784.313725490196</v>
      </c>
      <c r="AA6893" s="14">
        <f t="shared" si="865"/>
        <v>215.68627450980421</v>
      </c>
      <c r="AB6893" s="14">
        <f t="shared" si="859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3728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2"/>
        <v>1267.21</v>
      </c>
      <c r="W6894" s="14">
        <f t="shared" si="863"/>
        <v>0</v>
      </c>
      <c r="X6894" s="14"/>
      <c r="Y6894" s="14">
        <f t="shared" si="861"/>
        <v>0</v>
      </c>
      <c r="Z6894" s="14"/>
      <c r="AA6894" s="14">
        <f t="shared" si="865"/>
        <v>0</v>
      </c>
      <c r="AB6894" s="14">
        <f t="shared" si="859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3728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2"/>
        <v>-18663.37</v>
      </c>
      <c r="W6895" s="14">
        <f t="shared" si="863"/>
        <v>0</v>
      </c>
      <c r="X6895" s="14"/>
      <c r="Y6895" s="14">
        <f t="shared" si="861"/>
        <v>0</v>
      </c>
      <c r="Z6895" s="16">
        <f t="shared" ref="Z6895:Z6922" si="866">W6895+X6895</f>
        <v>0</v>
      </c>
      <c r="AA6895" s="14">
        <f t="shared" si="865"/>
        <v>0</v>
      </c>
      <c r="AB6895" s="14">
        <f t="shared" si="859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3728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2"/>
        <v>61129.29</v>
      </c>
      <c r="W6896" s="14">
        <f t="shared" si="863"/>
        <v>0</v>
      </c>
      <c r="X6896" s="14"/>
      <c r="Y6896" s="14">
        <f t="shared" si="861"/>
        <v>0</v>
      </c>
      <c r="Z6896" s="16">
        <f t="shared" si="866"/>
        <v>0</v>
      </c>
      <c r="AA6896" s="14">
        <f t="shared" si="865"/>
        <v>0</v>
      </c>
      <c r="AB6896" s="14">
        <f t="shared" si="859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3728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2"/>
        <v>-0.4</v>
      </c>
      <c r="W6897" s="14">
        <f t="shared" si="863"/>
        <v>0</v>
      </c>
      <c r="X6897" s="14"/>
      <c r="Y6897" s="14">
        <f t="shared" si="861"/>
        <v>0</v>
      </c>
      <c r="Z6897" s="16">
        <f t="shared" si="866"/>
        <v>0</v>
      </c>
      <c r="AA6897" s="14">
        <f t="shared" si="865"/>
        <v>0</v>
      </c>
      <c r="AB6897" s="14">
        <f t="shared" ref="AB6897:AB6960" si="867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3728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2"/>
        <v>-95761.86</v>
      </c>
      <c r="W6898" s="14">
        <f t="shared" si="863"/>
        <v>0</v>
      </c>
      <c r="X6898" s="14"/>
      <c r="Y6898" s="14">
        <f t="shared" si="861"/>
        <v>0</v>
      </c>
      <c r="Z6898" s="16">
        <f t="shared" si="866"/>
        <v>0</v>
      </c>
      <c r="AA6898" s="14">
        <f t="shared" si="865"/>
        <v>0</v>
      </c>
      <c r="AB6898" s="14">
        <f t="shared" si="867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3728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2"/>
        <v>1.99999999895226E-2</v>
      </c>
      <c r="W6899" s="14">
        <f t="shared" si="863"/>
        <v>0</v>
      </c>
      <c r="X6899" s="14"/>
      <c r="Y6899" s="14">
        <f t="shared" si="861"/>
        <v>0</v>
      </c>
      <c r="Z6899" s="16">
        <f t="shared" si="866"/>
        <v>0</v>
      </c>
      <c r="AA6899" s="14">
        <f t="shared" si="865"/>
        <v>0</v>
      </c>
      <c r="AB6899" s="14">
        <f t="shared" si="867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3728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2"/>
        <v>-406</v>
      </c>
      <c r="W6900" s="14">
        <f t="shared" si="863"/>
        <v>0</v>
      </c>
      <c r="X6900" s="14"/>
      <c r="Y6900" s="14">
        <f t="shared" si="861"/>
        <v>0</v>
      </c>
      <c r="Z6900" s="16">
        <f t="shared" si="866"/>
        <v>0</v>
      </c>
      <c r="AA6900" s="14">
        <f t="shared" si="865"/>
        <v>0</v>
      </c>
      <c r="AB6900" s="14">
        <f t="shared" si="867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3728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2"/>
        <v>10551.68</v>
      </c>
      <c r="W6901" s="14">
        <f t="shared" si="863"/>
        <v>0</v>
      </c>
      <c r="X6901" s="14"/>
      <c r="Y6901" s="14">
        <f t="shared" si="861"/>
        <v>0</v>
      </c>
      <c r="Z6901" s="16">
        <f t="shared" si="866"/>
        <v>0</v>
      </c>
      <c r="AA6901" s="14">
        <f t="shared" si="865"/>
        <v>0</v>
      </c>
      <c r="AB6901" s="14">
        <f t="shared" si="867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3728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2"/>
        <v>7617.73</v>
      </c>
      <c r="W6902" s="14">
        <f t="shared" si="863"/>
        <v>0</v>
      </c>
      <c r="X6902" s="14"/>
      <c r="Y6902" s="14">
        <f t="shared" si="861"/>
        <v>0</v>
      </c>
      <c r="Z6902" s="16">
        <f t="shared" si="866"/>
        <v>0</v>
      </c>
      <c r="AA6902" s="14">
        <f t="shared" si="865"/>
        <v>0</v>
      </c>
      <c r="AB6902" s="14">
        <f t="shared" si="867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3728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2"/>
        <v>113117.56</v>
      </c>
      <c r="W6903" s="14">
        <f t="shared" si="863"/>
        <v>0</v>
      </c>
      <c r="X6903" s="14"/>
      <c r="Y6903" s="14">
        <f t="shared" si="861"/>
        <v>0</v>
      </c>
      <c r="Z6903" s="16">
        <f t="shared" si="866"/>
        <v>0</v>
      </c>
      <c r="AA6903" s="14">
        <f t="shared" si="865"/>
        <v>0</v>
      </c>
      <c r="AB6903" s="14">
        <f t="shared" si="867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3728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2"/>
        <v>178134.84</v>
      </c>
      <c r="W6904" s="14">
        <f t="shared" si="863"/>
        <v>0</v>
      </c>
      <c r="X6904" s="14"/>
      <c r="Y6904" s="14">
        <f t="shared" si="861"/>
        <v>0</v>
      </c>
      <c r="Z6904" s="16">
        <f t="shared" si="866"/>
        <v>0</v>
      </c>
      <c r="AA6904" s="14">
        <f t="shared" si="865"/>
        <v>0</v>
      </c>
      <c r="AB6904" s="14">
        <f t="shared" si="867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3728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2"/>
        <v>-8254.44</v>
      </c>
      <c r="W6905" s="14">
        <f t="shared" si="863"/>
        <v>0</v>
      </c>
      <c r="X6905" s="14"/>
      <c r="Y6905" s="14">
        <f t="shared" si="861"/>
        <v>0</v>
      </c>
      <c r="Z6905" s="16">
        <f t="shared" si="866"/>
        <v>0</v>
      </c>
      <c r="AA6905" s="14">
        <f t="shared" si="865"/>
        <v>0</v>
      </c>
      <c r="AB6905" s="14">
        <f t="shared" si="867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3728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2"/>
        <v>15652.3</v>
      </c>
      <c r="W6906" s="14">
        <f t="shared" si="863"/>
        <v>0</v>
      </c>
      <c r="X6906" s="14"/>
      <c r="Y6906" s="14">
        <f t="shared" si="861"/>
        <v>0</v>
      </c>
      <c r="Z6906" s="16">
        <f t="shared" si="866"/>
        <v>0</v>
      </c>
      <c r="AA6906" s="14">
        <f t="shared" si="865"/>
        <v>0</v>
      </c>
      <c r="AB6906" s="14">
        <f t="shared" si="867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3728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2"/>
        <v>-58762.05</v>
      </c>
      <c r="W6907" s="14">
        <f t="shared" si="863"/>
        <v>12600</v>
      </c>
      <c r="X6907" s="14">
        <f t="shared" ref="X6907:X6908" si="868">W6907*R6907/(1-R6907)</f>
        <v>257.14285714285717</v>
      </c>
      <c r="Y6907" s="14">
        <f t="shared" si="861"/>
        <v>0</v>
      </c>
      <c r="Z6907" s="16">
        <f t="shared" si="866"/>
        <v>12857.142857142857</v>
      </c>
      <c r="AA6907" s="14">
        <f t="shared" si="865"/>
        <v>0</v>
      </c>
      <c r="AB6907" s="14">
        <f t="shared" si="867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3728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3"/>
        <v>0</v>
      </c>
      <c r="X6908" s="14">
        <f t="shared" si="868"/>
        <v>0</v>
      </c>
      <c r="Y6908" s="14">
        <f t="shared" si="861"/>
        <v>0</v>
      </c>
      <c r="Z6908" s="16">
        <f t="shared" si="866"/>
        <v>0</v>
      </c>
      <c r="AA6908" s="14">
        <f t="shared" si="865"/>
        <v>0</v>
      </c>
      <c r="AB6908" s="14">
        <f t="shared" si="867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3728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2"/>
        <v>-266016.62</v>
      </c>
      <c r="W6909" s="14">
        <f t="shared" si="863"/>
        <v>65384.615384615383</v>
      </c>
      <c r="X6909" s="14"/>
      <c r="Y6909" s="14">
        <f t="shared" si="861"/>
        <v>0</v>
      </c>
      <c r="Z6909" s="16">
        <f t="shared" si="866"/>
        <v>65384.615384615383</v>
      </c>
      <c r="AA6909" s="14">
        <f t="shared" si="865"/>
        <v>2615.3846153846171</v>
      </c>
      <c r="AB6909" s="14">
        <f t="shared" si="867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3728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2"/>
        <v>650</v>
      </c>
      <c r="W6910" s="14">
        <f t="shared" si="863"/>
        <v>0</v>
      </c>
      <c r="X6910" s="14"/>
      <c r="Y6910" s="14">
        <f t="shared" si="861"/>
        <v>0</v>
      </c>
      <c r="Z6910" s="16">
        <f t="shared" si="866"/>
        <v>0</v>
      </c>
      <c r="AA6910" s="14">
        <f t="shared" si="865"/>
        <v>0</v>
      </c>
      <c r="AB6910" s="14">
        <f t="shared" si="867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3728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2"/>
        <v>7337</v>
      </c>
      <c r="W6911" s="14">
        <f t="shared" si="863"/>
        <v>0</v>
      </c>
      <c r="X6911" s="14"/>
      <c r="Y6911" s="14">
        <f t="shared" si="861"/>
        <v>0</v>
      </c>
      <c r="Z6911" s="16">
        <f t="shared" si="866"/>
        <v>0</v>
      </c>
      <c r="AA6911" s="14">
        <f t="shared" si="865"/>
        <v>0</v>
      </c>
      <c r="AB6911" s="14">
        <f t="shared" si="867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3728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3"/>
        <v>9627.48</v>
      </c>
      <c r="X6912" s="14"/>
      <c r="Y6912" s="14">
        <f t="shared" si="861"/>
        <v>0</v>
      </c>
      <c r="Z6912" s="16">
        <f t="shared" si="866"/>
        <v>9627.48</v>
      </c>
      <c r="AA6912" s="14">
        <f t="shared" si="865"/>
        <v>0</v>
      </c>
      <c r="AB6912" s="14">
        <f t="shared" si="867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3728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2"/>
        <v>19864.599999999999</v>
      </c>
      <c r="W6913" s="14">
        <f t="shared" si="863"/>
        <v>0</v>
      </c>
      <c r="X6913" s="14"/>
      <c r="Y6913" s="14">
        <f t="shared" si="861"/>
        <v>0</v>
      </c>
      <c r="Z6913" s="16">
        <f t="shared" si="866"/>
        <v>0</v>
      </c>
      <c r="AA6913" s="14">
        <f t="shared" si="865"/>
        <v>0</v>
      </c>
      <c r="AB6913" s="14">
        <f t="shared" si="867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3728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3"/>
        <v>34410.382352941175</v>
      </c>
      <c r="X6914" s="14"/>
      <c r="Y6914" s="14">
        <f t="shared" si="861"/>
        <v>0</v>
      </c>
      <c r="Z6914" s="16">
        <f t="shared" si="866"/>
        <v>34410.382352941175</v>
      </c>
      <c r="AA6914" s="14">
        <f t="shared" si="865"/>
        <v>688.20764705882175</v>
      </c>
      <c r="AB6914" s="14">
        <f t="shared" si="867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3728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2"/>
        <v>8774.7000000000007</v>
      </c>
      <c r="W6915" s="14">
        <f t="shared" si="863"/>
        <v>0</v>
      </c>
      <c r="X6915" s="14"/>
      <c r="Y6915" s="14">
        <f t="shared" ref="Y6915:Y6978" si="869">IF((W6915-AB6915)&gt;0,W6915-AB6915,0)</f>
        <v>0</v>
      </c>
      <c r="Z6915" s="16">
        <f t="shared" si="866"/>
        <v>0</v>
      </c>
      <c r="AA6915" s="14">
        <f t="shared" si="865"/>
        <v>0</v>
      </c>
      <c r="AB6915" s="14">
        <f t="shared" si="867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3728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2"/>
        <v>2641</v>
      </c>
      <c r="W6916" s="14">
        <f t="shared" si="863"/>
        <v>0</v>
      </c>
      <c r="X6916" s="14"/>
      <c r="Y6916" s="14">
        <f t="shared" si="869"/>
        <v>0</v>
      </c>
      <c r="Z6916" s="16">
        <f t="shared" si="866"/>
        <v>0</v>
      </c>
      <c r="AA6916" s="14">
        <f t="shared" si="865"/>
        <v>0</v>
      </c>
      <c r="AB6916" s="14">
        <f t="shared" si="867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3728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0">S6917+T6917-U6917</f>
        <v>3533.05</v>
      </c>
      <c r="W6917" s="14">
        <f t="shared" si="863"/>
        <v>0</v>
      </c>
      <c r="X6917" s="14"/>
      <c r="Y6917" s="14">
        <f t="shared" si="869"/>
        <v>0</v>
      </c>
      <c r="Z6917" s="16">
        <f t="shared" si="866"/>
        <v>0</v>
      </c>
      <c r="AA6917" s="14">
        <f t="shared" si="865"/>
        <v>0</v>
      </c>
      <c r="AB6917" s="14">
        <f t="shared" si="867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3728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0"/>
        <v>155475.29999999999</v>
      </c>
      <c r="W6918" s="14">
        <f t="shared" si="863"/>
        <v>0</v>
      </c>
      <c r="X6918" s="14"/>
      <c r="Y6918" s="14">
        <f t="shared" si="869"/>
        <v>0</v>
      </c>
      <c r="Z6918" s="16">
        <f t="shared" si="866"/>
        <v>0</v>
      </c>
      <c r="AA6918" s="14">
        <f t="shared" si="865"/>
        <v>0</v>
      </c>
      <c r="AB6918" s="14">
        <f t="shared" si="867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3728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3755</v>
      </c>
      <c r="S6919" s="139">
        <v>-14908.12</v>
      </c>
      <c r="T6919" s="14"/>
      <c r="U6919" s="14">
        <v>0</v>
      </c>
      <c r="V6919" s="14">
        <f t="shared" si="870"/>
        <v>-14908.12</v>
      </c>
      <c r="W6919" s="14">
        <f t="shared" si="863"/>
        <v>0</v>
      </c>
      <c r="X6919" s="14"/>
      <c r="Y6919" s="14">
        <f t="shared" si="869"/>
        <v>0</v>
      </c>
      <c r="Z6919" s="16">
        <f t="shared" si="866"/>
        <v>0</v>
      </c>
      <c r="AA6919" s="14">
        <f t="shared" si="865"/>
        <v>0</v>
      </c>
      <c r="AB6919" s="14">
        <f t="shared" si="867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3728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0"/>
        <v>-30312</v>
      </c>
      <c r="W6920" s="14">
        <f t="shared" si="863"/>
        <v>9992</v>
      </c>
      <c r="X6920" s="14"/>
      <c r="Y6920" s="14">
        <f t="shared" si="869"/>
        <v>0</v>
      </c>
      <c r="Z6920" s="16">
        <f t="shared" si="866"/>
        <v>9992</v>
      </c>
      <c r="AA6920" s="14">
        <f t="shared" si="865"/>
        <v>0</v>
      </c>
      <c r="AB6920" s="14">
        <f t="shared" si="867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3728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0"/>
        <v>-355448.5</v>
      </c>
      <c r="W6921" s="14">
        <f t="shared" si="863"/>
        <v>0</v>
      </c>
      <c r="X6921" s="14"/>
      <c r="Y6921" s="14">
        <f t="shared" si="869"/>
        <v>0</v>
      </c>
      <c r="Z6921" s="16">
        <f t="shared" si="866"/>
        <v>0</v>
      </c>
      <c r="AA6921" s="14">
        <f t="shared" si="865"/>
        <v>0</v>
      </c>
      <c r="AB6921" s="14">
        <f t="shared" si="867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3728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0"/>
        <v>193642.39</v>
      </c>
      <c r="W6922" s="14">
        <f t="shared" si="863"/>
        <v>0</v>
      </c>
      <c r="X6922" s="14"/>
      <c r="Y6922" s="14">
        <f t="shared" si="869"/>
        <v>0</v>
      </c>
      <c r="Z6922" s="16">
        <f t="shared" si="866"/>
        <v>0</v>
      </c>
      <c r="AA6922" s="14">
        <f t="shared" si="865"/>
        <v>0</v>
      </c>
      <c r="AB6922" s="14">
        <f t="shared" si="867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3728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0"/>
        <v>-8501</v>
      </c>
      <c r="W6923" s="14">
        <f t="shared" si="863"/>
        <v>7200</v>
      </c>
      <c r="X6923" s="14"/>
      <c r="Y6923" s="14">
        <f t="shared" si="869"/>
        <v>0</v>
      </c>
      <c r="Z6923" s="14"/>
      <c r="AA6923" s="14">
        <f t="shared" si="865"/>
        <v>0</v>
      </c>
      <c r="AB6923" s="14">
        <f t="shared" si="867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3728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0"/>
        <v>-40867.870000000003</v>
      </c>
      <c r="W6924" s="14">
        <f t="shared" ref="W6924:W6954" si="871">IF(O6924="返货",U6924/(1+P6924),IF(O6924="返现",U6924,IF(O6924="折扣",U6924*P6924,IF(O6924="无",U6924))))</f>
        <v>25084.870000000003</v>
      </c>
      <c r="X6924" s="14"/>
      <c r="Y6924" s="14">
        <f t="shared" si="869"/>
        <v>0</v>
      </c>
      <c r="Z6924" s="16">
        <f t="shared" ref="Z6924:Z6926" si="872">W6924+X6924</f>
        <v>25084.870000000003</v>
      </c>
      <c r="AA6924" s="14">
        <f t="shared" si="865"/>
        <v>0</v>
      </c>
      <c r="AB6924" s="14">
        <f t="shared" si="867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3728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4382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4383</v>
      </c>
      <c r="R6925" s="74" t="s">
        <v>3771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69"/>
        <v>0</v>
      </c>
      <c r="Z6925" s="16">
        <f t="shared" si="872"/>
        <v>0</v>
      </c>
      <c r="AA6925" s="14">
        <f t="shared" si="865"/>
        <v>34999.300000000003</v>
      </c>
      <c r="AB6925" s="14">
        <f t="shared" si="867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>
      <c r="A6926" s="7" t="s">
        <v>3728</v>
      </c>
      <c r="B6926" s="74" t="s">
        <v>32</v>
      </c>
      <c r="C6926" s="74" t="s">
        <v>470</v>
      </c>
      <c r="D6926" s="74" t="s">
        <v>471</v>
      </c>
      <c r="E6926" s="74" t="s">
        <v>4384</v>
      </c>
      <c r="F6926" s="74" t="s">
        <v>4384</v>
      </c>
      <c r="G6926" s="74" t="s">
        <v>4384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4385</v>
      </c>
      <c r="M6926" s="74"/>
      <c r="N6926" s="74" t="s">
        <v>40</v>
      </c>
      <c r="O6926" s="74" t="s">
        <v>80</v>
      </c>
      <c r="P6926" s="26">
        <v>0</v>
      </c>
      <c r="Q6926" s="12" t="s">
        <v>4386</v>
      </c>
      <c r="R6926" s="74" t="s">
        <v>3771</v>
      </c>
      <c r="S6926" s="14">
        <v>0</v>
      </c>
      <c r="T6926" s="14">
        <v>35000</v>
      </c>
      <c r="U6926" s="14">
        <v>35000</v>
      </c>
      <c r="V6926" s="14">
        <f t="shared" ref="V6926" si="873">S6926+T6926-U6926</f>
        <v>0</v>
      </c>
      <c r="W6926" s="14">
        <v>0</v>
      </c>
      <c r="X6926" s="14"/>
      <c r="Y6926" s="14">
        <f t="shared" si="869"/>
        <v>0</v>
      </c>
      <c r="Z6926" s="16">
        <f t="shared" si="872"/>
        <v>0</v>
      </c>
      <c r="AA6926" s="14">
        <f t="shared" si="865"/>
        <v>35000</v>
      </c>
      <c r="AB6926" s="14">
        <f t="shared" si="867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>
      <c r="A6927" s="7" t="s">
        <v>3728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0"/>
        <v>-346</v>
      </c>
      <c r="W6927" s="14">
        <f t="shared" si="871"/>
        <v>346</v>
      </c>
      <c r="X6927" s="14"/>
      <c r="Y6927" s="14">
        <f t="shared" si="869"/>
        <v>0</v>
      </c>
      <c r="Z6927" s="14"/>
      <c r="AA6927" s="14">
        <f t="shared" si="865"/>
        <v>0</v>
      </c>
      <c r="AB6927" s="14">
        <f t="shared" si="867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>
      <c r="A6928" s="7" t="s">
        <v>3728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4032</v>
      </c>
      <c r="O6928" s="74" t="s">
        <v>80</v>
      </c>
      <c r="P6928" s="26">
        <v>0</v>
      </c>
      <c r="Q6928" s="12" t="s">
        <v>4338</v>
      </c>
      <c r="R6928" s="74"/>
      <c r="S6928" s="139">
        <v>0</v>
      </c>
      <c r="T6928" s="14">
        <v>0</v>
      </c>
      <c r="U6928" s="14">
        <v>122276.82</v>
      </c>
      <c r="V6928" s="14">
        <f t="shared" si="870"/>
        <v>-122276.82</v>
      </c>
      <c r="W6928" s="14">
        <f t="shared" si="871"/>
        <v>122276.82</v>
      </c>
      <c r="X6928" s="14"/>
      <c r="Y6928" s="14">
        <f t="shared" si="869"/>
        <v>0</v>
      </c>
      <c r="Z6928" s="16">
        <f t="shared" ref="Z6928:Z6991" si="874">W6928+X6928</f>
        <v>122276.82</v>
      </c>
      <c r="AA6928" s="14">
        <f t="shared" si="865"/>
        <v>0</v>
      </c>
      <c r="AB6928" s="14">
        <f t="shared" si="867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>
      <c r="A6929" s="7" t="s">
        <v>3728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4032</v>
      </c>
      <c r="O6929" s="74" t="s">
        <v>41</v>
      </c>
      <c r="P6929" s="26">
        <v>7.0000000000000007E-2</v>
      </c>
      <c r="Q6929" s="12">
        <v>40552</v>
      </c>
      <c r="R6929" s="74" t="s">
        <v>3771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69"/>
        <v>0</v>
      </c>
      <c r="Z6929" s="16">
        <f t="shared" si="874"/>
        <v>0</v>
      </c>
      <c r="AA6929" s="14">
        <f t="shared" si="865"/>
        <v>0.7</v>
      </c>
      <c r="AB6929" s="14">
        <f t="shared" si="867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>
      <c r="A6930" s="7" t="s">
        <v>3728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4032</v>
      </c>
      <c r="O6930" s="74" t="s">
        <v>41</v>
      </c>
      <c r="P6930" s="26">
        <v>0.12</v>
      </c>
      <c r="Q6930" s="12" t="s">
        <v>4356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75">S6930+T6930-U6930</f>
        <v>-4500</v>
      </c>
      <c r="W6930" s="14">
        <f t="shared" si="871"/>
        <v>4017.8571428571427</v>
      </c>
      <c r="X6930" s="14"/>
      <c r="Y6930" s="14">
        <f t="shared" si="869"/>
        <v>0</v>
      </c>
      <c r="Z6930" s="16">
        <f t="shared" si="874"/>
        <v>4017.8571428571427</v>
      </c>
      <c r="AA6930" s="14">
        <f t="shared" si="865"/>
        <v>482.14285714285734</v>
      </c>
      <c r="AB6930" s="14">
        <f t="shared" si="867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>
      <c r="A6931" s="7" t="s">
        <v>3728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4032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1"/>
        <v>15.686274509803921</v>
      </c>
      <c r="X6931" s="14"/>
      <c r="Y6931" s="14">
        <f t="shared" si="869"/>
        <v>0</v>
      </c>
      <c r="Z6931" s="16">
        <f t="shared" si="874"/>
        <v>15.686274509803921</v>
      </c>
      <c r="AA6931" s="14">
        <f t="shared" si="865"/>
        <v>0.31372549019607909</v>
      </c>
      <c r="AB6931" s="14">
        <f t="shared" si="867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3728</v>
      </c>
      <c r="B6932" s="74" t="s">
        <v>32</v>
      </c>
      <c r="C6932" s="74" t="s">
        <v>1072</v>
      </c>
      <c r="D6932" s="74" t="s">
        <v>1078</v>
      </c>
      <c r="E6932" s="74" t="s">
        <v>4064</v>
      </c>
      <c r="F6932" s="74" t="s">
        <v>4064</v>
      </c>
      <c r="G6932" s="74" t="s">
        <v>4064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4349</v>
      </c>
      <c r="M6932" s="74"/>
      <c r="N6932" s="74" t="s">
        <v>4032</v>
      </c>
      <c r="O6932" s="74" t="s">
        <v>41</v>
      </c>
      <c r="P6932" s="26">
        <v>0.02</v>
      </c>
      <c r="Q6932" s="12" t="s">
        <v>4350</v>
      </c>
      <c r="R6932" s="74" t="s">
        <v>3771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1"/>
        <v>1659.4803921568628</v>
      </c>
      <c r="X6932" s="14"/>
      <c r="Y6932" s="14">
        <f t="shared" si="869"/>
        <v>0</v>
      </c>
      <c r="Z6932" s="16">
        <f t="shared" si="874"/>
        <v>1659.4803921568628</v>
      </c>
      <c r="AA6932" s="14">
        <f t="shared" si="865"/>
        <v>33.18960784313731</v>
      </c>
      <c r="AB6932" s="14">
        <f t="shared" si="867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>
      <c r="A6933" s="7" t="s">
        <v>3728</v>
      </c>
      <c r="B6933" s="74" t="s">
        <v>32</v>
      </c>
      <c r="C6933" s="74" t="s">
        <v>1330</v>
      </c>
      <c r="D6933" s="74" t="s">
        <v>1354</v>
      </c>
      <c r="E6933" s="74" t="s">
        <v>4379</v>
      </c>
      <c r="F6933" s="74" t="s">
        <v>4379</v>
      </c>
      <c r="G6933" s="74" t="s">
        <v>4379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4379</v>
      </c>
      <c r="M6933" s="74"/>
      <c r="N6933" s="74" t="s">
        <v>4032</v>
      </c>
      <c r="O6933" s="74" t="s">
        <v>80</v>
      </c>
      <c r="P6933" s="26">
        <v>0</v>
      </c>
      <c r="Q6933" s="12" t="s">
        <v>4380</v>
      </c>
      <c r="R6933" s="74" t="s">
        <v>3771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1"/>
        <v>7316.82</v>
      </c>
      <c r="X6933" s="14"/>
      <c r="Y6933" s="14">
        <f t="shared" si="869"/>
        <v>0</v>
      </c>
      <c r="Z6933" s="16">
        <f t="shared" si="874"/>
        <v>7316.82</v>
      </c>
      <c r="AA6933" s="14">
        <f t="shared" si="865"/>
        <v>0</v>
      </c>
      <c r="AB6933" s="14">
        <f t="shared" si="867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>
      <c r="A6934" s="7" t="s">
        <v>3728</v>
      </c>
      <c r="B6934" s="108" t="s">
        <v>32</v>
      </c>
      <c r="C6934" s="108" t="s">
        <v>1517</v>
      </c>
      <c r="D6934" s="108"/>
      <c r="E6934" s="108" t="str">
        <f t="shared" ref="E6934:E6951" si="876">F6934</f>
        <v>江苏斗创双伦科技有限公司</v>
      </c>
      <c r="F6934" s="108" t="s">
        <v>4387</v>
      </c>
      <c r="G6934" s="108" t="s">
        <v>4387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4032</v>
      </c>
      <c r="O6934" s="108" t="s">
        <v>3667</v>
      </c>
      <c r="P6934" s="109">
        <v>0.03</v>
      </c>
      <c r="Q6934" s="110"/>
      <c r="R6934" s="108"/>
      <c r="S6934" s="142">
        <v>0</v>
      </c>
      <c r="T6934" s="112">
        <v>50000</v>
      </c>
      <c r="U6934" s="112"/>
      <c r="V6934" s="112">
        <f t="shared" si="875"/>
        <v>50000</v>
      </c>
      <c r="W6934" s="112">
        <f t="shared" si="871"/>
        <v>0</v>
      </c>
      <c r="X6934" s="112"/>
      <c r="Y6934" s="14">
        <f t="shared" si="869"/>
        <v>0</v>
      </c>
      <c r="Z6934" s="16">
        <f t="shared" si="874"/>
        <v>0</v>
      </c>
      <c r="AA6934" s="112">
        <f t="shared" ref="AA6934:AA6951" si="877">W6934*P6934</f>
        <v>0</v>
      </c>
      <c r="AB6934" s="112">
        <f t="shared" si="867"/>
        <v>0</v>
      </c>
      <c r="AC6934" s="10">
        <v>7.0000000000000007E-2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3728</v>
      </c>
      <c r="B6935" s="108" t="s">
        <v>32</v>
      </c>
      <c r="C6935" s="108" t="s">
        <v>1517</v>
      </c>
      <c r="D6935" s="108"/>
      <c r="E6935" s="108" t="str">
        <f t="shared" si="876"/>
        <v>北京慧衍致同信息技术有限公司</v>
      </c>
      <c r="F6935" s="108" t="s">
        <v>4148</v>
      </c>
      <c r="G6935" s="108" t="s">
        <v>4148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4032</v>
      </c>
      <c r="O6935" s="108" t="s">
        <v>3667</v>
      </c>
      <c r="P6935" s="109">
        <v>0.03</v>
      </c>
      <c r="Q6935" s="110"/>
      <c r="R6935" s="108"/>
      <c r="S6935" s="142">
        <v>1368527.57</v>
      </c>
      <c r="T6935" s="112">
        <v>8650000</v>
      </c>
      <c r="U6935" s="112">
        <v>7980176.4699999997</v>
      </c>
      <c r="V6935" s="112">
        <f t="shared" si="875"/>
        <v>2038351.1000000006</v>
      </c>
      <c r="W6935" s="112">
        <f t="shared" si="871"/>
        <v>7980176.4699999997</v>
      </c>
      <c r="X6935" s="112"/>
      <c r="Y6935" s="14">
        <f t="shared" si="869"/>
        <v>0</v>
      </c>
      <c r="Z6935" s="16">
        <f t="shared" si="874"/>
        <v>7980176.4699999997</v>
      </c>
      <c r="AA6935" s="112">
        <f t="shared" si="877"/>
        <v>239405.29409999997</v>
      </c>
      <c r="AB6935" s="112">
        <f t="shared" si="867"/>
        <v>7980176.4699999997</v>
      </c>
      <c r="AC6935" s="10">
        <v>7.0000000000000007E-2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3728</v>
      </c>
      <c r="B6936" s="108" t="s">
        <v>32</v>
      </c>
      <c r="C6936" s="108" t="s">
        <v>1517</v>
      </c>
      <c r="D6936" s="108"/>
      <c r="E6936" s="108" t="str">
        <f t="shared" si="876"/>
        <v>天津金芽科技有限公司</v>
      </c>
      <c r="F6936" s="108" t="s">
        <v>4150</v>
      </c>
      <c r="G6936" s="108" t="s">
        <v>4150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4032</v>
      </c>
      <c r="O6936" s="108" t="s">
        <v>3667</v>
      </c>
      <c r="P6936" s="109">
        <v>0.03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75"/>
        <v>1305416.2600000007</v>
      </c>
      <c r="W6936" s="112">
        <f t="shared" si="871"/>
        <v>5714583.7399999993</v>
      </c>
      <c r="X6936" s="112"/>
      <c r="Y6936" s="14">
        <f t="shared" si="869"/>
        <v>0</v>
      </c>
      <c r="Z6936" s="16">
        <f t="shared" si="874"/>
        <v>5714583.7399999993</v>
      </c>
      <c r="AA6936" s="112">
        <f t="shared" si="877"/>
        <v>171437.51219999997</v>
      </c>
      <c r="AB6936" s="112">
        <f t="shared" si="867"/>
        <v>5714583.7399999993</v>
      </c>
      <c r="AC6936" s="10">
        <v>7.0000000000000007E-2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3728</v>
      </c>
      <c r="B6937" s="108" t="s">
        <v>32</v>
      </c>
      <c r="C6937" s="108" t="s">
        <v>1517</v>
      </c>
      <c r="D6937" s="108"/>
      <c r="E6937" s="108" t="str">
        <f t="shared" si="876"/>
        <v>天津金芽科技有限公司</v>
      </c>
      <c r="F6937" s="108" t="s">
        <v>4150</v>
      </c>
      <c r="G6937" s="108" t="s">
        <v>4150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4032</v>
      </c>
      <c r="O6937" s="108" t="s">
        <v>3667</v>
      </c>
      <c r="P6937" s="109">
        <v>0.03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75"/>
        <v>3230810.01</v>
      </c>
      <c r="W6937" s="112">
        <f t="shared" si="871"/>
        <v>8469189.9900000002</v>
      </c>
      <c r="X6937" s="112"/>
      <c r="Y6937" s="14">
        <f t="shared" si="869"/>
        <v>0</v>
      </c>
      <c r="Z6937" s="16">
        <f t="shared" si="874"/>
        <v>8469189.9900000002</v>
      </c>
      <c r="AA6937" s="112">
        <f t="shared" si="877"/>
        <v>254075.6997</v>
      </c>
      <c r="AB6937" s="112">
        <f t="shared" si="867"/>
        <v>8469189.9900000002</v>
      </c>
      <c r="AC6937" s="10">
        <v>7.0000000000000007E-2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3728</v>
      </c>
      <c r="B6938" s="108" t="s">
        <v>32</v>
      </c>
      <c r="C6938" s="108" t="s">
        <v>1517</v>
      </c>
      <c r="D6938" s="108"/>
      <c r="E6938" s="108" t="str">
        <f t="shared" si="876"/>
        <v>天津金芽科技有限公司</v>
      </c>
      <c r="F6938" s="108" t="s">
        <v>4150</v>
      </c>
      <c r="G6938" s="108" t="s">
        <v>4150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4032</v>
      </c>
      <c r="O6938" s="108" t="s">
        <v>3667</v>
      </c>
      <c r="P6938" s="109">
        <v>0.03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75"/>
        <v>959177.37999999989</v>
      </c>
      <c r="W6938" s="112">
        <f t="shared" si="871"/>
        <v>2710822.62</v>
      </c>
      <c r="X6938" s="112"/>
      <c r="Y6938" s="14">
        <f t="shared" si="869"/>
        <v>0</v>
      </c>
      <c r="Z6938" s="16">
        <f t="shared" si="874"/>
        <v>2710822.62</v>
      </c>
      <c r="AA6938" s="112">
        <f t="shared" si="877"/>
        <v>81324.678599999999</v>
      </c>
      <c r="AB6938" s="112">
        <f t="shared" si="867"/>
        <v>2710822.62</v>
      </c>
      <c r="AC6938" s="10">
        <v>7.0000000000000007E-2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3728</v>
      </c>
      <c r="B6939" s="108" t="s">
        <v>32</v>
      </c>
      <c r="C6939" s="108" t="s">
        <v>1517</v>
      </c>
      <c r="D6939" s="108"/>
      <c r="E6939" s="108" t="str">
        <f t="shared" si="876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4032</v>
      </c>
      <c r="O6939" s="108" t="s">
        <v>3667</v>
      </c>
      <c r="P6939" s="109">
        <v>0.03</v>
      </c>
      <c r="Q6939" s="110"/>
      <c r="R6939" s="108"/>
      <c r="S6939" s="142">
        <v>560085.99</v>
      </c>
      <c r="T6939" s="112">
        <v>405600</v>
      </c>
      <c r="U6939" s="112">
        <v>432792.01</v>
      </c>
      <c r="V6939" s="112">
        <f t="shared" si="875"/>
        <v>532893.98</v>
      </c>
      <c r="W6939" s="112">
        <f t="shared" si="871"/>
        <v>432792.01</v>
      </c>
      <c r="X6939" s="112"/>
      <c r="Y6939" s="14">
        <f t="shared" si="869"/>
        <v>0</v>
      </c>
      <c r="Z6939" s="16">
        <f t="shared" si="874"/>
        <v>432792.01</v>
      </c>
      <c r="AA6939" s="112">
        <f t="shared" si="877"/>
        <v>12983.7603</v>
      </c>
      <c r="AB6939" s="112">
        <f t="shared" si="867"/>
        <v>432792.01</v>
      </c>
      <c r="AC6939" s="10">
        <v>7.0000000000000007E-2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3728</v>
      </c>
      <c r="B6940" s="108" t="s">
        <v>32</v>
      </c>
      <c r="C6940" s="108" t="s">
        <v>1517</v>
      </c>
      <c r="D6940" s="108"/>
      <c r="E6940" s="108" t="str">
        <f t="shared" si="876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4032</v>
      </c>
      <c r="O6940" s="108" t="s">
        <v>3667</v>
      </c>
      <c r="P6940" s="109">
        <v>0.03</v>
      </c>
      <c r="Q6940" s="110"/>
      <c r="R6940" s="108"/>
      <c r="S6940" s="142">
        <v>6040897.0500000296</v>
      </c>
      <c r="T6940" s="112">
        <v>36000000</v>
      </c>
      <c r="U6940" s="112">
        <v>32898687.100000009</v>
      </c>
      <c r="V6940" s="112">
        <f t="shared" si="875"/>
        <v>9142209.9500000179</v>
      </c>
      <c r="W6940" s="112">
        <f t="shared" si="871"/>
        <v>32898687.100000009</v>
      </c>
      <c r="X6940" s="112"/>
      <c r="Y6940" s="14">
        <f t="shared" si="869"/>
        <v>0</v>
      </c>
      <c r="Z6940" s="16">
        <f t="shared" si="874"/>
        <v>32898687.100000009</v>
      </c>
      <c r="AA6940" s="112">
        <f t="shared" si="877"/>
        <v>986960.61300000024</v>
      </c>
      <c r="AB6940" s="112">
        <f t="shared" si="867"/>
        <v>32898687.100000009</v>
      </c>
      <c r="AC6940" s="10">
        <v>7.0000000000000007E-2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3728</v>
      </c>
      <c r="B6941" s="108" t="s">
        <v>32</v>
      </c>
      <c r="C6941" s="108" t="s">
        <v>1517</v>
      </c>
      <c r="D6941" s="108"/>
      <c r="E6941" s="108" t="str">
        <f t="shared" si="876"/>
        <v>天津金芽科技有限公司</v>
      </c>
      <c r="F6941" s="108" t="s">
        <v>4150</v>
      </c>
      <c r="G6941" s="108" t="s">
        <v>4150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4032</v>
      </c>
      <c r="O6941" s="108" t="s">
        <v>3667</v>
      </c>
      <c r="P6941" s="109">
        <v>0.03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75"/>
        <v>1997310.4300000072</v>
      </c>
      <c r="W6941" s="112">
        <f t="shared" si="871"/>
        <v>9124448.4699999932</v>
      </c>
      <c r="X6941" s="112"/>
      <c r="Y6941" s="14">
        <f t="shared" si="869"/>
        <v>0</v>
      </c>
      <c r="Z6941" s="16">
        <f t="shared" si="874"/>
        <v>9124448.4699999932</v>
      </c>
      <c r="AA6941" s="112">
        <f t="shared" si="877"/>
        <v>273733.4540999998</v>
      </c>
      <c r="AB6941" s="112">
        <f t="shared" si="867"/>
        <v>9124448.4699999932</v>
      </c>
      <c r="AC6941" s="10">
        <v>7.0000000000000007E-2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3728</v>
      </c>
      <c r="B6942" s="108" t="s">
        <v>32</v>
      </c>
      <c r="C6942" s="108" t="s">
        <v>1517</v>
      </c>
      <c r="D6942" s="108"/>
      <c r="E6942" s="108" t="str">
        <f t="shared" si="876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4032</v>
      </c>
      <c r="O6942" s="108" t="s">
        <v>3667</v>
      </c>
      <c r="P6942" s="109">
        <v>0.03</v>
      </c>
      <c r="Q6942" s="110"/>
      <c r="R6942" s="108"/>
      <c r="S6942" s="142">
        <v>110886.810000001</v>
      </c>
      <c r="T6942" s="112">
        <v>4570000</v>
      </c>
      <c r="U6942" s="112">
        <v>2710282.2399999993</v>
      </c>
      <c r="V6942" s="112">
        <f t="shared" si="875"/>
        <v>1970604.5700000022</v>
      </c>
      <c r="W6942" s="112">
        <f t="shared" si="871"/>
        <v>2710282.2399999993</v>
      </c>
      <c r="X6942" s="112"/>
      <c r="Y6942" s="14">
        <f t="shared" si="869"/>
        <v>0</v>
      </c>
      <c r="Z6942" s="16">
        <f t="shared" si="874"/>
        <v>2710282.2399999993</v>
      </c>
      <c r="AA6942" s="112">
        <f t="shared" si="877"/>
        <v>81308.46719999997</v>
      </c>
      <c r="AB6942" s="112">
        <f t="shared" si="867"/>
        <v>2710282.2399999993</v>
      </c>
      <c r="AC6942" s="10">
        <v>7.0000000000000007E-2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3728</v>
      </c>
      <c r="B6943" s="108" t="s">
        <v>32</v>
      </c>
      <c r="C6943" s="108" t="s">
        <v>1517</v>
      </c>
      <c r="D6943" s="108"/>
      <c r="E6943" s="108" t="str">
        <f t="shared" si="876"/>
        <v>北京文华凌一科技有限公司</v>
      </c>
      <c r="F6943" s="108" t="s">
        <v>4153</v>
      </c>
      <c r="G6943" s="108" t="s">
        <v>4153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4032</v>
      </c>
      <c r="O6943" s="108" t="s">
        <v>3667</v>
      </c>
      <c r="P6943" s="109">
        <v>0.03</v>
      </c>
      <c r="Q6943" s="110"/>
      <c r="R6943" s="108"/>
      <c r="S6943" s="142">
        <v>50568.75</v>
      </c>
      <c r="T6943" s="112">
        <v>1190000</v>
      </c>
      <c r="U6943" s="112">
        <v>1240568.7499999998</v>
      </c>
      <c r="V6943" s="112">
        <f t="shared" si="875"/>
        <v>0</v>
      </c>
      <c r="W6943" s="112">
        <f t="shared" si="871"/>
        <v>1240568.7499999998</v>
      </c>
      <c r="X6943" s="112"/>
      <c r="Y6943" s="14">
        <f t="shared" si="869"/>
        <v>0</v>
      </c>
      <c r="Z6943" s="16">
        <f t="shared" si="874"/>
        <v>1240568.7499999998</v>
      </c>
      <c r="AA6943" s="112">
        <f t="shared" si="877"/>
        <v>37217.062499999993</v>
      </c>
      <c r="AB6943" s="112">
        <f t="shared" si="867"/>
        <v>1240568.7499999998</v>
      </c>
      <c r="AC6943" s="10">
        <v>7.0000000000000007E-2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3728</v>
      </c>
      <c r="B6944" s="108" t="s">
        <v>32</v>
      </c>
      <c r="C6944" s="108" t="s">
        <v>1517</v>
      </c>
      <c r="D6944" s="108"/>
      <c r="E6944" s="108" t="str">
        <f t="shared" si="876"/>
        <v>北京文华凌一科技有限公司</v>
      </c>
      <c r="F6944" s="108" t="s">
        <v>4153</v>
      </c>
      <c r="G6944" s="108" t="s">
        <v>4153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4032</v>
      </c>
      <c r="O6944" s="108" t="s">
        <v>3667</v>
      </c>
      <c r="P6944" s="109">
        <v>0.03</v>
      </c>
      <c r="Q6944" s="110"/>
      <c r="R6944" s="108"/>
      <c r="S6944" s="142">
        <v>99.230000000010506</v>
      </c>
      <c r="T6944" s="112">
        <v>599528.56000000006</v>
      </c>
      <c r="U6944" s="112">
        <v>509643.32000000007</v>
      </c>
      <c r="V6944" s="112">
        <f t="shared" si="875"/>
        <v>89984.469999999972</v>
      </c>
      <c r="W6944" s="112">
        <f t="shared" si="871"/>
        <v>509643.32000000007</v>
      </c>
      <c r="X6944" s="112"/>
      <c r="Y6944" s="14">
        <f t="shared" si="869"/>
        <v>0</v>
      </c>
      <c r="Z6944" s="16">
        <f t="shared" si="874"/>
        <v>509643.32000000007</v>
      </c>
      <c r="AA6944" s="112">
        <f t="shared" si="877"/>
        <v>15289.299600000002</v>
      </c>
      <c r="AB6944" s="112">
        <f t="shared" si="867"/>
        <v>509643.32000000007</v>
      </c>
      <c r="AC6944" s="10">
        <v>7.0000000000000007E-2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3728</v>
      </c>
      <c r="B6945" s="108" t="s">
        <v>32</v>
      </c>
      <c r="C6945" s="108" t="s">
        <v>1517</v>
      </c>
      <c r="D6945" s="108"/>
      <c r="E6945" s="108" t="str">
        <f t="shared" si="876"/>
        <v>北京文华凌一科技有限公司</v>
      </c>
      <c r="F6945" s="108" t="s">
        <v>4153</v>
      </c>
      <c r="G6945" s="108" t="s">
        <v>4153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4032</v>
      </c>
      <c r="O6945" s="108" t="s">
        <v>3667</v>
      </c>
      <c r="P6945" s="109">
        <v>0.03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75"/>
        <v>372167.47</v>
      </c>
      <c r="W6945" s="112">
        <f t="shared" si="871"/>
        <v>897832.53</v>
      </c>
      <c r="X6945" s="112"/>
      <c r="Y6945" s="14">
        <f t="shared" si="869"/>
        <v>0</v>
      </c>
      <c r="Z6945" s="16">
        <f t="shared" si="874"/>
        <v>897832.53</v>
      </c>
      <c r="AA6945" s="112">
        <f t="shared" si="877"/>
        <v>26934.975900000001</v>
      </c>
      <c r="AB6945" s="112">
        <f t="shared" si="867"/>
        <v>897832.53</v>
      </c>
      <c r="AC6945" s="10">
        <v>7.0000000000000007E-2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3728</v>
      </c>
      <c r="B6946" s="108" t="s">
        <v>32</v>
      </c>
      <c r="C6946" s="108" t="s">
        <v>1517</v>
      </c>
      <c r="D6946" s="108"/>
      <c r="E6946" s="108" t="str">
        <f t="shared" si="876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4032</v>
      </c>
      <c r="O6946" s="108" t="s">
        <v>3667</v>
      </c>
      <c r="P6946" s="109">
        <v>0.03</v>
      </c>
      <c r="Q6946" s="110"/>
      <c r="R6946" s="108"/>
      <c r="S6946" s="142">
        <v>3467032.51</v>
      </c>
      <c r="T6946" s="112"/>
      <c r="U6946" s="142">
        <v>3467032.51</v>
      </c>
      <c r="V6946" s="112">
        <f t="shared" si="875"/>
        <v>0</v>
      </c>
      <c r="W6946" s="112">
        <f t="shared" si="871"/>
        <v>3467032.51</v>
      </c>
      <c r="X6946" s="112"/>
      <c r="Y6946" s="14">
        <f t="shared" si="869"/>
        <v>0</v>
      </c>
      <c r="Z6946" s="16">
        <f t="shared" si="874"/>
        <v>3467032.51</v>
      </c>
      <c r="AA6946" s="112">
        <f t="shared" si="877"/>
        <v>104010.97529999999</v>
      </c>
      <c r="AB6946" s="112">
        <f t="shared" si="867"/>
        <v>3467032.51</v>
      </c>
      <c r="AC6946" s="10">
        <v>7.0000000000000007E-2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3728</v>
      </c>
      <c r="B6947" s="108" t="s">
        <v>32</v>
      </c>
      <c r="C6947" s="108" t="s">
        <v>1517</v>
      </c>
      <c r="D6947" s="108"/>
      <c r="E6947" s="108" t="str">
        <f t="shared" si="876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4032</v>
      </c>
      <c r="O6947" s="108" t="s">
        <v>3667</v>
      </c>
      <c r="P6947" s="109">
        <v>0.03</v>
      </c>
      <c r="Q6947" s="110"/>
      <c r="R6947" s="108"/>
      <c r="S6947" s="142">
        <v>40183.609999999397</v>
      </c>
      <c r="T6947" s="112"/>
      <c r="U6947" s="112">
        <v>10546.349999999999</v>
      </c>
      <c r="V6947" s="112">
        <f t="shared" si="875"/>
        <v>29637.259999999398</v>
      </c>
      <c r="W6947" s="112">
        <f t="shared" si="871"/>
        <v>10546.349999999999</v>
      </c>
      <c r="X6947" s="112"/>
      <c r="Y6947" s="14">
        <f t="shared" si="869"/>
        <v>0</v>
      </c>
      <c r="Z6947" s="16">
        <f t="shared" si="874"/>
        <v>10546.349999999999</v>
      </c>
      <c r="AA6947" s="112">
        <f t="shared" si="877"/>
        <v>316.39049999999992</v>
      </c>
      <c r="AB6947" s="112">
        <f t="shared" si="867"/>
        <v>10546.349999999999</v>
      </c>
      <c r="AC6947" s="10">
        <v>7.0000000000000007E-2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3728</v>
      </c>
      <c r="B6948" s="108" t="s">
        <v>32</v>
      </c>
      <c r="C6948" s="108" t="s">
        <v>1517</v>
      </c>
      <c r="D6948" s="108"/>
      <c r="E6948" s="108" t="str">
        <f t="shared" si="876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4032</v>
      </c>
      <c r="O6948" s="108" t="s">
        <v>3667</v>
      </c>
      <c r="P6948" s="109">
        <v>0.03</v>
      </c>
      <c r="Q6948" s="110"/>
      <c r="R6948" s="108"/>
      <c r="S6948" s="142">
        <v>991.67999999999302</v>
      </c>
      <c r="T6948" s="112"/>
      <c r="U6948" s="112"/>
      <c r="V6948" s="112">
        <f t="shared" si="875"/>
        <v>991.67999999999302</v>
      </c>
      <c r="W6948" s="112">
        <f t="shared" si="871"/>
        <v>0</v>
      </c>
      <c r="X6948" s="112"/>
      <c r="Y6948" s="14">
        <f t="shared" si="869"/>
        <v>0</v>
      </c>
      <c r="Z6948" s="16">
        <f t="shared" si="874"/>
        <v>0</v>
      </c>
      <c r="AA6948" s="112">
        <f t="shared" si="877"/>
        <v>0</v>
      </c>
      <c r="AB6948" s="112">
        <f t="shared" si="867"/>
        <v>0</v>
      </c>
      <c r="AC6948" s="10">
        <v>7.0000000000000007E-2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3728</v>
      </c>
      <c r="B6949" s="108" t="s">
        <v>32</v>
      </c>
      <c r="C6949" s="108" t="s">
        <v>1517</v>
      </c>
      <c r="D6949" s="108"/>
      <c r="E6949" s="108" t="str">
        <f t="shared" si="876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4032</v>
      </c>
      <c r="O6949" s="108" t="s">
        <v>3667</v>
      </c>
      <c r="P6949" s="109">
        <v>0.03</v>
      </c>
      <c r="Q6949" s="110"/>
      <c r="R6949" s="108"/>
      <c r="S6949" s="142">
        <v>-31500</v>
      </c>
      <c r="T6949" s="112"/>
      <c r="U6949" s="112"/>
      <c r="V6949" s="112">
        <f t="shared" si="875"/>
        <v>-31500</v>
      </c>
      <c r="W6949" s="112">
        <f t="shared" si="871"/>
        <v>0</v>
      </c>
      <c r="X6949" s="112"/>
      <c r="Y6949" s="14">
        <f t="shared" si="869"/>
        <v>0</v>
      </c>
      <c r="Z6949" s="16">
        <f t="shared" si="874"/>
        <v>0</v>
      </c>
      <c r="AA6949" s="112">
        <f t="shared" si="877"/>
        <v>0</v>
      </c>
      <c r="AB6949" s="112">
        <f t="shared" si="867"/>
        <v>0</v>
      </c>
      <c r="AC6949" s="10">
        <v>7.0000000000000007E-2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3728</v>
      </c>
      <c r="B6950" s="108" t="s">
        <v>32</v>
      </c>
      <c r="C6950" s="108" t="s">
        <v>1517</v>
      </c>
      <c r="D6950" s="108"/>
      <c r="E6950" s="108" t="str">
        <f t="shared" si="876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4032</v>
      </c>
      <c r="O6950" s="108" t="s">
        <v>3667</v>
      </c>
      <c r="P6950" s="109">
        <v>0.03</v>
      </c>
      <c r="Q6950" s="110"/>
      <c r="R6950" s="108"/>
      <c r="S6950" s="142">
        <v>37367.300000000003</v>
      </c>
      <c r="T6950" s="112"/>
      <c r="U6950" s="112"/>
      <c r="V6950" s="112">
        <f t="shared" si="875"/>
        <v>37367.300000000003</v>
      </c>
      <c r="W6950" s="112">
        <f t="shared" si="871"/>
        <v>0</v>
      </c>
      <c r="X6950" s="112"/>
      <c r="Y6950" s="14">
        <f t="shared" si="869"/>
        <v>0</v>
      </c>
      <c r="Z6950" s="16">
        <f t="shared" si="874"/>
        <v>0</v>
      </c>
      <c r="AA6950" s="112">
        <f t="shared" si="877"/>
        <v>0</v>
      </c>
      <c r="AB6950" s="112">
        <f t="shared" si="867"/>
        <v>0</v>
      </c>
      <c r="AC6950" s="10">
        <v>7.0000000000000007E-2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3728</v>
      </c>
      <c r="B6951" s="108" t="s">
        <v>32</v>
      </c>
      <c r="C6951" s="108" t="s">
        <v>1517</v>
      </c>
      <c r="D6951" s="108"/>
      <c r="E6951" s="108" t="str">
        <f t="shared" si="876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4032</v>
      </c>
      <c r="O6951" s="108" t="s">
        <v>3667</v>
      </c>
      <c r="P6951" s="109">
        <v>0.03</v>
      </c>
      <c r="Q6951" s="110"/>
      <c r="R6951" s="108"/>
      <c r="S6951" s="142">
        <v>11568.01</v>
      </c>
      <c r="T6951" s="112"/>
      <c r="U6951" s="112">
        <v>2622.62</v>
      </c>
      <c r="V6951" s="112">
        <f t="shared" si="875"/>
        <v>8945.39</v>
      </c>
      <c r="W6951" s="112">
        <f t="shared" si="871"/>
        <v>2622.62</v>
      </c>
      <c r="X6951" s="112"/>
      <c r="Y6951" s="14">
        <f t="shared" si="869"/>
        <v>0</v>
      </c>
      <c r="Z6951" s="16">
        <f t="shared" si="874"/>
        <v>2622.62</v>
      </c>
      <c r="AA6951" s="112">
        <f t="shared" si="877"/>
        <v>78.678599999999989</v>
      </c>
      <c r="AB6951" s="112">
        <f t="shared" si="867"/>
        <v>2622.62</v>
      </c>
      <c r="AC6951" s="10">
        <v>7.0000000000000007E-2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3728</v>
      </c>
      <c r="B6952" s="74" t="s">
        <v>32</v>
      </c>
      <c r="C6952" s="74" t="s">
        <v>52</v>
      </c>
      <c r="D6952" s="74" t="s">
        <v>53</v>
      </c>
      <c r="E6952" s="74" t="s">
        <v>3732</v>
      </c>
      <c r="F6952" s="74" t="s">
        <v>3732</v>
      </c>
      <c r="G6952" s="74" t="s">
        <v>3732</v>
      </c>
      <c r="H6952" s="74" t="s">
        <v>36</v>
      </c>
      <c r="I6952" s="74" t="s">
        <v>3729</v>
      </c>
      <c r="J6952" s="74" t="s">
        <v>38</v>
      </c>
      <c r="K6952" s="74" t="s">
        <v>32</v>
      </c>
      <c r="L6952" s="74" t="s">
        <v>3378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3993</v>
      </c>
      <c r="S6952" s="139">
        <v>0</v>
      </c>
      <c r="T6952" s="14"/>
      <c r="U6952" s="14">
        <v>21894.589999999997</v>
      </c>
      <c r="V6952" s="14">
        <f t="shared" si="875"/>
        <v>-21894.589999999997</v>
      </c>
      <c r="W6952" s="14">
        <f t="shared" si="871"/>
        <v>21894.589999999997</v>
      </c>
      <c r="X6952" s="14"/>
      <c r="Y6952" s="14">
        <f t="shared" si="869"/>
        <v>0</v>
      </c>
      <c r="Z6952" s="16">
        <f t="shared" si="874"/>
        <v>21894.589999999997</v>
      </c>
      <c r="AA6952" s="14">
        <f t="shared" ref="AA6952:AA7015" si="878">U6952-W6952</f>
        <v>0</v>
      </c>
      <c r="AB6952" s="14">
        <f t="shared" si="867"/>
        <v>21894.589999999997</v>
      </c>
      <c r="AC6952" s="10">
        <v>7.4999999999999997E-2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3728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3993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1"/>
        <v>269.79000000000002</v>
      </c>
      <c r="X6953" s="14"/>
      <c r="Y6953" s="14">
        <f t="shared" si="869"/>
        <v>0</v>
      </c>
      <c r="Z6953" s="16">
        <f t="shared" si="874"/>
        <v>269.79000000000002</v>
      </c>
      <c r="AA6953" s="14">
        <f t="shared" si="878"/>
        <v>0</v>
      </c>
      <c r="AB6953" s="14">
        <f t="shared" si="867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3728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4051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4306</v>
      </c>
      <c r="R6954" s="74" t="s">
        <v>3771</v>
      </c>
      <c r="S6954" s="14">
        <v>0</v>
      </c>
      <c r="T6954" s="14"/>
      <c r="U6954" s="14">
        <v>41224.179999999993</v>
      </c>
      <c r="V6954" s="14">
        <f t="shared" ref="V6954:V7017" si="879">S6954+T6954-U6954</f>
        <v>-41224.179999999993</v>
      </c>
      <c r="W6954" s="14">
        <f t="shared" si="871"/>
        <v>40023.475728155332</v>
      </c>
      <c r="X6954" s="14"/>
      <c r="Y6954" s="14">
        <f t="shared" si="869"/>
        <v>0</v>
      </c>
      <c r="Z6954" s="16">
        <f t="shared" si="874"/>
        <v>40023.475728155332</v>
      </c>
      <c r="AA6954" s="14">
        <f t="shared" si="878"/>
        <v>1200.704271844661</v>
      </c>
      <c r="AB6954" s="14">
        <f t="shared" si="867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>
      <c r="A6955" s="7" t="s">
        <v>3728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79"/>
        <v>0</v>
      </c>
      <c r="W6955" s="14">
        <f t="shared" ref="W6955:W6983" si="880">U6955*(1+AH6955)/(1+AH6955+P6955)</f>
        <v>0</v>
      </c>
      <c r="X6955" s="14"/>
      <c r="Y6955" s="14">
        <f t="shared" si="869"/>
        <v>0</v>
      </c>
      <c r="Z6955" s="16">
        <f t="shared" si="874"/>
        <v>0</v>
      </c>
      <c r="AA6955" s="14">
        <f t="shared" si="878"/>
        <v>0</v>
      </c>
      <c r="AB6955" s="14">
        <f t="shared" si="867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3728</v>
      </c>
      <c r="B6956" s="74" t="s">
        <v>32</v>
      </c>
      <c r="C6956" s="74" t="s">
        <v>648</v>
      </c>
      <c r="D6956" s="74" t="s">
        <v>712</v>
      </c>
      <c r="E6956" s="74" t="s">
        <v>3414</v>
      </c>
      <c r="F6956" s="74" t="s">
        <v>3414</v>
      </c>
      <c r="G6956" s="74" t="s">
        <v>3414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3414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79"/>
        <v>48137.56</v>
      </c>
      <c r="W6956" s="14">
        <f t="shared" si="880"/>
        <v>1885.5490196078429</v>
      </c>
      <c r="X6956" s="14"/>
      <c r="Y6956" s="14">
        <f t="shared" si="869"/>
        <v>0</v>
      </c>
      <c r="Z6956" s="16">
        <f t="shared" si="874"/>
        <v>1885.5490196078429</v>
      </c>
      <c r="AA6956" s="14">
        <f t="shared" si="878"/>
        <v>37.710980392156898</v>
      </c>
      <c r="AB6956" s="14">
        <f t="shared" si="867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3728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79"/>
        <v>0</v>
      </c>
      <c r="W6957" s="14">
        <f t="shared" si="880"/>
        <v>0</v>
      </c>
      <c r="X6957" s="14"/>
      <c r="Y6957" s="14">
        <f t="shared" si="869"/>
        <v>0</v>
      </c>
      <c r="Z6957" s="16">
        <f t="shared" si="874"/>
        <v>0</v>
      </c>
      <c r="AA6957" s="14">
        <f t="shared" si="878"/>
        <v>0</v>
      </c>
      <c r="AB6957" s="14">
        <f t="shared" si="867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3728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79"/>
        <v>37275.72</v>
      </c>
      <c r="W6958" s="14">
        <f t="shared" si="880"/>
        <v>0</v>
      </c>
      <c r="X6958" s="14"/>
      <c r="Y6958" s="14">
        <f t="shared" si="869"/>
        <v>0</v>
      </c>
      <c r="Z6958" s="16">
        <f t="shared" si="874"/>
        <v>0</v>
      </c>
      <c r="AA6958" s="14">
        <f t="shared" si="878"/>
        <v>0</v>
      </c>
      <c r="AB6958" s="14">
        <f t="shared" si="867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3728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79"/>
        <v>3246198.5500000007</v>
      </c>
      <c r="W6959" s="14">
        <f t="shared" si="880"/>
        <v>5666149.518175181</v>
      </c>
      <c r="X6959" s="14"/>
      <c r="Y6959" s="14">
        <f t="shared" si="869"/>
        <v>0</v>
      </c>
      <c r="Z6959" s="16">
        <f t="shared" si="874"/>
        <v>5666149.518175181</v>
      </c>
      <c r="AA6959" s="14">
        <f t="shared" si="878"/>
        <v>170410.51182481833</v>
      </c>
      <c r="AB6959" s="14">
        <f t="shared" si="867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4388</v>
      </c>
      <c r="AI6959" t="e">
        <v>#N/A</v>
      </c>
    </row>
    <row r="6960" spans="1:35" ht="14.25">
      <c r="A6960" s="7" t="s">
        <v>3728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79"/>
        <v>19971.28</v>
      </c>
      <c r="W6960" s="14">
        <f t="shared" si="880"/>
        <v>0</v>
      </c>
      <c r="X6960" s="14"/>
      <c r="Y6960" s="14">
        <f t="shared" si="869"/>
        <v>0</v>
      </c>
      <c r="Z6960" s="16">
        <f t="shared" si="874"/>
        <v>0</v>
      </c>
      <c r="AA6960" s="14">
        <f t="shared" si="878"/>
        <v>0</v>
      </c>
      <c r="AB6960" s="14">
        <f t="shared" si="867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3728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79"/>
        <v>458501.15</v>
      </c>
      <c r="W6961" s="14">
        <f t="shared" si="880"/>
        <v>23.864821428571425</v>
      </c>
      <c r="X6961" s="14"/>
      <c r="Y6961" s="14">
        <f t="shared" si="869"/>
        <v>0</v>
      </c>
      <c r="Z6961" s="16">
        <f t="shared" si="874"/>
        <v>23.864821428571425</v>
      </c>
      <c r="AA6961" s="14">
        <f t="shared" si="878"/>
        <v>1.1151785714285722</v>
      </c>
      <c r="AB6961" s="14">
        <f t="shared" ref="AB6961:AB7024" si="88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3728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79"/>
        <v>92009.9</v>
      </c>
      <c r="W6962" s="14">
        <f t="shared" si="880"/>
        <v>0</v>
      </c>
      <c r="X6962" s="14"/>
      <c r="Y6962" s="14">
        <f t="shared" si="869"/>
        <v>0</v>
      </c>
      <c r="Z6962" s="16">
        <f t="shared" si="874"/>
        <v>0</v>
      </c>
      <c r="AA6962" s="14">
        <f t="shared" si="878"/>
        <v>0</v>
      </c>
      <c r="AB6962" s="14">
        <f t="shared" si="88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3728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79"/>
        <v>97062.19</v>
      </c>
      <c r="W6963" s="14">
        <f t="shared" si="880"/>
        <v>45937.81</v>
      </c>
      <c r="X6963" s="14"/>
      <c r="Y6963" s="14">
        <f t="shared" si="869"/>
        <v>0</v>
      </c>
      <c r="Z6963" s="16">
        <f t="shared" si="874"/>
        <v>45937.81</v>
      </c>
      <c r="AA6963" s="14">
        <f t="shared" si="878"/>
        <v>0</v>
      </c>
      <c r="AB6963" s="14">
        <f t="shared" si="88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>
      <c r="A6964" s="7" t="s">
        <v>3728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4390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79"/>
        <v>0</v>
      </c>
      <c r="W6964" s="14">
        <f t="shared" si="880"/>
        <v>165886.96</v>
      </c>
      <c r="X6964" s="14"/>
      <c r="Y6964" s="14">
        <f t="shared" si="869"/>
        <v>0</v>
      </c>
      <c r="Z6964" s="16">
        <f t="shared" si="874"/>
        <v>165886.96</v>
      </c>
      <c r="AA6964" s="14">
        <f t="shared" si="878"/>
        <v>0</v>
      </c>
      <c r="AB6964" s="14">
        <f t="shared" si="88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3728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79"/>
        <v>5299458.84</v>
      </c>
      <c r="W6965" s="14">
        <f t="shared" si="880"/>
        <v>26492801.128197547</v>
      </c>
      <c r="X6965" s="14"/>
      <c r="Y6965" s="14">
        <f t="shared" si="869"/>
        <v>0</v>
      </c>
      <c r="Z6965" s="16">
        <f t="shared" si="874"/>
        <v>26492801.128197547</v>
      </c>
      <c r="AA6965" s="14">
        <f t="shared" si="878"/>
        <v>1071939.491802454</v>
      </c>
      <c r="AB6965" s="14">
        <f t="shared" si="88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4391</v>
      </c>
      <c r="AI6965" t="e">
        <v>#N/A</v>
      </c>
    </row>
    <row r="6966" spans="1:35" ht="14.25">
      <c r="A6966" s="7" t="s">
        <v>3728</v>
      </c>
      <c r="B6966" s="74" t="s">
        <v>32</v>
      </c>
      <c r="C6966" s="74" t="s">
        <v>648</v>
      </c>
      <c r="D6966" s="74" t="s">
        <v>712</v>
      </c>
      <c r="E6966" s="74" t="s">
        <v>4392</v>
      </c>
      <c r="F6966" s="74" t="s">
        <v>4392</v>
      </c>
      <c r="G6966" s="74" t="s">
        <v>4392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79"/>
        <v>10404.620000000001</v>
      </c>
      <c r="W6966" s="14">
        <f t="shared" si="880"/>
        <v>0</v>
      </c>
      <c r="X6966" s="14"/>
      <c r="Y6966" s="14">
        <f t="shared" si="869"/>
        <v>0</v>
      </c>
      <c r="Z6966" s="16">
        <f t="shared" si="874"/>
        <v>0</v>
      </c>
      <c r="AA6966" s="14">
        <f t="shared" si="878"/>
        <v>0</v>
      </c>
      <c r="AB6966" s="14">
        <f t="shared" si="88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4391</v>
      </c>
      <c r="AI6966" t="e">
        <v>#N/A</v>
      </c>
    </row>
    <row r="6967" spans="1:35" ht="14.25">
      <c r="A6967" s="7" t="s">
        <v>3728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79"/>
        <v>712602.61724137911</v>
      </c>
      <c r="W6967" s="14">
        <f t="shared" si="880"/>
        <v>645507.03749999986</v>
      </c>
      <c r="X6967" s="14"/>
      <c r="Y6967" s="14">
        <f t="shared" si="869"/>
        <v>0</v>
      </c>
      <c r="Z6967" s="16">
        <f t="shared" si="874"/>
        <v>645507.03749999986</v>
      </c>
      <c r="AA6967" s="14">
        <f t="shared" si="878"/>
        <v>29792.632500000065</v>
      </c>
      <c r="AB6967" s="14">
        <f t="shared" si="88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4391</v>
      </c>
      <c r="AI6967" t="e">
        <v>#N/A</v>
      </c>
    </row>
    <row r="6968" spans="1:35" ht="14.25">
      <c r="A6968" s="7" t="s">
        <v>3728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79"/>
        <v>0</v>
      </c>
      <c r="W6968" s="14">
        <f t="shared" si="880"/>
        <v>0</v>
      </c>
      <c r="X6968" s="14"/>
      <c r="Y6968" s="14">
        <f t="shared" si="869"/>
        <v>0</v>
      </c>
      <c r="Z6968" s="16">
        <f t="shared" si="874"/>
        <v>0</v>
      </c>
      <c r="AA6968" s="14">
        <f t="shared" si="878"/>
        <v>0</v>
      </c>
      <c r="AB6968" s="14">
        <f t="shared" si="88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3728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3674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79"/>
        <v>-75098.740000000224</v>
      </c>
      <c r="W6969" s="14">
        <f t="shared" si="880"/>
        <v>2516036.2188547282</v>
      </c>
      <c r="X6969" s="14"/>
      <c r="Y6969" s="14">
        <f t="shared" si="869"/>
        <v>0</v>
      </c>
      <c r="Z6969" s="16">
        <f t="shared" si="874"/>
        <v>2516036.2188547282</v>
      </c>
      <c r="AA6969" s="14">
        <f t="shared" si="878"/>
        <v>100260.23114527203</v>
      </c>
      <c r="AB6969" s="14">
        <f t="shared" si="88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4393</v>
      </c>
      <c r="AI6969" t="e">
        <v>#N/A</v>
      </c>
    </row>
    <row r="6970" spans="1:35" ht="14.25">
      <c r="A6970" s="7" t="s">
        <v>3728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3674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79"/>
        <v>2952626.95</v>
      </c>
      <c r="W6970" s="14">
        <f t="shared" si="880"/>
        <v>622564.78653649986</v>
      </c>
      <c r="X6970" s="14"/>
      <c r="Y6970" s="14">
        <f t="shared" si="869"/>
        <v>0</v>
      </c>
      <c r="Z6970" s="16">
        <f t="shared" si="874"/>
        <v>622564.78653649986</v>
      </c>
      <c r="AA6970" s="14">
        <f t="shared" si="878"/>
        <v>24808.263463499956</v>
      </c>
      <c r="AB6970" s="14">
        <f t="shared" si="88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4393</v>
      </c>
      <c r="AI6970" t="e">
        <v>#N/A</v>
      </c>
    </row>
    <row r="6971" spans="1:35" ht="14.25">
      <c r="A6971" s="7" t="s">
        <v>3728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79"/>
        <v>10293.98</v>
      </c>
      <c r="W6971" s="14">
        <f t="shared" si="880"/>
        <v>0</v>
      </c>
      <c r="X6971" s="14"/>
      <c r="Y6971" s="14">
        <f t="shared" si="869"/>
        <v>0</v>
      </c>
      <c r="Z6971" s="16">
        <f t="shared" si="874"/>
        <v>0</v>
      </c>
      <c r="AA6971" s="14">
        <f t="shared" si="878"/>
        <v>0</v>
      </c>
      <c r="AB6971" s="14">
        <f t="shared" si="88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3728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79"/>
        <v>234649.4</v>
      </c>
      <c r="W6972" s="14">
        <f t="shared" si="880"/>
        <v>0</v>
      </c>
      <c r="X6972" s="14"/>
      <c r="Y6972" s="14">
        <f t="shared" si="869"/>
        <v>0</v>
      </c>
      <c r="Z6972" s="16">
        <f t="shared" si="874"/>
        <v>0</v>
      </c>
      <c r="AA6972" s="14">
        <f t="shared" si="878"/>
        <v>0</v>
      </c>
      <c r="AB6972" s="14">
        <f t="shared" si="88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3728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79"/>
        <v>818877.08999999985</v>
      </c>
      <c r="W6973" s="14">
        <f t="shared" si="880"/>
        <v>1428396.77</v>
      </c>
      <c r="X6973" s="14"/>
      <c r="Y6973" s="14">
        <f t="shared" si="869"/>
        <v>0</v>
      </c>
      <c r="Z6973" s="16">
        <f t="shared" si="874"/>
        <v>1428396.77</v>
      </c>
      <c r="AA6973" s="14">
        <f t="shared" si="878"/>
        <v>0</v>
      </c>
      <c r="AB6973" s="14">
        <f t="shared" si="88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>
      <c r="A6974" s="7" t="s">
        <v>3728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79"/>
        <v>1411430.98</v>
      </c>
      <c r="W6974" s="14">
        <f t="shared" si="880"/>
        <v>2725641.6599999997</v>
      </c>
      <c r="X6974" s="14"/>
      <c r="Y6974" s="14">
        <f t="shared" si="869"/>
        <v>0</v>
      </c>
      <c r="Z6974" s="16">
        <f t="shared" si="874"/>
        <v>2725641.6599999997</v>
      </c>
      <c r="AA6974" s="14">
        <f t="shared" si="878"/>
        <v>0</v>
      </c>
      <c r="AB6974" s="14">
        <f t="shared" si="88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>
      <c r="A6975" s="7" t="s">
        <v>3728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79"/>
        <v>192376.75</v>
      </c>
      <c r="W6975" s="14">
        <f t="shared" si="880"/>
        <v>213226.45631067961</v>
      </c>
      <c r="X6975" s="14"/>
      <c r="Y6975" s="14">
        <f t="shared" si="869"/>
        <v>0</v>
      </c>
      <c r="Z6975" s="16">
        <f t="shared" si="874"/>
        <v>213226.45631067961</v>
      </c>
      <c r="AA6975" s="14">
        <f t="shared" si="878"/>
        <v>6396.7936893203878</v>
      </c>
      <c r="AB6975" s="14">
        <f t="shared" si="88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>
      <c r="A6976" s="7" t="s">
        <v>3728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79"/>
        <v>0</v>
      </c>
      <c r="W6976" s="14">
        <f t="shared" si="880"/>
        <v>170040.3</v>
      </c>
      <c r="X6976" s="14"/>
      <c r="Y6976" s="14">
        <f t="shared" si="869"/>
        <v>0</v>
      </c>
      <c r="Z6976" s="16">
        <f t="shared" si="874"/>
        <v>170040.3</v>
      </c>
      <c r="AA6976" s="14">
        <f t="shared" si="878"/>
        <v>0</v>
      </c>
      <c r="AB6976" s="14">
        <f t="shared" si="88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3728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4394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79"/>
        <v>20119.849999999999</v>
      </c>
      <c r="W6977" s="14">
        <f t="shared" si="880"/>
        <v>466.1650485436893</v>
      </c>
      <c r="X6977" s="14"/>
      <c r="Y6977" s="14">
        <f t="shared" si="869"/>
        <v>0</v>
      </c>
      <c r="Z6977" s="16">
        <f t="shared" si="874"/>
        <v>466.1650485436893</v>
      </c>
      <c r="AA6977" s="14">
        <f t="shared" si="878"/>
        <v>13.984951456310682</v>
      </c>
      <c r="AB6977" s="14">
        <f t="shared" si="88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>
      <c r="A6978" s="7" t="s">
        <v>3728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79"/>
        <v>35501.120000000112</v>
      </c>
      <c r="W6978" s="14">
        <f t="shared" si="880"/>
        <v>1025496.2599999998</v>
      </c>
      <c r="X6978" s="14"/>
      <c r="Y6978" s="14">
        <f t="shared" si="869"/>
        <v>0</v>
      </c>
      <c r="Z6978" s="16">
        <f t="shared" si="874"/>
        <v>1025496.2599999998</v>
      </c>
      <c r="AA6978" s="14">
        <f t="shared" si="878"/>
        <v>0</v>
      </c>
      <c r="AB6978" s="14">
        <f t="shared" si="88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>
      <c r="A6979" s="7" t="s">
        <v>3728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79"/>
        <v>17720.129999999976</v>
      </c>
      <c r="W6979" s="14">
        <f t="shared" si="880"/>
        <v>133189.16000000003</v>
      </c>
      <c r="X6979" s="14"/>
      <c r="Y6979" s="14">
        <f t="shared" ref="Y6979:Y7042" si="882">IF((W6979-AB6979)&gt;0,W6979-AB6979,0)</f>
        <v>0</v>
      </c>
      <c r="Z6979" s="16">
        <f t="shared" si="874"/>
        <v>133189.16000000003</v>
      </c>
      <c r="AA6979" s="14">
        <f t="shared" si="878"/>
        <v>0</v>
      </c>
      <c r="AB6979" s="14">
        <f t="shared" si="88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>
      <c r="A6980" s="7" t="s">
        <v>3728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4395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79"/>
        <v>18085037.850000001</v>
      </c>
      <c r="W6980" s="14">
        <f t="shared" si="880"/>
        <v>5914962.1500000004</v>
      </c>
      <c r="X6980" s="14"/>
      <c r="Y6980" s="14">
        <f t="shared" si="882"/>
        <v>0</v>
      </c>
      <c r="Z6980" s="16">
        <f t="shared" si="874"/>
        <v>5914962.1500000004</v>
      </c>
      <c r="AA6980" s="14">
        <f t="shared" si="878"/>
        <v>0</v>
      </c>
      <c r="AB6980" s="14">
        <f t="shared" si="88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4396</v>
      </c>
      <c r="AI6980" t="e">
        <v>#N/A</v>
      </c>
    </row>
    <row r="6981" spans="1:35" ht="14.25">
      <c r="A6981" s="7" t="s">
        <v>3728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79"/>
        <v>0</v>
      </c>
      <c r="W6981" s="14">
        <f t="shared" si="880"/>
        <v>2498156.4900000002</v>
      </c>
      <c r="X6981" s="14"/>
      <c r="Y6981" s="14">
        <f t="shared" si="882"/>
        <v>0</v>
      </c>
      <c r="Z6981" s="16">
        <f t="shared" si="874"/>
        <v>2498156.4900000002</v>
      </c>
      <c r="AA6981" s="14">
        <f t="shared" si="878"/>
        <v>0</v>
      </c>
      <c r="AB6981" s="14">
        <f t="shared" si="88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3728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4395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79"/>
        <v>10087100.310000001</v>
      </c>
      <c r="W6982" s="14">
        <f t="shared" si="880"/>
        <v>7412899.6899999995</v>
      </c>
      <c r="X6982" s="14"/>
      <c r="Y6982" s="14">
        <f t="shared" si="882"/>
        <v>0</v>
      </c>
      <c r="Z6982" s="16">
        <f t="shared" si="874"/>
        <v>7412899.6899999995</v>
      </c>
      <c r="AA6982" s="14">
        <f t="shared" si="878"/>
        <v>0</v>
      </c>
      <c r="AB6982" s="14">
        <f t="shared" si="88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4396</v>
      </c>
      <c r="AI6982" t="e">
        <v>#N/A</v>
      </c>
    </row>
    <row r="6983" spans="1:35" ht="14.25">
      <c r="A6983" s="7" t="s">
        <v>3728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79"/>
        <v>0</v>
      </c>
      <c r="W6983" s="14">
        <f t="shared" si="880"/>
        <v>1342596.6</v>
      </c>
      <c r="X6983" s="14"/>
      <c r="Y6983" s="14">
        <f t="shared" si="882"/>
        <v>0</v>
      </c>
      <c r="Z6983" s="16">
        <f t="shared" si="874"/>
        <v>1342596.6</v>
      </c>
      <c r="AA6983" s="14">
        <f t="shared" si="878"/>
        <v>0</v>
      </c>
      <c r="AB6983" s="14">
        <f t="shared" si="88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3728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4397</v>
      </c>
      <c r="S6984" s="144">
        <v>26818.16</v>
      </c>
      <c r="T6984" s="14"/>
      <c r="U6984" s="14">
        <v>0</v>
      </c>
      <c r="V6984" s="14">
        <f t="shared" si="879"/>
        <v>26818.16</v>
      </c>
      <c r="W6984" s="14">
        <v>16.96</v>
      </c>
      <c r="X6984" s="14"/>
      <c r="Y6984" s="14">
        <f t="shared" si="882"/>
        <v>16.96</v>
      </c>
      <c r="Z6984" s="16">
        <f t="shared" si="874"/>
        <v>16.96</v>
      </c>
      <c r="AA6984" s="14">
        <f t="shared" si="878"/>
        <v>-16.96</v>
      </c>
      <c r="AB6984" s="14">
        <f t="shared" si="88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3728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79"/>
        <v>29864.180000000011</v>
      </c>
      <c r="W6985" s="14">
        <f t="shared" ref="W6985:W7048" si="883">U6985*(1+AH6985)/(1+AH6985+P6985)</f>
        <v>28963.229999999992</v>
      </c>
      <c r="X6985" s="14"/>
      <c r="Y6985" s="14">
        <f t="shared" si="882"/>
        <v>0</v>
      </c>
      <c r="Z6985" s="16">
        <f t="shared" si="874"/>
        <v>28963.229999999992</v>
      </c>
      <c r="AA6985" s="14">
        <f t="shared" si="878"/>
        <v>0</v>
      </c>
      <c r="AB6985" s="14">
        <f t="shared" si="88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>
      <c r="A6986" s="7" t="s">
        <v>3728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79"/>
        <v>42964.3</v>
      </c>
      <c r="W6986" s="14">
        <f t="shared" si="883"/>
        <v>0</v>
      </c>
      <c r="X6986" s="14"/>
      <c r="Y6986" s="14">
        <f t="shared" si="882"/>
        <v>0</v>
      </c>
      <c r="Z6986" s="16">
        <f t="shared" si="874"/>
        <v>0</v>
      </c>
      <c r="AA6986" s="14">
        <f t="shared" si="878"/>
        <v>0</v>
      </c>
      <c r="AB6986" s="14">
        <f t="shared" si="88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3728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79"/>
        <v>216027.46</v>
      </c>
      <c r="W6987" s="14">
        <f t="shared" si="883"/>
        <v>0</v>
      </c>
      <c r="X6987" s="14"/>
      <c r="Y6987" s="14">
        <f t="shared" si="882"/>
        <v>0</v>
      </c>
      <c r="Z6987" s="16">
        <f t="shared" si="874"/>
        <v>0</v>
      </c>
      <c r="AA6987" s="14">
        <f t="shared" si="878"/>
        <v>0</v>
      </c>
      <c r="AB6987" s="14">
        <f t="shared" si="88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3728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79"/>
        <v>50000</v>
      </c>
      <c r="W6988" s="14">
        <f t="shared" si="883"/>
        <v>0</v>
      </c>
      <c r="X6988" s="14"/>
      <c r="Y6988" s="14">
        <f t="shared" si="882"/>
        <v>0</v>
      </c>
      <c r="Z6988" s="16">
        <f t="shared" si="874"/>
        <v>0</v>
      </c>
      <c r="AA6988" s="14">
        <f t="shared" si="878"/>
        <v>0</v>
      </c>
      <c r="AB6988" s="14">
        <f t="shared" si="88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3728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79"/>
        <v>3113.43</v>
      </c>
      <c r="W6989" s="14">
        <f t="shared" si="883"/>
        <v>0</v>
      </c>
      <c r="X6989" s="14"/>
      <c r="Y6989" s="14">
        <f t="shared" si="882"/>
        <v>0</v>
      </c>
      <c r="Z6989" s="16">
        <f t="shared" si="874"/>
        <v>0</v>
      </c>
      <c r="AA6989" s="14">
        <f t="shared" si="878"/>
        <v>0</v>
      </c>
      <c r="AB6989" s="14">
        <f t="shared" si="88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3728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83"/>
        <v>0</v>
      </c>
      <c r="X6990" s="14"/>
      <c r="Y6990" s="14">
        <f t="shared" si="882"/>
        <v>0</v>
      </c>
      <c r="Z6990" s="16">
        <f t="shared" si="874"/>
        <v>0</v>
      </c>
      <c r="AA6990" s="14">
        <f t="shared" si="878"/>
        <v>0</v>
      </c>
      <c r="AB6990" s="14">
        <f t="shared" si="88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3728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4398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79"/>
        <v>250075.02</v>
      </c>
      <c r="W6991" s="14">
        <f t="shared" si="883"/>
        <v>131924.98000000001</v>
      </c>
      <c r="X6991" s="14"/>
      <c r="Y6991" s="14">
        <f t="shared" si="882"/>
        <v>0</v>
      </c>
      <c r="Z6991" s="16">
        <f t="shared" si="874"/>
        <v>131924.98000000001</v>
      </c>
      <c r="AA6991" s="14">
        <f t="shared" si="878"/>
        <v>0</v>
      </c>
      <c r="AB6991" s="14">
        <f t="shared" si="88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>
      <c r="A6992" s="7" t="s">
        <v>3728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79"/>
        <v>6268.48</v>
      </c>
      <c r="W6992" s="14">
        <f t="shared" si="883"/>
        <v>0</v>
      </c>
      <c r="X6992" s="14"/>
      <c r="Y6992" s="14">
        <f t="shared" si="882"/>
        <v>0</v>
      </c>
      <c r="Z6992" s="16">
        <f t="shared" ref="Z6992:Z7055" si="884">W6992+X6992</f>
        <v>0</v>
      </c>
      <c r="AA6992" s="14">
        <f t="shared" si="878"/>
        <v>0</v>
      </c>
      <c r="AB6992" s="14">
        <f t="shared" si="88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3728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79"/>
        <v>43754.100000000006</v>
      </c>
      <c r="W6993" s="14">
        <f t="shared" si="883"/>
        <v>174961.96116504856</v>
      </c>
      <c r="X6993" s="14"/>
      <c r="Y6993" s="14">
        <f t="shared" si="882"/>
        <v>0</v>
      </c>
      <c r="Z6993" s="16">
        <f t="shared" si="884"/>
        <v>174961.96116504856</v>
      </c>
      <c r="AA6993" s="14">
        <f t="shared" si="878"/>
        <v>5248.8588349514466</v>
      </c>
      <c r="AB6993" s="14">
        <f t="shared" si="88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>
      <c r="A6994" s="7" t="s">
        <v>3728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79"/>
        <v>0</v>
      </c>
      <c r="W6994" s="14">
        <f t="shared" si="883"/>
        <v>72103.058252427174</v>
      </c>
      <c r="X6994" s="14"/>
      <c r="Y6994" s="14">
        <f t="shared" si="882"/>
        <v>0</v>
      </c>
      <c r="Z6994" s="16">
        <f t="shared" si="884"/>
        <v>72103.058252427174</v>
      </c>
      <c r="AA6994" s="14">
        <f t="shared" si="878"/>
        <v>2163.0917475728202</v>
      </c>
      <c r="AB6994" s="14">
        <f t="shared" si="88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>
      <c r="A6995" s="7" t="s">
        <v>3728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79"/>
        <v>10300</v>
      </c>
      <c r="W6995" s="14">
        <f t="shared" si="883"/>
        <v>0</v>
      </c>
      <c r="X6995" s="14"/>
      <c r="Y6995" s="14">
        <f t="shared" si="882"/>
        <v>0</v>
      </c>
      <c r="Z6995" s="16">
        <f t="shared" si="884"/>
        <v>0</v>
      </c>
      <c r="AA6995" s="14">
        <f t="shared" si="878"/>
        <v>0</v>
      </c>
      <c r="AB6995" s="14">
        <f t="shared" si="88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>
      <c r="A6996" s="7" t="s">
        <v>3728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79"/>
        <v>0</v>
      </c>
      <c r="W6996" s="14">
        <f t="shared" si="883"/>
        <v>0</v>
      </c>
      <c r="X6996" s="14"/>
      <c r="Y6996" s="14">
        <f t="shared" si="882"/>
        <v>0</v>
      </c>
      <c r="Z6996" s="16">
        <f t="shared" si="884"/>
        <v>0</v>
      </c>
      <c r="AA6996" s="14">
        <f t="shared" si="878"/>
        <v>0</v>
      </c>
      <c r="AB6996" s="14">
        <f t="shared" si="88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3728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79"/>
        <v>36908.380000000005</v>
      </c>
      <c r="W6997" s="14">
        <f t="shared" si="883"/>
        <v>103091.62</v>
      </c>
      <c r="X6997" s="14"/>
      <c r="Y6997" s="14">
        <f t="shared" si="882"/>
        <v>0</v>
      </c>
      <c r="Z6997" s="16">
        <f t="shared" si="884"/>
        <v>103091.62</v>
      </c>
      <c r="AA6997" s="14">
        <f t="shared" si="878"/>
        <v>0</v>
      </c>
      <c r="AB6997" s="14">
        <f t="shared" si="88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4399</v>
      </c>
      <c r="AI6997" t="e">
        <v>#N/A</v>
      </c>
    </row>
    <row r="6998" spans="1:35" ht="14.25">
      <c r="A6998" s="7" t="s">
        <v>3728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79"/>
        <v>0</v>
      </c>
      <c r="W6998" s="14">
        <f t="shared" si="883"/>
        <v>14165.97</v>
      </c>
      <c r="X6998" s="14"/>
      <c r="Y6998" s="14">
        <f t="shared" si="882"/>
        <v>0</v>
      </c>
      <c r="Z6998" s="16">
        <f t="shared" si="884"/>
        <v>14165.97</v>
      </c>
      <c r="AA6998" s="14">
        <f t="shared" si="878"/>
        <v>0</v>
      </c>
      <c r="AB6998" s="14">
        <f t="shared" si="88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3728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79"/>
        <v>53043.470000000088</v>
      </c>
      <c r="W6999" s="14">
        <f t="shared" si="883"/>
        <v>226956.52999999991</v>
      </c>
      <c r="X6999" s="14"/>
      <c r="Y6999" s="14">
        <f t="shared" si="882"/>
        <v>0</v>
      </c>
      <c r="Z6999" s="16">
        <f t="shared" si="884"/>
        <v>226956.52999999991</v>
      </c>
      <c r="AA6999" s="14">
        <f t="shared" si="878"/>
        <v>0</v>
      </c>
      <c r="AB6999" s="14">
        <f t="shared" si="88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4399</v>
      </c>
      <c r="AI6999" t="e">
        <v>#N/A</v>
      </c>
    </row>
    <row r="7000" spans="1:35" ht="14.25">
      <c r="A7000" s="7" t="s">
        <v>3728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79"/>
        <v>0</v>
      </c>
      <c r="W7000" s="14">
        <f t="shared" si="883"/>
        <v>20782.390000000101</v>
      </c>
      <c r="X7000" s="14"/>
      <c r="Y7000" s="14">
        <f t="shared" si="882"/>
        <v>0</v>
      </c>
      <c r="Z7000" s="16">
        <f t="shared" si="884"/>
        <v>20782.390000000101</v>
      </c>
      <c r="AA7000" s="14">
        <f t="shared" si="878"/>
        <v>0</v>
      </c>
      <c r="AB7000" s="14">
        <f t="shared" si="88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3728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79"/>
        <v>9127.7399999999761</v>
      </c>
      <c r="W7001" s="14">
        <f t="shared" si="883"/>
        <v>88884.660000000018</v>
      </c>
      <c r="X7001" s="14"/>
      <c r="Y7001" s="14">
        <f t="shared" si="882"/>
        <v>0</v>
      </c>
      <c r="Z7001" s="16">
        <f t="shared" si="884"/>
        <v>88884.660000000018</v>
      </c>
      <c r="AA7001" s="14">
        <f t="shared" si="878"/>
        <v>0</v>
      </c>
      <c r="AB7001" s="14">
        <f t="shared" si="88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3728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79"/>
        <v>31693.61</v>
      </c>
      <c r="W7002" s="14">
        <f t="shared" si="883"/>
        <v>6161.43</v>
      </c>
      <c r="X7002" s="14"/>
      <c r="Y7002" s="14">
        <f t="shared" si="882"/>
        <v>0</v>
      </c>
      <c r="Z7002" s="16">
        <f t="shared" si="884"/>
        <v>6161.43</v>
      </c>
      <c r="AA7002" s="14">
        <f t="shared" si="878"/>
        <v>0</v>
      </c>
      <c r="AB7002" s="14">
        <f t="shared" si="88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3728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79"/>
        <v>660723.15000000014</v>
      </c>
      <c r="W7003" s="14">
        <f t="shared" si="883"/>
        <v>369276.84999999992</v>
      </c>
      <c r="X7003" s="14"/>
      <c r="Y7003" s="14">
        <f t="shared" si="882"/>
        <v>0</v>
      </c>
      <c r="Z7003" s="16">
        <f t="shared" si="884"/>
        <v>369276.84999999992</v>
      </c>
      <c r="AA7003" s="14">
        <f t="shared" si="878"/>
        <v>0</v>
      </c>
      <c r="AB7003" s="14">
        <f t="shared" si="88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>
      <c r="A7004" s="7" t="s">
        <v>3728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79"/>
        <v>0</v>
      </c>
      <c r="W7004" s="14">
        <f t="shared" si="883"/>
        <v>5772.829999999999</v>
      </c>
      <c r="X7004" s="14">
        <f>W7004*R7004</f>
        <v>173.18489999999997</v>
      </c>
      <c r="Y7004" s="14">
        <f t="shared" si="882"/>
        <v>0</v>
      </c>
      <c r="Z7004" s="16">
        <f t="shared" si="884"/>
        <v>5946.0148999999992</v>
      </c>
      <c r="AA7004" s="14">
        <f t="shared" si="878"/>
        <v>0</v>
      </c>
      <c r="AB7004" s="14">
        <f t="shared" si="88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3728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79"/>
        <v>185066.76</v>
      </c>
      <c r="W7005" s="14">
        <f t="shared" si="883"/>
        <v>19980.518545454546</v>
      </c>
      <c r="X7005" s="14"/>
      <c r="Y7005" s="14">
        <f t="shared" si="882"/>
        <v>0</v>
      </c>
      <c r="Z7005" s="16">
        <f t="shared" si="884"/>
        <v>19980.518545454546</v>
      </c>
      <c r="AA7005" s="14">
        <f t="shared" si="878"/>
        <v>560.20145454545491</v>
      </c>
      <c r="AB7005" s="14">
        <f t="shared" si="88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4400</v>
      </c>
      <c r="AI7005" t="e">
        <v>#N/A</v>
      </c>
    </row>
    <row r="7006" spans="1:35" ht="14.25">
      <c r="A7006" s="7" t="s">
        <v>3728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79"/>
        <v>0</v>
      </c>
      <c r="W7006" s="14">
        <f t="shared" si="883"/>
        <v>211260.81</v>
      </c>
      <c r="X7006" s="14"/>
      <c r="Y7006" s="14">
        <f t="shared" si="882"/>
        <v>0</v>
      </c>
      <c r="Z7006" s="16">
        <f t="shared" si="884"/>
        <v>211260.81</v>
      </c>
      <c r="AA7006" s="14">
        <f t="shared" si="878"/>
        <v>0</v>
      </c>
      <c r="AB7006" s="14">
        <f t="shared" si="88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>
      <c r="A7007" s="7" t="s">
        <v>3728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79"/>
        <v>53644.080000000009</v>
      </c>
      <c r="W7007" s="14">
        <f t="shared" si="883"/>
        <v>41895.689999999995</v>
      </c>
      <c r="X7007" s="14"/>
      <c r="Y7007" s="14">
        <f t="shared" si="882"/>
        <v>0</v>
      </c>
      <c r="Z7007" s="16">
        <f t="shared" si="884"/>
        <v>41895.689999999995</v>
      </c>
      <c r="AA7007" s="14">
        <f t="shared" si="878"/>
        <v>0</v>
      </c>
      <c r="AB7007" s="14">
        <f t="shared" si="88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3728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79"/>
        <v>8512.0900000000074</v>
      </c>
      <c r="W7008" s="14">
        <f t="shared" si="883"/>
        <v>30136.059999999994</v>
      </c>
      <c r="X7008" s="14"/>
      <c r="Y7008" s="14">
        <f t="shared" si="882"/>
        <v>0</v>
      </c>
      <c r="Z7008" s="16">
        <f t="shared" si="884"/>
        <v>30136.059999999994</v>
      </c>
      <c r="AA7008" s="14">
        <f t="shared" si="878"/>
        <v>0</v>
      </c>
      <c r="AB7008" s="14">
        <f t="shared" si="88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>
      <c r="A7009" s="7" t="s">
        <v>3728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79"/>
        <v>10000</v>
      </c>
      <c r="W7009" s="14">
        <f t="shared" si="883"/>
        <v>0</v>
      </c>
      <c r="X7009" s="14"/>
      <c r="Y7009" s="14">
        <f t="shared" si="882"/>
        <v>0</v>
      </c>
      <c r="Z7009" s="16">
        <f t="shared" si="884"/>
        <v>0</v>
      </c>
      <c r="AA7009" s="14">
        <f t="shared" si="878"/>
        <v>0</v>
      </c>
      <c r="AB7009" s="14">
        <f t="shared" si="88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3728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79"/>
        <v>25173.49</v>
      </c>
      <c r="W7010" s="14">
        <f t="shared" si="883"/>
        <v>0</v>
      </c>
      <c r="X7010" s="14"/>
      <c r="Y7010" s="14">
        <f t="shared" si="882"/>
        <v>0</v>
      </c>
      <c r="Z7010" s="16">
        <f t="shared" si="884"/>
        <v>0</v>
      </c>
      <c r="AA7010" s="14">
        <f t="shared" si="878"/>
        <v>0</v>
      </c>
      <c r="AB7010" s="14">
        <f t="shared" si="88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3728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79"/>
        <v>764134.91999999969</v>
      </c>
      <c r="W7011" s="14">
        <f t="shared" si="883"/>
        <v>1878733.8100000003</v>
      </c>
      <c r="X7011" s="14"/>
      <c r="Y7011" s="14">
        <f t="shared" si="882"/>
        <v>0</v>
      </c>
      <c r="Z7011" s="16">
        <f t="shared" si="884"/>
        <v>1878733.8100000003</v>
      </c>
      <c r="AA7011" s="14">
        <f t="shared" si="878"/>
        <v>0</v>
      </c>
      <c r="AB7011" s="14">
        <f t="shared" si="88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>
      <c r="A7012" s="7" t="s">
        <v>3728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79"/>
        <v>15824.640000000014</v>
      </c>
      <c r="W7012" s="14">
        <f t="shared" si="883"/>
        <v>145483.04999999999</v>
      </c>
      <c r="X7012" s="14"/>
      <c r="Y7012" s="14">
        <f t="shared" si="882"/>
        <v>0</v>
      </c>
      <c r="Z7012" s="16">
        <f t="shared" si="884"/>
        <v>145483.04999999999</v>
      </c>
      <c r="AA7012" s="14">
        <f t="shared" si="878"/>
        <v>0</v>
      </c>
      <c r="AB7012" s="14">
        <f t="shared" si="88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>
      <c r="A7013" s="7" t="s">
        <v>3728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79"/>
        <v>105232.15</v>
      </c>
      <c r="W7013" s="14">
        <f t="shared" si="883"/>
        <v>193855.91</v>
      </c>
      <c r="X7013" s="14"/>
      <c r="Y7013" s="14">
        <f t="shared" si="882"/>
        <v>0</v>
      </c>
      <c r="Z7013" s="16">
        <f t="shared" si="884"/>
        <v>193855.91</v>
      </c>
      <c r="AA7013" s="14">
        <f t="shared" si="878"/>
        <v>0</v>
      </c>
      <c r="AB7013" s="14">
        <f t="shared" si="88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>
      <c r="A7014" s="7" t="s">
        <v>3728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79"/>
        <v>481453.58</v>
      </c>
      <c r="W7014" s="14">
        <f t="shared" si="883"/>
        <v>0</v>
      </c>
      <c r="X7014" s="14"/>
      <c r="Y7014" s="14">
        <f t="shared" si="882"/>
        <v>0</v>
      </c>
      <c r="Z7014" s="16">
        <f t="shared" si="884"/>
        <v>0</v>
      </c>
      <c r="AA7014" s="14">
        <f t="shared" si="878"/>
        <v>0</v>
      </c>
      <c r="AB7014" s="14">
        <f t="shared" si="88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3728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79"/>
        <v>1496.8600000000042</v>
      </c>
      <c r="W7015" s="14">
        <f t="shared" si="883"/>
        <v>13751.649999999996</v>
      </c>
      <c r="X7015" s="14"/>
      <c r="Y7015" s="14">
        <f t="shared" si="882"/>
        <v>0</v>
      </c>
      <c r="Z7015" s="16">
        <f t="shared" si="884"/>
        <v>13751.649999999996</v>
      </c>
      <c r="AA7015" s="14">
        <f t="shared" si="878"/>
        <v>0</v>
      </c>
      <c r="AB7015" s="14">
        <f t="shared" si="88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>
      <c r="A7016" s="7" t="s">
        <v>3728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79"/>
        <v>13152.509999999995</v>
      </c>
      <c r="W7016" s="14">
        <f t="shared" si="883"/>
        <v>6713.2254901960832</v>
      </c>
      <c r="X7016" s="14"/>
      <c r="Y7016" s="14">
        <f t="shared" si="882"/>
        <v>0</v>
      </c>
      <c r="Z7016" s="16">
        <f t="shared" si="884"/>
        <v>6713.2254901960832</v>
      </c>
      <c r="AA7016" s="14">
        <f t="shared" ref="AA7016:AA7045" si="885">U7016-W7016</f>
        <v>134.26450980392201</v>
      </c>
      <c r="AB7016" s="14">
        <f t="shared" si="88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>
      <c r="A7017" s="7" t="s">
        <v>3728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79"/>
        <v>0</v>
      </c>
      <c r="W7017" s="14">
        <f t="shared" si="883"/>
        <v>80000</v>
      </c>
      <c r="X7017" s="14"/>
      <c r="Y7017" s="14">
        <f t="shared" si="882"/>
        <v>0</v>
      </c>
      <c r="Z7017" s="16">
        <f t="shared" si="884"/>
        <v>80000</v>
      </c>
      <c r="AA7017" s="14">
        <f t="shared" si="885"/>
        <v>0</v>
      </c>
      <c r="AB7017" s="14">
        <f t="shared" si="88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>
      <c r="A7018" s="7" t="s">
        <v>3728</v>
      </c>
      <c r="B7018" s="74" t="s">
        <v>32</v>
      </c>
      <c r="C7018" s="74" t="s">
        <v>470</v>
      </c>
      <c r="D7018" s="74" t="s">
        <v>471</v>
      </c>
      <c r="E7018" s="74" t="s">
        <v>3571</v>
      </c>
      <c r="F7018" s="74" t="s">
        <v>3571</v>
      </c>
      <c r="G7018" s="74" t="s">
        <v>3571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3571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86">S7018+T7018-U7018</f>
        <v>48652.969999999987</v>
      </c>
      <c r="W7018" s="14">
        <f t="shared" si="883"/>
        <v>81090.810000000012</v>
      </c>
      <c r="X7018" s="14"/>
      <c r="Y7018" s="14">
        <f t="shared" si="882"/>
        <v>0</v>
      </c>
      <c r="Z7018" s="16">
        <f t="shared" si="884"/>
        <v>81090.810000000012</v>
      </c>
      <c r="AA7018" s="14">
        <f t="shared" si="885"/>
        <v>0</v>
      </c>
      <c r="AB7018" s="14">
        <f t="shared" si="88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>
      <c r="A7019" s="7" t="s">
        <v>3728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86"/>
        <v>48784.57</v>
      </c>
      <c r="W7019" s="14">
        <f t="shared" si="883"/>
        <v>8082.1099999999988</v>
      </c>
      <c r="X7019" s="14"/>
      <c r="Y7019" s="14">
        <f t="shared" si="882"/>
        <v>0</v>
      </c>
      <c r="Z7019" s="16">
        <f t="shared" si="884"/>
        <v>8082.1099999999988</v>
      </c>
      <c r="AA7019" s="14">
        <f t="shared" si="885"/>
        <v>0</v>
      </c>
      <c r="AB7019" s="14">
        <f t="shared" si="88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>
      <c r="A7020" s="7" t="s">
        <v>3728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86"/>
        <v>16524.519999999997</v>
      </c>
      <c r="W7020" s="14">
        <f t="shared" si="883"/>
        <v>8562.1600000000017</v>
      </c>
      <c r="X7020" s="14"/>
      <c r="Y7020" s="14">
        <f t="shared" si="882"/>
        <v>0</v>
      </c>
      <c r="Z7020" s="16">
        <f t="shared" si="884"/>
        <v>8562.1600000000017</v>
      </c>
      <c r="AA7020" s="14">
        <f t="shared" si="885"/>
        <v>0</v>
      </c>
      <c r="AB7020" s="14">
        <f t="shared" si="88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3728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86"/>
        <v>40626.120000000003</v>
      </c>
      <c r="W7021" s="14">
        <f t="shared" si="883"/>
        <v>43328.579999999994</v>
      </c>
      <c r="X7021" s="14"/>
      <c r="Y7021" s="14">
        <f t="shared" si="882"/>
        <v>0</v>
      </c>
      <c r="Z7021" s="16">
        <f t="shared" si="884"/>
        <v>43328.579999999994</v>
      </c>
      <c r="AA7021" s="14">
        <f t="shared" si="885"/>
        <v>0</v>
      </c>
      <c r="AB7021" s="14">
        <f t="shared" si="88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4401</v>
      </c>
      <c r="AI7021" t="e">
        <v>#N/A</v>
      </c>
    </row>
    <row r="7022" spans="1:35" ht="14.25">
      <c r="A7022" s="7" t="s">
        <v>3728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86"/>
        <v>67521.31</v>
      </c>
      <c r="W7022" s="14">
        <f t="shared" si="883"/>
        <v>1560.1499999999978</v>
      </c>
      <c r="X7022" s="14"/>
      <c r="Y7022" s="14">
        <f t="shared" si="882"/>
        <v>0</v>
      </c>
      <c r="Z7022" s="16">
        <f t="shared" si="884"/>
        <v>1560.1499999999978</v>
      </c>
      <c r="AA7022" s="14">
        <f t="shared" si="885"/>
        <v>0</v>
      </c>
      <c r="AB7022" s="14">
        <f t="shared" si="88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4401</v>
      </c>
      <c r="AI7022" t="e">
        <v>#N/A</v>
      </c>
    </row>
    <row r="7023" spans="1:35" ht="14.25">
      <c r="A7023" s="7" t="s">
        <v>3728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86"/>
        <v>0</v>
      </c>
      <c r="W7023" s="14">
        <f t="shared" si="883"/>
        <v>25544.345714285715</v>
      </c>
      <c r="X7023" s="14"/>
      <c r="Y7023" s="14">
        <f t="shared" si="882"/>
        <v>0</v>
      </c>
      <c r="Z7023" s="16">
        <f t="shared" si="884"/>
        <v>25544.345714285715</v>
      </c>
      <c r="AA7023" s="14">
        <f t="shared" si="885"/>
        <v>751.30428571428638</v>
      </c>
      <c r="AB7023" s="14">
        <f t="shared" si="88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3728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86"/>
        <v>22312.19</v>
      </c>
      <c r="W7024" s="14">
        <f t="shared" si="883"/>
        <v>0</v>
      </c>
      <c r="X7024" s="14"/>
      <c r="Y7024" s="14">
        <f t="shared" si="882"/>
        <v>0</v>
      </c>
      <c r="Z7024" s="16">
        <f t="shared" si="884"/>
        <v>0</v>
      </c>
      <c r="AA7024" s="14">
        <f t="shared" si="885"/>
        <v>0</v>
      </c>
      <c r="AB7024" s="14">
        <f t="shared" si="88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3728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86"/>
        <v>2324.7399999999998</v>
      </c>
      <c r="W7025" s="14">
        <f t="shared" si="883"/>
        <v>0</v>
      </c>
      <c r="X7025" s="14"/>
      <c r="Y7025" s="14">
        <f t="shared" si="882"/>
        <v>0</v>
      </c>
      <c r="Z7025" s="16">
        <f t="shared" si="884"/>
        <v>0</v>
      </c>
      <c r="AA7025" s="14">
        <f t="shared" si="885"/>
        <v>0</v>
      </c>
      <c r="AB7025" s="14">
        <f t="shared" ref="AB7025:AB7088" si="88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3728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86"/>
        <v>7020</v>
      </c>
      <c r="W7026" s="14">
        <f t="shared" si="883"/>
        <v>0</v>
      </c>
      <c r="X7026" s="14"/>
      <c r="Y7026" s="14">
        <f t="shared" si="882"/>
        <v>0</v>
      </c>
      <c r="Z7026" s="16">
        <f t="shared" si="884"/>
        <v>0</v>
      </c>
      <c r="AA7026" s="14">
        <f t="shared" si="885"/>
        <v>0</v>
      </c>
      <c r="AB7026" s="14">
        <f t="shared" si="88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3728</v>
      </c>
      <c r="B7027" s="74" t="s">
        <v>32</v>
      </c>
      <c r="C7027" s="74" t="s">
        <v>52</v>
      </c>
      <c r="D7027" s="74" t="s">
        <v>53</v>
      </c>
      <c r="E7027" s="74" t="s">
        <v>4402</v>
      </c>
      <c r="F7027" s="74" t="s">
        <v>4402</v>
      </c>
      <c r="G7027" s="74" t="s">
        <v>4402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4403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86"/>
        <v>996.54</v>
      </c>
      <c r="W7027" s="14">
        <f t="shared" si="883"/>
        <v>3.3269230769230766</v>
      </c>
      <c r="X7027" s="14"/>
      <c r="Y7027" s="14">
        <f t="shared" si="882"/>
        <v>0</v>
      </c>
      <c r="Z7027" s="16">
        <f t="shared" si="884"/>
        <v>3.3269230769230766</v>
      </c>
      <c r="AA7027" s="14">
        <f t="shared" si="885"/>
        <v>0.13307692307692331</v>
      </c>
      <c r="AB7027" s="14">
        <f t="shared" si="88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>
      <c r="A7028" s="7" t="s">
        <v>3728</v>
      </c>
      <c r="B7028" s="74" t="s">
        <v>32</v>
      </c>
      <c r="C7028" s="74" t="s">
        <v>52</v>
      </c>
      <c r="D7028" s="74" t="s">
        <v>53</v>
      </c>
      <c r="E7028" s="74" t="s">
        <v>4402</v>
      </c>
      <c r="F7028" s="74" t="s">
        <v>4402</v>
      </c>
      <c r="G7028" s="74" t="s">
        <v>4402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4404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86"/>
        <v>1000</v>
      </c>
      <c r="W7028" s="14">
        <f t="shared" si="883"/>
        <v>0</v>
      </c>
      <c r="X7028" s="14"/>
      <c r="Y7028" s="14">
        <f t="shared" si="882"/>
        <v>0</v>
      </c>
      <c r="Z7028" s="16">
        <f t="shared" si="884"/>
        <v>0</v>
      </c>
      <c r="AA7028" s="14">
        <f t="shared" si="885"/>
        <v>0</v>
      </c>
      <c r="AB7028" s="14">
        <f t="shared" si="88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>
      <c r="A7029" s="7" t="s">
        <v>3728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86"/>
        <v>2474.6900000000005</v>
      </c>
      <c r="W7029" s="14">
        <f t="shared" si="883"/>
        <v>9698.7999999999993</v>
      </c>
      <c r="X7029" s="14"/>
      <c r="Y7029" s="14">
        <f t="shared" si="882"/>
        <v>0</v>
      </c>
      <c r="Z7029" s="16">
        <f t="shared" si="884"/>
        <v>9698.7999999999993</v>
      </c>
      <c r="AA7029" s="14">
        <f t="shared" si="885"/>
        <v>0</v>
      </c>
      <c r="AB7029" s="14">
        <f t="shared" si="88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3728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86"/>
        <v>160473.87</v>
      </c>
      <c r="W7030" s="14">
        <f t="shared" si="883"/>
        <v>0</v>
      </c>
      <c r="X7030" s="14"/>
      <c r="Y7030" s="14">
        <f t="shared" si="882"/>
        <v>0</v>
      </c>
      <c r="Z7030" s="16">
        <f t="shared" si="884"/>
        <v>0</v>
      </c>
      <c r="AA7030" s="14">
        <f t="shared" si="885"/>
        <v>0</v>
      </c>
      <c r="AB7030" s="14">
        <f t="shared" si="88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3728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4405</v>
      </c>
      <c r="S7031" s="144">
        <v>34934.61</v>
      </c>
      <c r="T7031" s="14">
        <v>-34930.57</v>
      </c>
      <c r="U7031" s="14">
        <v>0</v>
      </c>
      <c r="V7031" s="14">
        <f t="shared" si="886"/>
        <v>4.0400000000008731</v>
      </c>
      <c r="W7031" s="14">
        <f t="shared" si="883"/>
        <v>0</v>
      </c>
      <c r="X7031" s="14"/>
      <c r="Y7031" s="14">
        <f t="shared" si="882"/>
        <v>0</v>
      </c>
      <c r="Z7031" s="16">
        <f t="shared" si="884"/>
        <v>0</v>
      </c>
      <c r="AA7031" s="14">
        <f t="shared" si="88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3728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886"/>
        <v>1.0000000006402804E-2</v>
      </c>
      <c r="W7032" s="14">
        <f t="shared" si="883"/>
        <v>-4.7486033519553071E-2</v>
      </c>
      <c r="X7032" s="14"/>
      <c r="Y7032" s="14">
        <f t="shared" si="882"/>
        <v>2.5139664804469317E-3</v>
      </c>
      <c r="Z7032" s="16">
        <f t="shared" si="884"/>
        <v>-4.7486033519553071E-2</v>
      </c>
      <c r="AA7032" s="14">
        <f t="shared" si="885"/>
        <v>-2.5139664804469317E-3</v>
      </c>
      <c r="AB7032" s="14">
        <f t="shared" si="88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3728</v>
      </c>
      <c r="B7033" s="74" t="s">
        <v>32</v>
      </c>
      <c r="C7033" s="74" t="s">
        <v>1330</v>
      </c>
      <c r="D7033" s="74" t="s">
        <v>1441</v>
      </c>
      <c r="E7033" s="74" t="s">
        <v>4406</v>
      </c>
      <c r="F7033" s="74" t="s">
        <v>4406</v>
      </c>
      <c r="G7033" s="74" t="s">
        <v>4406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4406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86"/>
        <v>50000</v>
      </c>
      <c r="W7033" s="14">
        <f t="shared" si="883"/>
        <v>0</v>
      </c>
      <c r="X7033" s="14"/>
      <c r="Y7033" s="14">
        <f t="shared" si="882"/>
        <v>0</v>
      </c>
      <c r="Z7033" s="16">
        <f t="shared" si="884"/>
        <v>0</v>
      </c>
      <c r="AA7033" s="14">
        <f t="shared" si="885"/>
        <v>0</v>
      </c>
      <c r="AB7033" s="14">
        <f t="shared" si="88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>
      <c r="A7034" s="7" t="s">
        <v>3728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86"/>
        <v>21046.25</v>
      </c>
      <c r="W7034" s="14">
        <f t="shared" si="883"/>
        <v>11858.67</v>
      </c>
      <c r="X7034" s="14"/>
      <c r="Y7034" s="14">
        <f t="shared" si="882"/>
        <v>0</v>
      </c>
      <c r="Z7034" s="16">
        <f t="shared" si="884"/>
        <v>11858.67</v>
      </c>
      <c r="AA7034" s="14">
        <f t="shared" si="885"/>
        <v>0</v>
      </c>
      <c r="AB7034" s="14">
        <f t="shared" si="88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3728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86"/>
        <v>7.9199999999982502</v>
      </c>
      <c r="W7035" s="14">
        <f t="shared" si="883"/>
        <v>0</v>
      </c>
      <c r="X7035" s="14"/>
      <c r="Y7035" s="14">
        <f t="shared" si="882"/>
        <v>0</v>
      </c>
      <c r="Z7035" s="16">
        <f t="shared" si="884"/>
        <v>0</v>
      </c>
      <c r="AA7035" s="14">
        <f t="shared" si="885"/>
        <v>0</v>
      </c>
      <c r="AB7035" s="14">
        <f t="shared" si="88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3728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86"/>
        <v>123582.97</v>
      </c>
      <c r="W7036" s="14">
        <f t="shared" si="883"/>
        <v>7940.1067961165036</v>
      </c>
      <c r="X7036" s="14"/>
      <c r="Y7036" s="14">
        <f t="shared" si="882"/>
        <v>0</v>
      </c>
      <c r="Z7036" s="16">
        <f t="shared" si="884"/>
        <v>7940.1067961165036</v>
      </c>
      <c r="AA7036" s="14">
        <f t="shared" si="885"/>
        <v>238.20320388349501</v>
      </c>
      <c r="AB7036" s="14">
        <f t="shared" si="88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3728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886"/>
        <v>614967.79000000015</v>
      </c>
      <c r="W7037" s="14">
        <f t="shared" si="883"/>
        <v>798325.97999999986</v>
      </c>
      <c r="X7037" s="14"/>
      <c r="Y7037" s="14">
        <f t="shared" si="882"/>
        <v>0</v>
      </c>
      <c r="Z7037" s="16">
        <f t="shared" si="884"/>
        <v>798325.97999999986</v>
      </c>
      <c r="AA7037" s="14">
        <f t="shared" si="885"/>
        <v>0</v>
      </c>
      <c r="AB7037" s="14">
        <f t="shared" si="88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3728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86"/>
        <v>78797.070000000007</v>
      </c>
      <c r="W7038" s="14">
        <f t="shared" si="883"/>
        <v>0</v>
      </c>
      <c r="X7038" s="14"/>
      <c r="Y7038" s="14">
        <f t="shared" si="882"/>
        <v>0</v>
      </c>
      <c r="Z7038" s="16">
        <f t="shared" si="884"/>
        <v>0</v>
      </c>
      <c r="AA7038" s="14">
        <f t="shared" si="885"/>
        <v>0</v>
      </c>
      <c r="AB7038" s="14">
        <f t="shared" si="88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3728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86"/>
        <v>109785.11</v>
      </c>
      <c r="W7039" s="14">
        <f t="shared" si="883"/>
        <v>0</v>
      </c>
      <c r="X7039" s="14"/>
      <c r="Y7039" s="14">
        <f t="shared" si="882"/>
        <v>0</v>
      </c>
      <c r="Z7039" s="16">
        <f t="shared" si="884"/>
        <v>0</v>
      </c>
      <c r="AA7039" s="14">
        <f t="shared" si="885"/>
        <v>0</v>
      </c>
      <c r="AB7039" s="14">
        <f t="shared" si="88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3728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86"/>
        <v>7277.4399999999896</v>
      </c>
      <c r="W7040" s="14">
        <f t="shared" si="883"/>
        <v>0</v>
      </c>
      <c r="X7040" s="14"/>
      <c r="Y7040" s="14">
        <f t="shared" si="882"/>
        <v>0</v>
      </c>
      <c r="Z7040" s="16">
        <f t="shared" si="884"/>
        <v>0</v>
      </c>
      <c r="AA7040" s="14">
        <f t="shared" si="885"/>
        <v>0</v>
      </c>
      <c r="AB7040" s="14">
        <f t="shared" si="88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3728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86"/>
        <v>14396.02</v>
      </c>
      <c r="W7041" s="14">
        <f t="shared" si="883"/>
        <v>0</v>
      </c>
      <c r="X7041" s="14"/>
      <c r="Y7041" s="14">
        <f t="shared" si="882"/>
        <v>0</v>
      </c>
      <c r="Z7041" s="16">
        <f t="shared" si="884"/>
        <v>0</v>
      </c>
      <c r="AA7041" s="14">
        <f t="shared" si="885"/>
        <v>0</v>
      </c>
      <c r="AB7041" s="14">
        <f t="shared" si="88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3728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86"/>
        <v>45880.915479459101</v>
      </c>
      <c r="W7042" s="14">
        <f t="shared" si="883"/>
        <v>8335.4911392405065</v>
      </c>
      <c r="X7042" s="14"/>
      <c r="Y7042" s="14">
        <f t="shared" si="882"/>
        <v>0</v>
      </c>
      <c r="Z7042" s="16">
        <f t="shared" si="884"/>
        <v>8335.4911392405065</v>
      </c>
      <c r="AA7042" s="14">
        <f t="shared" si="885"/>
        <v>685.10886075949384</v>
      </c>
      <c r="AB7042" s="14">
        <f t="shared" si="88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3728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86"/>
        <v>510048.35794521199</v>
      </c>
      <c r="W7043" s="14">
        <f t="shared" si="883"/>
        <v>4471.0639215686278</v>
      </c>
      <c r="X7043" s="14"/>
      <c r="Y7043" s="14">
        <f t="shared" ref="Y7043:Y7106" si="888">IF((W7043-AB7043)&gt;0,W7043-AB7043,0)</f>
        <v>0</v>
      </c>
      <c r="Z7043" s="16">
        <f t="shared" si="884"/>
        <v>4471.0639215686278</v>
      </c>
      <c r="AA7043" s="14">
        <f t="shared" si="885"/>
        <v>380.51607843137208</v>
      </c>
      <c r="AB7043" s="14">
        <f t="shared" si="88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3728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86"/>
        <v>16159.492054795999</v>
      </c>
      <c r="W7044" s="14">
        <f t="shared" si="883"/>
        <v>0</v>
      </c>
      <c r="X7044" s="14"/>
      <c r="Y7044" s="14">
        <f t="shared" si="888"/>
        <v>0</v>
      </c>
      <c r="Z7044" s="16">
        <f t="shared" si="884"/>
        <v>0</v>
      </c>
      <c r="AA7044" s="14">
        <f t="shared" si="885"/>
        <v>0</v>
      </c>
      <c r="AB7044" s="14">
        <f t="shared" si="88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3728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86"/>
        <v>12988.31</v>
      </c>
      <c r="W7045" s="14">
        <f t="shared" si="883"/>
        <v>1285.3883495145633</v>
      </c>
      <c r="X7045" s="14"/>
      <c r="Y7045" s="14">
        <f t="shared" si="888"/>
        <v>0</v>
      </c>
      <c r="Z7045" s="16">
        <f t="shared" si="884"/>
        <v>1285.3883495145633</v>
      </c>
      <c r="AA7045" s="14">
        <f t="shared" si="885"/>
        <v>38.561650485436985</v>
      </c>
      <c r="AB7045" s="14">
        <f t="shared" si="88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3728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86"/>
        <v>60000</v>
      </c>
      <c r="W7046" s="14">
        <f t="shared" si="883"/>
        <v>0</v>
      </c>
      <c r="X7046" s="14"/>
      <c r="Y7046" s="14">
        <f t="shared" si="888"/>
        <v>0</v>
      </c>
      <c r="Z7046" s="16">
        <f t="shared" si="884"/>
        <v>0</v>
      </c>
      <c r="AA7046" s="144">
        <f>W7046*P7046</f>
        <v>0</v>
      </c>
      <c r="AB7046" s="14">
        <f t="shared" si="88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4407</v>
      </c>
      <c r="AI7046" t="e">
        <v>#N/A</v>
      </c>
    </row>
    <row r="7047" spans="1:35" ht="14.25">
      <c r="A7047" s="7" t="s">
        <v>3728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886"/>
        <v>2986.5</v>
      </c>
      <c r="W7047" s="14">
        <f t="shared" si="883"/>
        <v>2320023.5299999998</v>
      </c>
      <c r="X7047" s="14"/>
      <c r="Y7047" s="14">
        <f t="shared" si="888"/>
        <v>0</v>
      </c>
      <c r="Z7047" s="16">
        <f t="shared" si="884"/>
        <v>2320023.5299999998</v>
      </c>
      <c r="AA7047" s="14">
        <f t="shared" ref="AA7047:AA7110" si="889">U7047-W7047</f>
        <v>0</v>
      </c>
      <c r="AB7047" s="14">
        <f t="shared" si="88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>
      <c r="A7048" s="7" t="s">
        <v>3728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86"/>
        <v>0</v>
      </c>
      <c r="W7048" s="14">
        <f t="shared" si="883"/>
        <v>0</v>
      </c>
      <c r="X7048" s="14"/>
      <c r="Y7048" s="14">
        <f t="shared" si="888"/>
        <v>0</v>
      </c>
      <c r="Z7048" s="16">
        <f t="shared" si="884"/>
        <v>0</v>
      </c>
      <c r="AA7048" s="14">
        <f t="shared" si="889"/>
        <v>0</v>
      </c>
      <c r="AB7048" s="14">
        <f t="shared" si="88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>
      <c r="A7049" s="7" t="s">
        <v>3728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86"/>
        <v>6197.05</v>
      </c>
      <c r="W7049" s="14">
        <f t="shared" ref="W7049:W7057" si="890">U7049*(1+AH7049)/(1+AH7049+P7049)</f>
        <v>0</v>
      </c>
      <c r="X7049" s="14"/>
      <c r="Y7049" s="14">
        <f t="shared" si="888"/>
        <v>0</v>
      </c>
      <c r="Z7049" s="16">
        <f t="shared" si="884"/>
        <v>0</v>
      </c>
      <c r="AA7049" s="14">
        <f t="shared" si="889"/>
        <v>0</v>
      </c>
      <c r="AB7049" s="14">
        <f t="shared" si="88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3728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86"/>
        <v>83010.440000000061</v>
      </c>
      <c r="W7050" s="14">
        <f t="shared" si="890"/>
        <v>265274.39999999991</v>
      </c>
      <c r="X7050" s="14"/>
      <c r="Y7050" s="14">
        <f t="shared" si="888"/>
        <v>0</v>
      </c>
      <c r="Z7050" s="16">
        <f t="shared" si="884"/>
        <v>265274.39999999991</v>
      </c>
      <c r="AA7050" s="14">
        <f t="shared" si="889"/>
        <v>0</v>
      </c>
      <c r="AB7050" s="14">
        <f t="shared" si="88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4408</v>
      </c>
      <c r="AI7050" t="e">
        <v>#N/A</v>
      </c>
    </row>
    <row r="7051" spans="1:35" ht="14.25">
      <c r="A7051" s="7" t="s">
        <v>3728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86"/>
        <v>-1.0913936421275139E-11</v>
      </c>
      <c r="W7051" s="14">
        <f t="shared" si="890"/>
        <v>7393.9000000000005</v>
      </c>
      <c r="X7051" s="14"/>
      <c r="Y7051" s="14">
        <f t="shared" si="888"/>
        <v>0</v>
      </c>
      <c r="Z7051" s="16">
        <f t="shared" si="884"/>
        <v>7393.9000000000005</v>
      </c>
      <c r="AA7051" s="14">
        <f t="shared" si="889"/>
        <v>0</v>
      </c>
      <c r="AB7051" s="14">
        <f t="shared" si="88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3728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86"/>
        <v>51191.6</v>
      </c>
      <c r="W7052" s="14">
        <f t="shared" si="890"/>
        <v>0</v>
      </c>
      <c r="X7052" s="14"/>
      <c r="Y7052" s="14">
        <f t="shared" si="888"/>
        <v>0</v>
      </c>
      <c r="Z7052" s="16">
        <f t="shared" si="884"/>
        <v>0</v>
      </c>
      <c r="AA7052" s="14">
        <f t="shared" si="889"/>
        <v>0</v>
      </c>
      <c r="AB7052" s="14">
        <f t="shared" si="88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3728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4398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86"/>
        <v>0</v>
      </c>
      <c r="W7053" s="14">
        <f t="shared" si="890"/>
        <v>0</v>
      </c>
      <c r="X7053" s="14"/>
      <c r="Y7053" s="14">
        <f t="shared" si="888"/>
        <v>0</v>
      </c>
      <c r="Z7053" s="16">
        <f t="shared" si="884"/>
        <v>0</v>
      </c>
      <c r="AA7053" s="14">
        <f t="shared" si="889"/>
        <v>0</v>
      </c>
      <c r="AB7053" s="14">
        <f t="shared" si="88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>
      <c r="A7054" s="7" t="s">
        <v>3728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886"/>
        <v>72307.020000000251</v>
      </c>
      <c r="W7054" s="14">
        <f t="shared" si="890"/>
        <v>1215512.2499999998</v>
      </c>
      <c r="X7054" s="14"/>
      <c r="Y7054" s="14">
        <f t="shared" si="888"/>
        <v>0</v>
      </c>
      <c r="Z7054" s="16">
        <f t="shared" si="884"/>
        <v>1215512.2499999998</v>
      </c>
      <c r="AA7054" s="14">
        <f t="shared" si="889"/>
        <v>0</v>
      </c>
      <c r="AB7054" s="14">
        <f t="shared" si="88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3728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4398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86"/>
        <v>989505.5</v>
      </c>
      <c r="W7055" s="14">
        <f t="shared" si="890"/>
        <v>1370494.5</v>
      </c>
      <c r="X7055" s="14"/>
      <c r="Y7055" s="14">
        <f t="shared" si="888"/>
        <v>0</v>
      </c>
      <c r="Z7055" s="16">
        <f t="shared" si="884"/>
        <v>1370494.5</v>
      </c>
      <c r="AA7055" s="14">
        <f t="shared" si="889"/>
        <v>0</v>
      </c>
      <c r="AB7055" s="14">
        <f t="shared" si="88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>
      <c r="A7056" s="7" t="s">
        <v>3728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886"/>
        <v>0</v>
      </c>
      <c r="W7056" s="14">
        <f t="shared" si="890"/>
        <v>662513.31999999995</v>
      </c>
      <c r="X7056" s="14"/>
      <c r="Y7056" s="14">
        <f t="shared" si="888"/>
        <v>0</v>
      </c>
      <c r="Z7056" s="16">
        <f t="shared" ref="Z7056:Z7119" si="891">W7056+X7056</f>
        <v>662513.31999999995</v>
      </c>
      <c r="AA7056" s="14">
        <f t="shared" si="889"/>
        <v>0</v>
      </c>
      <c r="AB7056" s="14">
        <f t="shared" si="88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3728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86"/>
        <v>65725.560000000012</v>
      </c>
      <c r="W7057" s="14">
        <f t="shared" si="890"/>
        <v>91193.614857142835</v>
      </c>
      <c r="X7057" s="14"/>
      <c r="Y7057" s="14">
        <f t="shared" si="888"/>
        <v>0</v>
      </c>
      <c r="Z7057" s="16">
        <f t="shared" si="891"/>
        <v>91193.614857142835</v>
      </c>
      <c r="AA7057" s="14">
        <f t="shared" si="889"/>
        <v>2682.1651428571495</v>
      </c>
      <c r="AB7057" s="14">
        <f t="shared" si="88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4401</v>
      </c>
      <c r="AI7057" t="e">
        <v>#N/A</v>
      </c>
    </row>
    <row r="7058" spans="1:35" ht="14.25">
      <c r="A7058" s="7" t="s">
        <v>3728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4409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3674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86"/>
        <v>1192.5299999999988</v>
      </c>
      <c r="W7058" s="14">
        <f>U7058*(1+AH7058)/(1+P7058)</f>
        <v>8743.2556923076918</v>
      </c>
      <c r="X7058" s="14"/>
      <c r="Y7058" s="14">
        <f t="shared" si="888"/>
        <v>446.73569230769135</v>
      </c>
      <c r="Z7058" s="16">
        <f t="shared" si="891"/>
        <v>8743.2556923076918</v>
      </c>
      <c r="AA7058" s="14">
        <f t="shared" si="889"/>
        <v>-446.73569230769135</v>
      </c>
      <c r="AB7058" s="14">
        <f t="shared" si="88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4408</v>
      </c>
      <c r="AI7058" t="e">
        <v>#N/A</v>
      </c>
    </row>
    <row r="7059" spans="1:35" ht="14.25">
      <c r="A7059" s="7" t="s">
        <v>3728</v>
      </c>
      <c r="B7059" s="74" t="s">
        <v>32</v>
      </c>
      <c r="C7059" s="74" t="s">
        <v>1517</v>
      </c>
      <c r="D7059" s="74" t="s">
        <v>1518</v>
      </c>
      <c r="E7059" s="74" t="s">
        <v>4410</v>
      </c>
      <c r="F7059" s="74" t="s">
        <v>4410</v>
      </c>
      <c r="G7059" s="74" t="s">
        <v>4410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892">U7059*(1+AH7059)/(1+AH7059+P7059)</f>
        <v>17022.755248226949</v>
      </c>
      <c r="X7059" s="14"/>
      <c r="Y7059" s="14">
        <f t="shared" si="888"/>
        <v>0</v>
      </c>
      <c r="Z7059" s="16">
        <f t="shared" si="891"/>
        <v>17022.755248226949</v>
      </c>
      <c r="AA7059" s="14">
        <f t="shared" si="889"/>
        <v>497.0147517730511</v>
      </c>
      <c r="AB7059" s="14">
        <f t="shared" si="88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4408</v>
      </c>
      <c r="AI7059" t="e">
        <v>#N/A</v>
      </c>
    </row>
    <row r="7060" spans="1:35" ht="14.25">
      <c r="A7060" s="7" t="s">
        <v>3728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892"/>
        <v>0</v>
      </c>
      <c r="X7060" s="14"/>
      <c r="Y7060" s="14">
        <f t="shared" si="888"/>
        <v>0</v>
      </c>
      <c r="Z7060" s="16">
        <f t="shared" si="891"/>
        <v>0</v>
      </c>
      <c r="AA7060" s="14">
        <f t="shared" si="889"/>
        <v>0</v>
      </c>
      <c r="AB7060" s="14">
        <f t="shared" si="88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4411</v>
      </c>
      <c r="AI7060" t="e">
        <v>#N/A</v>
      </c>
    </row>
    <row r="7061" spans="1:35" ht="14.25">
      <c r="A7061" s="7" t="s">
        <v>3728</v>
      </c>
      <c r="B7061" s="74" t="s">
        <v>32</v>
      </c>
      <c r="C7061" s="74" t="s">
        <v>1517</v>
      </c>
      <c r="D7061" s="74" t="s">
        <v>1518</v>
      </c>
      <c r="E7061" s="74" t="s">
        <v>3573</v>
      </c>
      <c r="F7061" s="74" t="s">
        <v>3573</v>
      </c>
      <c r="G7061" s="74" t="s">
        <v>3573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86"/>
        <v>29664.163829787201</v>
      </c>
      <c r="W7061" s="14">
        <f t="shared" si="892"/>
        <v>0</v>
      </c>
      <c r="X7061" s="14"/>
      <c r="Y7061" s="14">
        <f t="shared" si="888"/>
        <v>0</v>
      </c>
      <c r="Z7061" s="16">
        <f t="shared" si="891"/>
        <v>0</v>
      </c>
      <c r="AA7061" s="14">
        <f t="shared" si="889"/>
        <v>0</v>
      </c>
      <c r="AB7061" s="14">
        <f t="shared" si="88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3728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86"/>
        <v>3752.5239041090244</v>
      </c>
      <c r="W7062" s="14">
        <f t="shared" si="892"/>
        <v>156325.65826055993</v>
      </c>
      <c r="X7062" s="14"/>
      <c r="Y7062" s="14">
        <f t="shared" si="888"/>
        <v>0</v>
      </c>
      <c r="Z7062" s="16">
        <f t="shared" si="891"/>
        <v>156325.65826055993</v>
      </c>
      <c r="AA7062" s="14">
        <f t="shared" si="889"/>
        <v>3326.0778353310598</v>
      </c>
      <c r="AB7062" s="14">
        <f t="shared" si="88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4411</v>
      </c>
      <c r="AI7062" t="e">
        <v>#N/A</v>
      </c>
    </row>
    <row r="7063" spans="1:35" ht="14.25">
      <c r="A7063" s="7" t="s">
        <v>3728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86"/>
        <v>0</v>
      </c>
      <c r="W7063" s="14">
        <f t="shared" si="892"/>
        <v>98310.649607842584</v>
      </c>
      <c r="X7063" s="14"/>
      <c r="Y7063" s="14">
        <f t="shared" si="888"/>
        <v>0</v>
      </c>
      <c r="Z7063" s="16">
        <f t="shared" si="891"/>
        <v>98310.649607842584</v>
      </c>
      <c r="AA7063" s="14">
        <f t="shared" si="889"/>
        <v>4713.5242962664197</v>
      </c>
      <c r="AB7063" s="14">
        <f t="shared" si="88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3728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86"/>
        <v>360712.1</v>
      </c>
      <c r="W7064" s="14">
        <f t="shared" si="892"/>
        <v>0</v>
      </c>
      <c r="X7064" s="14"/>
      <c r="Y7064" s="14">
        <f t="shared" si="888"/>
        <v>0</v>
      </c>
      <c r="Z7064" s="16">
        <f t="shared" si="891"/>
        <v>0</v>
      </c>
      <c r="AA7064" s="14">
        <f t="shared" si="889"/>
        <v>0</v>
      </c>
      <c r="AB7064" s="14">
        <f t="shared" si="88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3728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86"/>
        <v>73773.13</v>
      </c>
      <c r="W7065" s="14">
        <f t="shared" si="892"/>
        <v>0</v>
      </c>
      <c r="X7065" s="14"/>
      <c r="Y7065" s="14">
        <f t="shared" si="888"/>
        <v>0</v>
      </c>
      <c r="Z7065" s="16">
        <f t="shared" si="891"/>
        <v>0</v>
      </c>
      <c r="AA7065" s="14">
        <f t="shared" si="889"/>
        <v>0</v>
      </c>
      <c r="AB7065" s="14">
        <f t="shared" si="88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3728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86"/>
        <v>3092.8759854029599</v>
      </c>
      <c r="W7066" s="14">
        <f t="shared" si="892"/>
        <v>0</v>
      </c>
      <c r="X7066" s="14"/>
      <c r="Y7066" s="14">
        <f t="shared" si="888"/>
        <v>0</v>
      </c>
      <c r="Z7066" s="16">
        <f t="shared" si="891"/>
        <v>0</v>
      </c>
      <c r="AA7066" s="14">
        <f t="shared" si="889"/>
        <v>0</v>
      </c>
      <c r="AB7066" s="14">
        <f t="shared" si="88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3728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86"/>
        <v>0</v>
      </c>
      <c r="W7067" s="14">
        <f t="shared" si="892"/>
        <v>1370680.8960217242</v>
      </c>
      <c r="X7067" s="14"/>
      <c r="Y7067" s="14">
        <f t="shared" si="888"/>
        <v>0</v>
      </c>
      <c r="Z7067" s="16">
        <f t="shared" si="891"/>
        <v>1370680.8960217242</v>
      </c>
      <c r="AA7067" s="14">
        <f t="shared" si="889"/>
        <v>38884.56442614831</v>
      </c>
      <c r="AB7067" s="14">
        <f t="shared" si="88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4411</v>
      </c>
      <c r="AI7067" t="e">
        <v>#N/A</v>
      </c>
    </row>
    <row r="7068" spans="1:35" ht="14.25">
      <c r="A7068" s="7" t="s">
        <v>3728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86"/>
        <v>0</v>
      </c>
      <c r="W7068" s="14">
        <f t="shared" si="892"/>
        <v>0</v>
      </c>
      <c r="X7068" s="14"/>
      <c r="Y7068" s="14">
        <f t="shared" si="888"/>
        <v>0</v>
      </c>
      <c r="Z7068" s="16">
        <f t="shared" si="891"/>
        <v>0</v>
      </c>
      <c r="AA7068" s="14">
        <f t="shared" si="889"/>
        <v>0</v>
      </c>
      <c r="AB7068" s="14">
        <f t="shared" si="88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4411</v>
      </c>
      <c r="AI7068" t="e">
        <v>#N/A</v>
      </c>
    </row>
    <row r="7069" spans="1:35" ht="14.25">
      <c r="A7069" s="7" t="s">
        <v>3728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86"/>
        <v>0</v>
      </c>
      <c r="W7069" s="14">
        <f t="shared" si="892"/>
        <v>929322.2094408063</v>
      </c>
      <c r="X7069" s="14"/>
      <c r="Y7069" s="14">
        <f t="shared" si="888"/>
        <v>0</v>
      </c>
      <c r="Z7069" s="16">
        <f t="shared" si="891"/>
        <v>929322.2094408063</v>
      </c>
      <c r="AA7069" s="14">
        <f t="shared" si="889"/>
        <v>63652.206126082689</v>
      </c>
      <c r="AB7069" s="14">
        <f t="shared" si="88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3728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86"/>
        <v>19782.388841933003</v>
      </c>
      <c r="W7070" s="14">
        <f t="shared" si="892"/>
        <v>11416.614413793104</v>
      </c>
      <c r="X7070" s="14"/>
      <c r="Y7070" s="14">
        <f t="shared" si="888"/>
        <v>0</v>
      </c>
      <c r="Z7070" s="16">
        <f t="shared" si="891"/>
        <v>11416.614413793104</v>
      </c>
      <c r="AA7070" s="14">
        <f t="shared" si="889"/>
        <v>323.8755862068956</v>
      </c>
      <c r="AB7070" s="14">
        <f t="shared" si="88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3728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86"/>
        <v>90930.243576642009</v>
      </c>
      <c r="W7071" s="14">
        <f t="shared" si="892"/>
        <v>54132.721928571424</v>
      </c>
      <c r="X7071" s="14"/>
      <c r="Y7071" s="14">
        <f t="shared" si="888"/>
        <v>0</v>
      </c>
      <c r="Z7071" s="16">
        <f t="shared" si="891"/>
        <v>54132.721928571424</v>
      </c>
      <c r="AA7071" s="14">
        <f t="shared" si="889"/>
        <v>1185.3880714285697</v>
      </c>
      <c r="AB7071" s="14">
        <f t="shared" si="88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4408</v>
      </c>
      <c r="AI7071" t="e">
        <v>#N/A</v>
      </c>
    </row>
    <row r="7072" spans="1:35" ht="14.25">
      <c r="A7072" s="7" t="s">
        <v>3728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86"/>
        <v>5603.82</v>
      </c>
      <c r="W7072" s="14">
        <f t="shared" si="892"/>
        <v>0</v>
      </c>
      <c r="X7072" s="14"/>
      <c r="Y7072" s="14">
        <f t="shared" si="888"/>
        <v>0</v>
      </c>
      <c r="Z7072" s="16">
        <f t="shared" si="891"/>
        <v>0</v>
      </c>
      <c r="AA7072" s="14">
        <f t="shared" si="889"/>
        <v>0</v>
      </c>
      <c r="AB7072" s="14">
        <f t="shared" si="88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3728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86"/>
        <v>0</v>
      </c>
      <c r="W7073" s="14">
        <f>U7073*(1+AH7073)/(1+P7073+AH7073)</f>
        <v>20000.004000000001</v>
      </c>
      <c r="X7073" s="14"/>
      <c r="Y7073" s="14">
        <f t="shared" si="888"/>
        <v>0</v>
      </c>
      <c r="Z7073" s="16">
        <f t="shared" si="891"/>
        <v>20000.004000000001</v>
      </c>
      <c r="AA7073" s="14">
        <f t="shared" si="889"/>
        <v>567.3760000000002</v>
      </c>
      <c r="AB7073" s="14">
        <f t="shared" si="88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3728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86"/>
        <v>162951.74297241191</v>
      </c>
      <c r="W7074" s="14">
        <f>U7074*(1+AH7074)/(1+AH7074+P7074)</f>
        <v>983574.94354166673</v>
      </c>
      <c r="X7074" s="14"/>
      <c r="Y7074" s="14">
        <f t="shared" si="888"/>
        <v>0</v>
      </c>
      <c r="Z7074" s="16">
        <f t="shared" si="891"/>
        <v>983574.94354166673</v>
      </c>
      <c r="AA7074" s="14">
        <f t="shared" si="889"/>
        <v>20927.12645833334</v>
      </c>
      <c r="AB7074" s="14">
        <f t="shared" si="88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4411</v>
      </c>
      <c r="AI7074" t="e">
        <v>#N/A</v>
      </c>
    </row>
    <row r="7075" spans="1:35" ht="14.25">
      <c r="A7075" s="7" t="s">
        <v>3728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86"/>
        <v>12.659999999999901</v>
      </c>
      <c r="W7075" s="14">
        <f>U7075*(1+AH7075)/(1+P7075)</f>
        <v>0</v>
      </c>
      <c r="X7075" s="14"/>
      <c r="Y7075" s="14">
        <f t="shared" si="888"/>
        <v>0</v>
      </c>
      <c r="Z7075" s="16">
        <f t="shared" si="891"/>
        <v>0</v>
      </c>
      <c r="AA7075" s="14">
        <f t="shared" si="889"/>
        <v>0</v>
      </c>
      <c r="AB7075" s="14">
        <f t="shared" si="88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3728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86"/>
        <v>39260.428493150801</v>
      </c>
      <c r="W7076" s="14">
        <f t="shared" ref="W7076:W7081" si="893">U7076*(1+AH7076)/(1+AH7076+P7076)</f>
        <v>0</v>
      </c>
      <c r="X7076" s="14"/>
      <c r="Y7076" s="14">
        <f t="shared" si="888"/>
        <v>0</v>
      </c>
      <c r="Z7076" s="16">
        <f t="shared" si="891"/>
        <v>0</v>
      </c>
      <c r="AA7076" s="14">
        <f t="shared" si="889"/>
        <v>0</v>
      </c>
      <c r="AB7076" s="14">
        <f t="shared" si="88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3728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86"/>
        <v>5319.1489361702097</v>
      </c>
      <c r="W7077" s="14">
        <f t="shared" si="893"/>
        <v>0</v>
      </c>
      <c r="X7077" s="14"/>
      <c r="Y7077" s="14">
        <f t="shared" si="888"/>
        <v>0</v>
      </c>
      <c r="Z7077" s="16">
        <f t="shared" si="891"/>
        <v>0</v>
      </c>
      <c r="AA7077" s="14">
        <f t="shared" si="889"/>
        <v>0</v>
      </c>
      <c r="AB7077" s="14">
        <f t="shared" si="88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3728</v>
      </c>
      <c r="B7078" s="74" t="s">
        <v>32</v>
      </c>
      <c r="C7078" s="74" t="s">
        <v>1517</v>
      </c>
      <c r="D7078" s="74" t="s">
        <v>1556</v>
      </c>
      <c r="E7078" s="74" t="s">
        <v>4412</v>
      </c>
      <c r="F7078" s="74" t="s">
        <v>4412</v>
      </c>
      <c r="G7078" s="74" t="s">
        <v>4412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86"/>
        <v>12368.610000000015</v>
      </c>
      <c r="W7078" s="14">
        <f t="shared" si="893"/>
        <v>147972.59586206893</v>
      </c>
      <c r="X7078" s="14"/>
      <c r="Y7078" s="14">
        <f t="shared" si="888"/>
        <v>0</v>
      </c>
      <c r="Z7078" s="16">
        <f t="shared" si="891"/>
        <v>147972.59586206893</v>
      </c>
      <c r="AA7078" s="14">
        <f t="shared" si="889"/>
        <v>4197.8041379310598</v>
      </c>
      <c r="AB7078" s="14">
        <f t="shared" si="88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4411</v>
      </c>
      <c r="AI7078" t="e">
        <v>#N/A</v>
      </c>
    </row>
    <row r="7079" spans="1:35" ht="14.25">
      <c r="A7079" s="7" t="s">
        <v>3728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86"/>
        <v>1112</v>
      </c>
      <c r="W7079" s="14">
        <f t="shared" si="893"/>
        <v>0</v>
      </c>
      <c r="X7079" s="14"/>
      <c r="Y7079" s="14">
        <f t="shared" si="888"/>
        <v>0</v>
      </c>
      <c r="Z7079" s="16">
        <f t="shared" si="891"/>
        <v>0</v>
      </c>
      <c r="AA7079" s="14">
        <f t="shared" si="889"/>
        <v>0</v>
      </c>
      <c r="AB7079" s="14">
        <f t="shared" si="88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4413</v>
      </c>
      <c r="AI7079" t="e">
        <v>#N/A</v>
      </c>
    </row>
    <row r="7080" spans="1:35" ht="14.25">
      <c r="A7080" s="7" t="s">
        <v>3728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86"/>
        <v>45437.237372262003</v>
      </c>
      <c r="W7080" s="14">
        <f t="shared" si="893"/>
        <v>0</v>
      </c>
      <c r="X7080" s="14"/>
      <c r="Y7080" s="14">
        <f t="shared" si="888"/>
        <v>0</v>
      </c>
      <c r="Z7080" s="16">
        <f t="shared" si="891"/>
        <v>0</v>
      </c>
      <c r="AA7080" s="14">
        <f t="shared" si="889"/>
        <v>0</v>
      </c>
      <c r="AB7080" s="14">
        <f t="shared" si="88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3728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86"/>
        <v>28845.265070440044</v>
      </c>
      <c r="W7081" s="14">
        <f t="shared" si="893"/>
        <v>74363.059655172401</v>
      </c>
      <c r="X7081" s="14"/>
      <c r="Y7081" s="14">
        <f t="shared" si="888"/>
        <v>0</v>
      </c>
      <c r="Z7081" s="16">
        <f t="shared" si="891"/>
        <v>74363.059655172401</v>
      </c>
      <c r="AA7081" s="14">
        <f t="shared" si="889"/>
        <v>2109.5903448275931</v>
      </c>
      <c r="AB7081" s="14">
        <f t="shared" si="88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4411</v>
      </c>
      <c r="AI7081" t="e">
        <v>#N/A</v>
      </c>
    </row>
    <row r="7082" spans="1:35" ht="14.25">
      <c r="A7082" s="7" t="s">
        <v>3728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894">S7082+T7082-U7082</f>
        <v>0</v>
      </c>
      <c r="W7082" s="14">
        <f>U7082*(1+AH7082)/(1+P7082)</f>
        <v>39277.253037041373</v>
      </c>
      <c r="X7082" s="14"/>
      <c r="Y7082" s="14">
        <f t="shared" si="888"/>
        <v>573.39055528527388</v>
      </c>
      <c r="Z7082" s="16">
        <f t="shared" si="891"/>
        <v>39277.253037041373</v>
      </c>
      <c r="AA7082" s="14">
        <f t="shared" si="889"/>
        <v>-573.39055528527388</v>
      </c>
      <c r="AB7082" s="14">
        <f t="shared" si="88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4408</v>
      </c>
      <c r="AI7082" t="e">
        <v>#N/A</v>
      </c>
    </row>
    <row r="7083" spans="1:35" ht="14.25">
      <c r="A7083" s="7" t="s">
        <v>3728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894"/>
        <v>18287.842481756095</v>
      </c>
      <c r="W7083" s="14">
        <f>U7083*(1+AH7083)/(1+P7083)</f>
        <v>1441.2273333289984</v>
      </c>
      <c r="X7083" s="14"/>
      <c r="Y7083" s="14">
        <f t="shared" si="888"/>
        <v>21.039815085094915</v>
      </c>
      <c r="Z7083" s="16">
        <f t="shared" si="891"/>
        <v>1441.2273333289984</v>
      </c>
      <c r="AA7083" s="14">
        <f t="shared" si="889"/>
        <v>-21.039815085094915</v>
      </c>
      <c r="AB7083" s="14">
        <f t="shared" si="88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4408</v>
      </c>
      <c r="AI7083" t="e">
        <v>#N/A</v>
      </c>
    </row>
    <row r="7084" spans="1:35" ht="14.25">
      <c r="A7084" s="7" t="s">
        <v>3728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894"/>
        <v>66480.020000000077</v>
      </c>
      <c r="W7084" s="14">
        <f t="shared" ref="W7084:W7103" si="895">U7084*(1+AH7084)/(1+AH7084+P7084)</f>
        <v>235353.92296551718</v>
      </c>
      <c r="X7084" s="14"/>
      <c r="Y7084" s="14">
        <f t="shared" si="888"/>
        <v>0</v>
      </c>
      <c r="Z7084" s="16">
        <f t="shared" si="891"/>
        <v>235353.92296551718</v>
      </c>
      <c r="AA7084" s="14">
        <f t="shared" si="889"/>
        <v>6676.7070344827662</v>
      </c>
      <c r="AB7084" s="14">
        <f t="shared" si="88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4411</v>
      </c>
      <c r="AI7084" t="e">
        <v>#N/A</v>
      </c>
    </row>
    <row r="7085" spans="1:35" ht="14.25">
      <c r="A7085" s="7" t="s">
        <v>3728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894"/>
        <v>212851.37041095999</v>
      </c>
      <c r="W7085" s="14">
        <f t="shared" si="895"/>
        <v>0</v>
      </c>
      <c r="X7085" s="14"/>
      <c r="Y7085" s="14">
        <f t="shared" si="888"/>
        <v>0</v>
      </c>
      <c r="Z7085" s="16">
        <f t="shared" si="891"/>
        <v>0</v>
      </c>
      <c r="AA7085" s="14">
        <f t="shared" si="889"/>
        <v>0</v>
      </c>
      <c r="AB7085" s="14">
        <f t="shared" si="88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3728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894"/>
        <v>69942.399999999994</v>
      </c>
      <c r="W7086" s="14">
        <f t="shared" si="895"/>
        <v>0</v>
      </c>
      <c r="X7086" s="14"/>
      <c r="Y7086" s="14">
        <f t="shared" si="888"/>
        <v>0</v>
      </c>
      <c r="Z7086" s="16">
        <f t="shared" si="891"/>
        <v>0</v>
      </c>
      <c r="AA7086" s="14">
        <f t="shared" si="889"/>
        <v>0</v>
      </c>
      <c r="AB7086" s="14">
        <f t="shared" si="88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3728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894"/>
        <v>53161.599999999999</v>
      </c>
      <c r="W7087" s="14">
        <f t="shared" si="895"/>
        <v>0</v>
      </c>
      <c r="X7087" s="14"/>
      <c r="Y7087" s="14">
        <f t="shared" si="888"/>
        <v>0</v>
      </c>
      <c r="Z7087" s="16">
        <f t="shared" si="891"/>
        <v>0</v>
      </c>
      <c r="AA7087" s="14">
        <f t="shared" si="889"/>
        <v>0</v>
      </c>
      <c r="AB7087" s="14">
        <f t="shared" si="88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3728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894"/>
        <v>1829.11</v>
      </c>
      <c r="W7088" s="14">
        <f t="shared" si="895"/>
        <v>0</v>
      </c>
      <c r="X7088" s="14"/>
      <c r="Y7088" s="14">
        <f t="shared" si="888"/>
        <v>0</v>
      </c>
      <c r="Z7088" s="16">
        <f t="shared" si="891"/>
        <v>0</v>
      </c>
      <c r="AA7088" s="14">
        <f t="shared" si="889"/>
        <v>0</v>
      </c>
      <c r="AB7088" s="14">
        <f t="shared" si="88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3728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894"/>
        <v>52565.906350371893</v>
      </c>
      <c r="W7089" s="14">
        <f t="shared" si="895"/>
        <v>1243481.2339285712</v>
      </c>
      <c r="X7089" s="14"/>
      <c r="Y7089" s="14">
        <f t="shared" si="888"/>
        <v>0</v>
      </c>
      <c r="Z7089" s="16">
        <f t="shared" si="891"/>
        <v>1243481.2339285712</v>
      </c>
      <c r="AA7089" s="14">
        <f t="shared" si="889"/>
        <v>27229.516071428778</v>
      </c>
      <c r="AB7089" s="14">
        <f t="shared" ref="AB7089:AB7149" si="89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4408</v>
      </c>
      <c r="AI7089" t="e">
        <v>#N/A</v>
      </c>
    </row>
    <row r="7090" spans="1:35" ht="14.25">
      <c r="A7090" s="7" t="s">
        <v>3728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894"/>
        <v>41882.351917808002</v>
      </c>
      <c r="W7090" s="14">
        <f t="shared" si="895"/>
        <v>0</v>
      </c>
      <c r="X7090" s="14"/>
      <c r="Y7090" s="14">
        <f t="shared" si="888"/>
        <v>0</v>
      </c>
      <c r="Z7090" s="16">
        <f t="shared" si="891"/>
        <v>0</v>
      </c>
      <c r="AA7090" s="14">
        <f t="shared" si="889"/>
        <v>0</v>
      </c>
      <c r="AB7090" s="14">
        <f t="shared" si="89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3728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894"/>
        <v>65000</v>
      </c>
      <c r="W7091" s="14">
        <f t="shared" si="895"/>
        <v>0</v>
      </c>
      <c r="X7091" s="14"/>
      <c r="Y7091" s="14">
        <f t="shared" si="888"/>
        <v>0</v>
      </c>
      <c r="Z7091" s="16">
        <f t="shared" si="891"/>
        <v>0</v>
      </c>
      <c r="AA7091" s="14">
        <f t="shared" si="889"/>
        <v>0</v>
      </c>
      <c r="AB7091" s="14">
        <f t="shared" si="89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4408</v>
      </c>
      <c r="AI7091" t="e">
        <v>#N/A</v>
      </c>
    </row>
    <row r="7092" spans="1:35" ht="14.25">
      <c r="A7092" s="7" t="s">
        <v>3728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894"/>
        <v>18631.931313509936</v>
      </c>
      <c r="W7092" s="14">
        <f t="shared" si="895"/>
        <v>422750.9453793104</v>
      </c>
      <c r="X7092" s="14"/>
      <c r="Y7092" s="14">
        <f t="shared" si="888"/>
        <v>0</v>
      </c>
      <c r="Z7092" s="16">
        <f t="shared" si="891"/>
        <v>422750.9453793104</v>
      </c>
      <c r="AA7092" s="14">
        <f t="shared" si="889"/>
        <v>11992.934620689659</v>
      </c>
      <c r="AB7092" s="14">
        <f t="shared" si="89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4411</v>
      </c>
      <c r="AI7092" t="e">
        <v>#N/A</v>
      </c>
    </row>
    <row r="7093" spans="1:35" ht="14.25">
      <c r="A7093" s="7" t="s">
        <v>3728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894"/>
        <v>3484.5500000000029</v>
      </c>
      <c r="W7093" s="14">
        <f t="shared" si="895"/>
        <v>9738.3699999999972</v>
      </c>
      <c r="X7093" s="14"/>
      <c r="Y7093" s="14">
        <f t="shared" si="888"/>
        <v>0</v>
      </c>
      <c r="Z7093" s="16">
        <f t="shared" si="891"/>
        <v>9738.3699999999972</v>
      </c>
      <c r="AA7093" s="14">
        <f t="shared" si="889"/>
        <v>0</v>
      </c>
      <c r="AB7093" s="14">
        <f t="shared" si="89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3728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894"/>
        <v>43271.47</v>
      </c>
      <c r="W7094" s="14">
        <f t="shared" si="895"/>
        <v>17084.340357142857</v>
      </c>
      <c r="X7094" s="14"/>
      <c r="Y7094" s="14">
        <f t="shared" si="888"/>
        <v>0</v>
      </c>
      <c r="Z7094" s="16">
        <f t="shared" si="891"/>
        <v>17084.340357142857</v>
      </c>
      <c r="AA7094" s="14">
        <f t="shared" si="889"/>
        <v>374.10964285714363</v>
      </c>
      <c r="AB7094" s="14">
        <f t="shared" si="89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4408</v>
      </c>
      <c r="AI7094" t="e">
        <v>#N/A</v>
      </c>
    </row>
    <row r="7095" spans="1:35" ht="14.25">
      <c r="A7095" s="7" t="s">
        <v>3728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894"/>
        <v>67804.484042552998</v>
      </c>
      <c r="W7095" s="14">
        <f t="shared" si="895"/>
        <v>262053.0314482759</v>
      </c>
      <c r="X7095" s="14"/>
      <c r="Y7095" s="14">
        <f t="shared" si="888"/>
        <v>0</v>
      </c>
      <c r="Z7095" s="16">
        <f t="shared" si="891"/>
        <v>262053.0314482759</v>
      </c>
      <c r="AA7095" s="14">
        <f t="shared" si="889"/>
        <v>7434.128551724134</v>
      </c>
      <c r="AB7095" s="14">
        <f t="shared" si="89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4411</v>
      </c>
      <c r="AI7095" t="e">
        <v>#N/A</v>
      </c>
    </row>
    <row r="7096" spans="1:35" ht="14.25">
      <c r="A7096" s="7" t="s">
        <v>3728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894"/>
        <v>9</v>
      </c>
      <c r="W7096" s="14">
        <f t="shared" si="895"/>
        <v>0</v>
      </c>
      <c r="X7096" s="14"/>
      <c r="Y7096" s="14">
        <f t="shared" si="888"/>
        <v>0</v>
      </c>
      <c r="Z7096" s="16">
        <f t="shared" si="891"/>
        <v>0</v>
      </c>
      <c r="AA7096" s="14">
        <f t="shared" si="889"/>
        <v>0</v>
      </c>
      <c r="AB7096" s="14">
        <f t="shared" si="89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4411</v>
      </c>
      <c r="AI7096" t="e">
        <v>#N/A</v>
      </c>
    </row>
    <row r="7097" spans="1:35" ht="14.25">
      <c r="A7097" s="7" t="s">
        <v>3728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4414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894"/>
        <v>995707.77248129505</v>
      </c>
      <c r="W7097" s="14">
        <f t="shared" si="895"/>
        <v>348626.31324232515</v>
      </c>
      <c r="X7097" s="14"/>
      <c r="Y7097" s="14">
        <f t="shared" si="888"/>
        <v>0</v>
      </c>
      <c r="Z7097" s="16">
        <f t="shared" si="891"/>
        <v>348626.31324232515</v>
      </c>
      <c r="AA7097" s="14">
        <f t="shared" si="889"/>
        <v>9890.1081770872115</v>
      </c>
      <c r="AB7097" s="14">
        <f t="shared" si="89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4411</v>
      </c>
      <c r="AI7097" t="e">
        <v>#N/A</v>
      </c>
    </row>
    <row r="7098" spans="1:35" ht="14.25">
      <c r="A7098" s="7" t="s">
        <v>3728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894"/>
        <v>0</v>
      </c>
      <c r="W7098" s="14">
        <f t="shared" si="895"/>
        <v>0</v>
      </c>
      <c r="X7098" s="14"/>
      <c r="Y7098" s="14">
        <f t="shared" si="888"/>
        <v>0</v>
      </c>
      <c r="Z7098" s="16">
        <f t="shared" si="891"/>
        <v>0</v>
      </c>
      <c r="AA7098" s="14">
        <f t="shared" si="889"/>
        <v>0</v>
      </c>
      <c r="AB7098" s="14">
        <f t="shared" si="89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4411</v>
      </c>
      <c r="AI7098" t="e">
        <v>#N/A</v>
      </c>
    </row>
    <row r="7099" spans="1:35" ht="14.25">
      <c r="A7099" s="7" t="s">
        <v>3728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894"/>
        <v>42553.19</v>
      </c>
      <c r="W7099" s="14">
        <f t="shared" si="895"/>
        <v>0</v>
      </c>
      <c r="X7099" s="14"/>
      <c r="Y7099" s="14">
        <f t="shared" si="888"/>
        <v>0</v>
      </c>
      <c r="Z7099" s="16">
        <f t="shared" si="891"/>
        <v>0</v>
      </c>
      <c r="AA7099" s="14">
        <f t="shared" si="889"/>
        <v>0</v>
      </c>
      <c r="AB7099" s="14">
        <f t="shared" si="89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3728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894"/>
        <v>8036.6376595743932</v>
      </c>
      <c r="W7100" s="14">
        <f t="shared" si="895"/>
        <v>37546.724689655173</v>
      </c>
      <c r="X7100" s="14"/>
      <c r="Y7100" s="14">
        <f t="shared" si="888"/>
        <v>0</v>
      </c>
      <c r="Z7100" s="16">
        <f t="shared" si="891"/>
        <v>37546.724689655173</v>
      </c>
      <c r="AA7100" s="14">
        <f t="shared" si="889"/>
        <v>1065.1553103448314</v>
      </c>
      <c r="AB7100" s="14">
        <f t="shared" si="89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4411</v>
      </c>
      <c r="AI7100" t="e">
        <v>#N/A</v>
      </c>
    </row>
    <row r="7101" spans="1:35" ht="14.25">
      <c r="A7101" s="7" t="s">
        <v>3728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895"/>
        <v>0</v>
      </c>
      <c r="X7101" s="14"/>
      <c r="Y7101" s="14">
        <f t="shared" si="888"/>
        <v>0</v>
      </c>
      <c r="Z7101" s="16">
        <f t="shared" si="891"/>
        <v>0</v>
      </c>
      <c r="AA7101" s="14">
        <f t="shared" si="889"/>
        <v>0</v>
      </c>
      <c r="AB7101" s="14">
        <f t="shared" si="89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4413</v>
      </c>
      <c r="AI7101" t="e">
        <v>#N/A</v>
      </c>
    </row>
    <row r="7102" spans="1:35" ht="14.25">
      <c r="A7102" s="7" t="s">
        <v>3728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895"/>
        <v>0</v>
      </c>
      <c r="X7102" s="14"/>
      <c r="Y7102" s="14">
        <f t="shared" si="888"/>
        <v>0</v>
      </c>
      <c r="Z7102" s="16">
        <f t="shared" si="891"/>
        <v>0</v>
      </c>
      <c r="AA7102" s="14">
        <f t="shared" si="889"/>
        <v>0</v>
      </c>
      <c r="AB7102" s="14">
        <f t="shared" si="89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3728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894"/>
        <v>-1370817.6321432018</v>
      </c>
      <c r="W7103" s="14">
        <f t="shared" si="895"/>
        <v>1001185.7279999999</v>
      </c>
      <c r="X7103" s="14"/>
      <c r="Y7103" s="14">
        <f t="shared" si="888"/>
        <v>0</v>
      </c>
      <c r="Z7103" s="16">
        <f t="shared" si="891"/>
        <v>1001185.7279999999</v>
      </c>
      <c r="AA7103" s="14">
        <f t="shared" si="889"/>
        <v>28402.43200000003</v>
      </c>
      <c r="AB7103" s="14">
        <f t="shared" si="89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4411</v>
      </c>
      <c r="AI7103" t="e">
        <v>#N/A</v>
      </c>
    </row>
    <row r="7104" spans="1:35" ht="14.25">
      <c r="A7104" s="7" t="s">
        <v>3728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894"/>
        <v>28767.119999999999</v>
      </c>
      <c r="W7104" s="14">
        <f>U7104*(1+AH7104)/(1+P7104)</f>
        <v>0</v>
      </c>
      <c r="X7104" s="14"/>
      <c r="Y7104" s="14">
        <f t="shared" si="888"/>
        <v>0</v>
      </c>
      <c r="Z7104" s="16">
        <f t="shared" si="891"/>
        <v>0</v>
      </c>
      <c r="AA7104" s="14">
        <f t="shared" si="889"/>
        <v>0</v>
      </c>
      <c r="AB7104" s="14">
        <f t="shared" si="89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3728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894"/>
        <v>81416.041459854197</v>
      </c>
      <c r="W7105" s="14">
        <f>U7105*(1+AH7105)/(1+P7105)</f>
        <v>0</v>
      </c>
      <c r="X7105" s="14"/>
      <c r="Y7105" s="14">
        <f t="shared" si="888"/>
        <v>0</v>
      </c>
      <c r="Z7105" s="16">
        <f t="shared" si="891"/>
        <v>0</v>
      </c>
      <c r="AA7105" s="14">
        <f t="shared" si="889"/>
        <v>0</v>
      </c>
      <c r="AB7105" s="14">
        <f t="shared" si="89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3728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894"/>
        <v>2859052.4000000004</v>
      </c>
      <c r="W7106" s="14">
        <f t="shared" ref="W7106:W7149" si="897">U7106*(1+AH7106)/(1+AH7106+P7106)</f>
        <v>8116.9032413793093</v>
      </c>
      <c r="X7106" s="14"/>
      <c r="Y7106" s="14">
        <f t="shared" si="888"/>
        <v>0</v>
      </c>
      <c r="Z7106" s="16">
        <f t="shared" si="891"/>
        <v>8116.9032413793093</v>
      </c>
      <c r="AA7106" s="14">
        <f t="shared" si="889"/>
        <v>230.26675862069078</v>
      </c>
      <c r="AB7106" s="14">
        <f t="shared" si="89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4411</v>
      </c>
      <c r="AI7106" t="e">
        <v>#N/A</v>
      </c>
    </row>
    <row r="7107" spans="1:35" ht="14.25">
      <c r="A7107" s="7" t="s">
        <v>3728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894"/>
        <v>436446.12593617023</v>
      </c>
      <c r="W7107" s="14">
        <f t="shared" si="897"/>
        <v>449329.60096551699</v>
      </c>
      <c r="X7107" s="14"/>
      <c r="Y7107" s="14">
        <f t="shared" ref="Y7107:Y7170" si="898">IF((W7107-AB7107)&gt;0,W7107-AB7107,0)</f>
        <v>0</v>
      </c>
      <c r="Z7107" s="16">
        <f t="shared" si="891"/>
        <v>449329.60096551699</v>
      </c>
      <c r="AA7107" s="14">
        <f t="shared" si="889"/>
        <v>12746.939034482813</v>
      </c>
      <c r="AB7107" s="14">
        <f t="shared" si="89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4411</v>
      </c>
      <c r="AI7107" t="e">
        <v>#N/A</v>
      </c>
    </row>
    <row r="7108" spans="1:35" ht="14.25">
      <c r="A7108" s="7" t="s">
        <v>3728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894"/>
        <v>4562.1386131386998</v>
      </c>
      <c r="W7108" s="14">
        <f t="shared" si="897"/>
        <v>7133.4138571428575</v>
      </c>
      <c r="X7108" s="14"/>
      <c r="Y7108" s="14">
        <f t="shared" si="898"/>
        <v>0</v>
      </c>
      <c r="Z7108" s="16">
        <f t="shared" si="891"/>
        <v>7133.4138571428575</v>
      </c>
      <c r="AA7108" s="14">
        <f t="shared" si="889"/>
        <v>156.20614285714237</v>
      </c>
      <c r="AB7108" s="14">
        <f t="shared" si="89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4408</v>
      </c>
      <c r="AI7108" t="e">
        <v>#N/A</v>
      </c>
    </row>
    <row r="7109" spans="1:35" ht="14.25">
      <c r="A7109" s="7" t="s">
        <v>3728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894"/>
        <v>13660.995307490302</v>
      </c>
      <c r="W7109" s="14">
        <f t="shared" si="897"/>
        <v>91178.311241379313</v>
      </c>
      <c r="X7109" s="14"/>
      <c r="Y7109" s="14">
        <f t="shared" si="898"/>
        <v>0</v>
      </c>
      <c r="Z7109" s="16">
        <f t="shared" si="891"/>
        <v>91178.311241379313</v>
      </c>
      <c r="AA7109" s="14">
        <f t="shared" si="889"/>
        <v>2586.6187586206943</v>
      </c>
      <c r="AB7109" s="14">
        <f t="shared" si="89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4411</v>
      </c>
      <c r="AI7109" t="e">
        <v>#N/A</v>
      </c>
    </row>
    <row r="7110" spans="1:35" ht="14.25">
      <c r="A7110" s="7" t="s">
        <v>3728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894"/>
        <v>-31980.074113475195</v>
      </c>
      <c r="W7110" s="14">
        <f t="shared" si="897"/>
        <v>49625.338965517236</v>
      </c>
      <c r="X7110" s="14"/>
      <c r="Y7110" s="14">
        <f t="shared" si="898"/>
        <v>0</v>
      </c>
      <c r="Z7110" s="16">
        <f t="shared" si="891"/>
        <v>49625.338965517236</v>
      </c>
      <c r="AA7110" s="14">
        <f t="shared" si="889"/>
        <v>1407.8110344827583</v>
      </c>
      <c r="AB7110" s="14">
        <f t="shared" si="89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4411</v>
      </c>
      <c r="AI7110" t="e">
        <v>#N/A</v>
      </c>
    </row>
    <row r="7111" spans="1:35" ht="14.25">
      <c r="A7111" s="7" t="s">
        <v>3728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897"/>
        <v>690.21195652173913</v>
      </c>
      <c r="X7111" s="14"/>
      <c r="Y7111" s="14">
        <f t="shared" si="898"/>
        <v>0</v>
      </c>
      <c r="Z7111" s="16">
        <f t="shared" si="891"/>
        <v>690.21195652173913</v>
      </c>
      <c r="AA7111" s="14">
        <f t="shared" ref="AA7111:AA7174" si="899">U7111-W7111</f>
        <v>5.0380434782608745</v>
      </c>
      <c r="AB7111" s="14">
        <f t="shared" si="89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4408</v>
      </c>
      <c r="AI7111" t="e">
        <v>#N/A</v>
      </c>
    </row>
    <row r="7112" spans="1:35" ht="14.25">
      <c r="A7112" s="7" t="s">
        <v>3728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894"/>
        <v>40851.06</v>
      </c>
      <c r="W7112" s="14">
        <f t="shared" si="897"/>
        <v>0</v>
      </c>
      <c r="X7112" s="14"/>
      <c r="Y7112" s="14">
        <f t="shared" si="898"/>
        <v>0</v>
      </c>
      <c r="Z7112" s="16">
        <f t="shared" si="891"/>
        <v>0</v>
      </c>
      <c r="AA7112" s="14">
        <f t="shared" si="899"/>
        <v>0</v>
      </c>
      <c r="AB7112" s="14">
        <f t="shared" si="89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4411</v>
      </c>
      <c r="AI7112" t="e">
        <v>#N/A</v>
      </c>
    </row>
    <row r="7113" spans="1:35" ht="14.25">
      <c r="A7113" s="7" t="s">
        <v>3728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894"/>
        <v>102836.88</v>
      </c>
      <c r="W7113" s="14">
        <f t="shared" si="897"/>
        <v>0</v>
      </c>
      <c r="X7113" s="14"/>
      <c r="Y7113" s="14">
        <f t="shared" si="898"/>
        <v>0</v>
      </c>
      <c r="Z7113" s="16">
        <f t="shared" si="891"/>
        <v>0</v>
      </c>
      <c r="AA7113" s="14">
        <f t="shared" si="899"/>
        <v>0</v>
      </c>
      <c r="AB7113" s="14">
        <f t="shared" si="89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4411</v>
      </c>
      <c r="AI7113" t="e">
        <v>#N/A</v>
      </c>
    </row>
    <row r="7114" spans="1:35" ht="14.25">
      <c r="A7114" s="7" t="s">
        <v>3728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894"/>
        <v>11329.100000000002</v>
      </c>
      <c r="W7114" s="14">
        <f t="shared" si="897"/>
        <v>17059.19796178344</v>
      </c>
      <c r="X7114" s="14"/>
      <c r="Y7114" s="14">
        <f t="shared" si="898"/>
        <v>0</v>
      </c>
      <c r="Z7114" s="16">
        <f t="shared" si="891"/>
        <v>17059.19796178344</v>
      </c>
      <c r="AA7114" s="14">
        <f t="shared" si="899"/>
        <v>1285.2820382165592</v>
      </c>
      <c r="AB7114" s="14">
        <f t="shared" si="89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3728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894"/>
        <v>53317.180821920003</v>
      </c>
      <c r="W7115" s="14">
        <f t="shared" si="897"/>
        <v>0</v>
      </c>
      <c r="X7115" s="14"/>
      <c r="Y7115" s="14">
        <f t="shared" si="898"/>
        <v>0</v>
      </c>
      <c r="Z7115" s="16">
        <f t="shared" si="891"/>
        <v>0</v>
      </c>
      <c r="AA7115" s="14">
        <f t="shared" si="899"/>
        <v>0</v>
      </c>
      <c r="AB7115" s="14">
        <f t="shared" si="89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3728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894"/>
        <v>86567.1348392113</v>
      </c>
      <c r="W7116" s="14">
        <f t="shared" si="897"/>
        <v>134759.69979310347</v>
      </c>
      <c r="X7116" s="14"/>
      <c r="Y7116" s="14">
        <f t="shared" si="898"/>
        <v>0</v>
      </c>
      <c r="Z7116" s="16">
        <f t="shared" si="891"/>
        <v>134759.69979310347</v>
      </c>
      <c r="AA7116" s="14">
        <f t="shared" si="899"/>
        <v>3822.9702068965416</v>
      </c>
      <c r="AB7116" s="14">
        <f t="shared" si="89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4411</v>
      </c>
      <c r="AI7116" t="e">
        <v>#N/A</v>
      </c>
    </row>
    <row r="7117" spans="1:35" ht="14.25">
      <c r="A7117" s="7" t="s">
        <v>3728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894"/>
        <v>53421.32</v>
      </c>
      <c r="W7117" s="14">
        <f t="shared" si="897"/>
        <v>0</v>
      </c>
      <c r="X7117" s="14"/>
      <c r="Y7117" s="14">
        <f t="shared" si="898"/>
        <v>0</v>
      </c>
      <c r="Z7117" s="16">
        <f t="shared" si="891"/>
        <v>0</v>
      </c>
      <c r="AA7117" s="14">
        <f t="shared" si="899"/>
        <v>0</v>
      </c>
      <c r="AB7117" s="14">
        <f t="shared" si="89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3728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894"/>
        <v>39400.400000000001</v>
      </c>
      <c r="W7118" s="14">
        <f t="shared" si="897"/>
        <v>7786.6699999999992</v>
      </c>
      <c r="X7118" s="14"/>
      <c r="Y7118" s="14">
        <f t="shared" si="898"/>
        <v>0</v>
      </c>
      <c r="Z7118" s="16">
        <f t="shared" si="891"/>
        <v>7786.6699999999992</v>
      </c>
      <c r="AA7118" s="14">
        <f t="shared" si="899"/>
        <v>0</v>
      </c>
      <c r="AB7118" s="14">
        <f t="shared" si="89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3728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894"/>
        <v>67637.618865248005</v>
      </c>
      <c r="W7119" s="14">
        <f t="shared" si="897"/>
        <v>34288.204965517238</v>
      </c>
      <c r="X7119" s="14"/>
      <c r="Y7119" s="14">
        <f t="shared" si="898"/>
        <v>0</v>
      </c>
      <c r="Z7119" s="16">
        <f t="shared" si="891"/>
        <v>34288.204965517238</v>
      </c>
      <c r="AA7119" s="14">
        <f t="shared" si="899"/>
        <v>972.71503448276053</v>
      </c>
      <c r="AB7119" s="14">
        <f t="shared" si="89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4411</v>
      </c>
      <c r="AI7119" t="e">
        <v>#N/A</v>
      </c>
    </row>
    <row r="7120" spans="1:35" ht="14.25">
      <c r="A7120" s="7" t="s">
        <v>3728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894"/>
        <v>31988.8658865248</v>
      </c>
      <c r="W7120" s="14">
        <f t="shared" si="897"/>
        <v>0</v>
      </c>
      <c r="X7120" s="14"/>
      <c r="Y7120" s="14">
        <f t="shared" si="898"/>
        <v>0</v>
      </c>
      <c r="Z7120" s="16">
        <f t="shared" ref="Z7120:Z7183" si="900">W7120+X7120</f>
        <v>0</v>
      </c>
      <c r="AA7120" s="14">
        <f t="shared" si="899"/>
        <v>0</v>
      </c>
      <c r="AB7120" s="14">
        <f t="shared" si="89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4411</v>
      </c>
      <c r="AI7120" t="e">
        <v>#N/A</v>
      </c>
    </row>
    <row r="7121" spans="1:35" ht="14.25">
      <c r="A7121" s="7" t="s">
        <v>3728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894"/>
        <v>0</v>
      </c>
      <c r="W7121" s="14">
        <f t="shared" si="897"/>
        <v>2175973.6356126629</v>
      </c>
      <c r="X7121" s="14"/>
      <c r="Y7121" s="14">
        <f t="shared" si="898"/>
        <v>0</v>
      </c>
      <c r="Z7121" s="16">
        <f t="shared" si="900"/>
        <v>2175973.6356126629</v>
      </c>
      <c r="AA7121" s="14">
        <f t="shared" si="899"/>
        <v>61729.748528018594</v>
      </c>
      <c r="AB7121" s="14">
        <f t="shared" si="89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4411</v>
      </c>
      <c r="AI7121" t="e">
        <v>#N/A</v>
      </c>
    </row>
    <row r="7122" spans="1:35" ht="14.25">
      <c r="A7122" s="7" t="s">
        <v>3728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894"/>
        <v>24.510000000009313</v>
      </c>
      <c r="W7122" s="14">
        <f t="shared" si="897"/>
        <v>0</v>
      </c>
      <c r="X7122" s="14"/>
      <c r="Y7122" s="14">
        <f t="shared" si="898"/>
        <v>0</v>
      </c>
      <c r="Z7122" s="16">
        <f t="shared" si="900"/>
        <v>0</v>
      </c>
      <c r="AA7122" s="14">
        <f t="shared" si="899"/>
        <v>0</v>
      </c>
      <c r="AB7122" s="14">
        <f t="shared" si="89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4413</v>
      </c>
      <c r="AI7122" t="e">
        <v>#N/A</v>
      </c>
    </row>
    <row r="7123" spans="1:35" ht="14.25">
      <c r="A7123" s="7" t="s">
        <v>3728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894"/>
        <v>63623.560284657986</v>
      </c>
      <c r="W7123" s="14">
        <f t="shared" si="897"/>
        <v>426225.57434482756</v>
      </c>
      <c r="X7123" s="14"/>
      <c r="Y7123" s="14">
        <f t="shared" si="898"/>
        <v>0</v>
      </c>
      <c r="Z7123" s="16">
        <f t="shared" si="900"/>
        <v>426225.57434482756</v>
      </c>
      <c r="AA7123" s="14">
        <f t="shared" si="899"/>
        <v>12091.505655172456</v>
      </c>
      <c r="AB7123" s="14">
        <f t="shared" si="89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4411</v>
      </c>
      <c r="AI7123" t="e">
        <v>#N/A</v>
      </c>
    </row>
    <row r="7124" spans="1:35" ht="14.25">
      <c r="A7124" s="7" t="s">
        <v>3728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55784.594287378903</v>
      </c>
      <c r="V7124" s="14">
        <f t="shared" si="894"/>
        <v>52935.315428933201</v>
      </c>
      <c r="W7124" s="14">
        <f t="shared" si="897"/>
        <v>54245.708927727064</v>
      </c>
      <c r="X7124" s="14"/>
      <c r="Y7124" s="14">
        <f t="shared" si="898"/>
        <v>0</v>
      </c>
      <c r="Z7124" s="16">
        <f t="shared" si="900"/>
        <v>54245.708927727064</v>
      </c>
      <c r="AA7124" s="14">
        <f t="shared" si="899"/>
        <v>1538.8853596518384</v>
      </c>
      <c r="AB7124" s="14">
        <f t="shared" si="896"/>
        <v>55784.594287378903</v>
      </c>
      <c r="AC7124" s="10">
        <v>0.05</v>
      </c>
      <c r="AD7124" s="14"/>
      <c r="AE7124" s="74"/>
      <c r="AF7124" s="74"/>
      <c r="AG7124" s="74" t="s">
        <v>42</v>
      </c>
      <c r="AH7124" s="9" t="s">
        <v>4411</v>
      </c>
      <c r="AI7124" t="e">
        <v>#N/A</v>
      </c>
    </row>
    <row r="7125" spans="1:35" ht="14.25">
      <c r="A7125" s="7" t="s">
        <v>3728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>
        <v>43993.235712621099</v>
      </c>
      <c r="V7125" s="14">
        <f t="shared" si="894"/>
        <v>0</v>
      </c>
      <c r="W7125" s="14">
        <f t="shared" si="897"/>
        <v>40019.653132126296</v>
      </c>
      <c r="X7125" s="14"/>
      <c r="Y7125" s="14">
        <f t="shared" si="898"/>
        <v>0</v>
      </c>
      <c r="Z7125" s="16">
        <f t="shared" si="900"/>
        <v>40019.653132126296</v>
      </c>
      <c r="AA7125" s="14">
        <f t="shared" si="899"/>
        <v>3973.5825804948036</v>
      </c>
      <c r="AB7125" s="14">
        <f t="shared" si="896"/>
        <v>43993.235712621099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3728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894"/>
        <v>93698.63</v>
      </c>
      <c r="W7126" s="14">
        <f t="shared" si="897"/>
        <v>0</v>
      </c>
      <c r="X7126" s="14"/>
      <c r="Y7126" s="14">
        <f t="shared" si="898"/>
        <v>0</v>
      </c>
      <c r="Z7126" s="16">
        <f t="shared" si="900"/>
        <v>0</v>
      </c>
      <c r="AA7126" s="14">
        <f t="shared" si="899"/>
        <v>0</v>
      </c>
      <c r="AB7126" s="14">
        <f t="shared" si="89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3728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894"/>
        <v>215920.808070531</v>
      </c>
      <c r="W7127" s="14">
        <f t="shared" si="897"/>
        <v>188110.7255172414</v>
      </c>
      <c r="X7127" s="14"/>
      <c r="Y7127" s="14">
        <f t="shared" si="898"/>
        <v>0</v>
      </c>
      <c r="Z7127" s="16">
        <f t="shared" si="900"/>
        <v>188110.7255172414</v>
      </c>
      <c r="AA7127" s="14">
        <f t="shared" si="899"/>
        <v>5336.474482758611</v>
      </c>
      <c r="AB7127" s="14">
        <f t="shared" si="89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4411</v>
      </c>
      <c r="AI7127" t="e">
        <v>#N/A</v>
      </c>
    </row>
    <row r="7128" spans="1:35" ht="14.25">
      <c r="A7128" s="7" t="s">
        <v>3728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894"/>
        <v>18417.36</v>
      </c>
      <c r="W7128" s="14">
        <f t="shared" si="897"/>
        <v>0</v>
      </c>
      <c r="X7128" s="14"/>
      <c r="Y7128" s="14">
        <f t="shared" si="898"/>
        <v>0</v>
      </c>
      <c r="Z7128" s="16">
        <f t="shared" si="900"/>
        <v>0</v>
      </c>
      <c r="AA7128" s="14">
        <f t="shared" si="899"/>
        <v>0</v>
      </c>
      <c r="AB7128" s="14">
        <f t="shared" si="89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3728</v>
      </c>
      <c r="B7129" s="74" t="s">
        <v>32</v>
      </c>
      <c r="C7129" s="74" t="s">
        <v>1517</v>
      </c>
      <c r="D7129" s="74" t="s">
        <v>1518</v>
      </c>
      <c r="E7129" s="74" t="s">
        <v>3574</v>
      </c>
      <c r="F7129" s="74" t="s">
        <v>4415</v>
      </c>
      <c r="G7129" s="74" t="s">
        <v>3574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894"/>
        <v>118650.08</v>
      </c>
      <c r="W7129" s="14">
        <f t="shared" si="897"/>
        <v>3892.4244285714285</v>
      </c>
      <c r="X7129" s="14"/>
      <c r="Y7129" s="14">
        <f t="shared" si="898"/>
        <v>0</v>
      </c>
      <c r="Z7129" s="16">
        <f t="shared" si="900"/>
        <v>3892.4244285714285</v>
      </c>
      <c r="AA7129" s="14">
        <f t="shared" si="899"/>
        <v>85.235571428571347</v>
      </c>
      <c r="AB7129" s="14">
        <f t="shared" si="89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4408</v>
      </c>
      <c r="AI7129" t="e">
        <v>#N/A</v>
      </c>
    </row>
    <row r="7130" spans="1:35" ht="14.25">
      <c r="A7130" s="7" t="s">
        <v>3728</v>
      </c>
      <c r="B7130" s="74" t="s">
        <v>32</v>
      </c>
      <c r="C7130" s="74" t="s">
        <v>1517</v>
      </c>
      <c r="D7130" s="74" t="s">
        <v>1518</v>
      </c>
      <c r="E7130" s="74" t="s">
        <v>3574</v>
      </c>
      <c r="F7130" s="74" t="s">
        <v>4415</v>
      </c>
      <c r="G7130" s="74" t="s">
        <v>3574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894"/>
        <v>102836.88</v>
      </c>
      <c r="W7130" s="14">
        <f t="shared" si="897"/>
        <v>0</v>
      </c>
      <c r="X7130" s="14"/>
      <c r="Y7130" s="14">
        <f t="shared" si="898"/>
        <v>0</v>
      </c>
      <c r="Z7130" s="16">
        <f t="shared" si="900"/>
        <v>0</v>
      </c>
      <c r="AA7130" s="14">
        <f t="shared" si="899"/>
        <v>0</v>
      </c>
      <c r="AB7130" s="14">
        <f t="shared" si="89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4411</v>
      </c>
      <c r="AI7130" t="e">
        <v>#N/A</v>
      </c>
    </row>
    <row r="7131" spans="1:35" ht="14.25">
      <c r="A7131" s="7" t="s">
        <v>3728</v>
      </c>
      <c r="B7131" s="74" t="s">
        <v>32</v>
      </c>
      <c r="C7131" s="74" t="s">
        <v>1517</v>
      </c>
      <c r="D7131" s="74" t="s">
        <v>1518</v>
      </c>
      <c r="E7131" s="74" t="s">
        <v>3574</v>
      </c>
      <c r="F7131" s="74" t="s">
        <v>4415</v>
      </c>
      <c r="G7131" s="74" t="s">
        <v>3574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894"/>
        <v>153255.347730496</v>
      </c>
      <c r="W7131" s="14">
        <f t="shared" si="897"/>
        <v>167693.87689655172</v>
      </c>
      <c r="X7131" s="14"/>
      <c r="Y7131" s="14">
        <f t="shared" si="898"/>
        <v>0</v>
      </c>
      <c r="Z7131" s="16">
        <f t="shared" si="900"/>
        <v>167693.87689655172</v>
      </c>
      <c r="AA7131" s="14">
        <f t="shared" si="899"/>
        <v>4757.2731034482713</v>
      </c>
      <c r="AB7131" s="14">
        <f t="shared" si="89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3728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3674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897"/>
        <v>0</v>
      </c>
      <c r="X7132" s="14"/>
      <c r="Y7132" s="14">
        <f t="shared" si="898"/>
        <v>0</v>
      </c>
      <c r="Z7132" s="16">
        <f t="shared" si="900"/>
        <v>0</v>
      </c>
      <c r="AA7132" s="14">
        <f t="shared" si="899"/>
        <v>0</v>
      </c>
      <c r="AB7132" s="14">
        <f t="shared" si="89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4411</v>
      </c>
      <c r="AI7132" t="e">
        <v>#N/A</v>
      </c>
    </row>
    <row r="7133" spans="1:35" ht="14.25">
      <c r="A7133" s="7" t="s">
        <v>3728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894"/>
        <v>20415.91</v>
      </c>
      <c r="W7133" s="14">
        <f t="shared" si="897"/>
        <v>0</v>
      </c>
      <c r="X7133" s="14"/>
      <c r="Y7133" s="14">
        <f t="shared" si="898"/>
        <v>0</v>
      </c>
      <c r="Z7133" s="16">
        <f t="shared" si="900"/>
        <v>0</v>
      </c>
      <c r="AA7133" s="14">
        <f t="shared" si="899"/>
        <v>0</v>
      </c>
      <c r="AB7133" s="14">
        <f t="shared" si="89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3728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894"/>
        <v>174822.7</v>
      </c>
      <c r="W7134" s="14">
        <f t="shared" si="897"/>
        <v>0</v>
      </c>
      <c r="X7134" s="14"/>
      <c r="Y7134" s="14">
        <f t="shared" si="898"/>
        <v>0</v>
      </c>
      <c r="Z7134" s="16">
        <f t="shared" si="900"/>
        <v>0</v>
      </c>
      <c r="AA7134" s="14">
        <f t="shared" si="899"/>
        <v>0</v>
      </c>
      <c r="AB7134" s="14">
        <f t="shared" si="89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4411</v>
      </c>
      <c r="AI7134" t="e">
        <v>#N/A</v>
      </c>
    </row>
    <row r="7135" spans="1:35" ht="14.25">
      <c r="A7135" s="7" t="s">
        <v>3728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894"/>
        <v>144507.57999999996</v>
      </c>
      <c r="W7135" s="14">
        <f t="shared" si="897"/>
        <v>109201.18406896552</v>
      </c>
      <c r="X7135" s="14"/>
      <c r="Y7135" s="14">
        <f t="shared" si="898"/>
        <v>0</v>
      </c>
      <c r="Z7135" s="16">
        <f t="shared" si="900"/>
        <v>109201.18406896552</v>
      </c>
      <c r="AA7135" s="14">
        <f t="shared" si="899"/>
        <v>3097.9059310344892</v>
      </c>
      <c r="AB7135" s="14">
        <f t="shared" si="89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4411</v>
      </c>
      <c r="AI7135" t="e">
        <v>#N/A</v>
      </c>
    </row>
    <row r="7136" spans="1:35" ht="14.25">
      <c r="A7136" s="7" t="s">
        <v>3728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894"/>
        <v>0</v>
      </c>
      <c r="W7136" s="14">
        <f t="shared" si="897"/>
        <v>46642.105786163527</v>
      </c>
      <c r="X7136" s="14"/>
      <c r="Y7136" s="14">
        <f t="shared" si="898"/>
        <v>0</v>
      </c>
      <c r="Z7136" s="16">
        <f t="shared" si="900"/>
        <v>46642.105786163527</v>
      </c>
      <c r="AA7136" s="14">
        <f t="shared" si="899"/>
        <v>4153.064213836471</v>
      </c>
      <c r="AB7136" s="14">
        <f t="shared" si="89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3728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897"/>
        <v>21162.949577464784</v>
      </c>
      <c r="X7137" s="14"/>
      <c r="Y7137" s="14">
        <f t="shared" si="898"/>
        <v>0</v>
      </c>
      <c r="Z7137" s="16">
        <f t="shared" si="900"/>
        <v>21162.949577464784</v>
      </c>
      <c r="AA7137" s="14">
        <f t="shared" si="899"/>
        <v>772.37042253521213</v>
      </c>
      <c r="AB7137" s="14">
        <f t="shared" si="89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3728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894"/>
        <v>812411.35</v>
      </c>
      <c r="W7138" s="14">
        <f t="shared" si="897"/>
        <v>0</v>
      </c>
      <c r="X7138" s="14"/>
      <c r="Y7138" s="14">
        <f t="shared" si="898"/>
        <v>0</v>
      </c>
      <c r="Z7138" s="16">
        <f t="shared" si="900"/>
        <v>0</v>
      </c>
      <c r="AA7138" s="14">
        <f t="shared" si="899"/>
        <v>0</v>
      </c>
      <c r="AB7138" s="14">
        <f t="shared" si="89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4411</v>
      </c>
      <c r="AI7138" t="e">
        <v>#N/A</v>
      </c>
    </row>
    <row r="7139" spans="1:35" ht="14.25">
      <c r="A7139" s="7" t="s">
        <v>3728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894"/>
        <v>142835.39780821605</v>
      </c>
      <c r="W7139" s="14">
        <f t="shared" si="897"/>
        <v>204517.74047614858</v>
      </c>
      <c r="X7139" s="14"/>
      <c r="Y7139" s="14">
        <f t="shared" si="898"/>
        <v>0</v>
      </c>
      <c r="Z7139" s="16">
        <f t="shared" si="900"/>
        <v>204517.74047614858</v>
      </c>
      <c r="AA7139" s="14">
        <f t="shared" si="899"/>
        <v>5801.921715635428</v>
      </c>
      <c r="AB7139" s="14">
        <f t="shared" si="89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4411</v>
      </c>
      <c r="AI7139" t="e">
        <v>#N/A</v>
      </c>
    </row>
    <row r="7140" spans="1:35" ht="14.25">
      <c r="A7140" s="7" t="s">
        <v>3728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894"/>
        <v>0</v>
      </c>
      <c r="W7140" s="14">
        <f t="shared" si="897"/>
        <v>96827.588068965502</v>
      </c>
      <c r="X7140" s="14"/>
      <c r="Y7140" s="14">
        <f t="shared" si="898"/>
        <v>0</v>
      </c>
      <c r="Z7140" s="16">
        <f t="shared" si="900"/>
        <v>96827.588068965502</v>
      </c>
      <c r="AA7140" s="14">
        <f t="shared" si="899"/>
        <v>2746.8819310344988</v>
      </c>
      <c r="AB7140" s="14">
        <f t="shared" si="89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3728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894"/>
        <v>0</v>
      </c>
      <c r="W7141" s="14">
        <f t="shared" si="897"/>
        <v>282304.35199999687</v>
      </c>
      <c r="X7141" s="14"/>
      <c r="Y7141" s="14">
        <f t="shared" si="898"/>
        <v>0</v>
      </c>
      <c r="Z7141" s="16">
        <f t="shared" si="900"/>
        <v>282304.35199999687</v>
      </c>
      <c r="AA7141" s="14">
        <f t="shared" si="899"/>
        <v>7734.365808219125</v>
      </c>
      <c r="AB7141" s="14">
        <f t="shared" si="89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3728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894"/>
        <v>101312.05095890499</v>
      </c>
      <c r="W7142" s="14">
        <f t="shared" si="897"/>
        <v>2367.074451612903</v>
      </c>
      <c r="X7142" s="14"/>
      <c r="Y7142" s="14">
        <f t="shared" si="898"/>
        <v>0</v>
      </c>
      <c r="Z7142" s="16">
        <f t="shared" si="900"/>
        <v>2367.074451612903</v>
      </c>
      <c r="AA7142" s="14">
        <f t="shared" si="899"/>
        <v>145.91554838709726</v>
      </c>
      <c r="AB7142" s="14">
        <f t="shared" si="89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3728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894"/>
        <v>50616.639999999999</v>
      </c>
      <c r="W7143" s="14">
        <f t="shared" si="897"/>
        <v>0</v>
      </c>
      <c r="X7143" s="14"/>
      <c r="Y7143" s="14">
        <f t="shared" si="898"/>
        <v>0</v>
      </c>
      <c r="Z7143" s="16">
        <f t="shared" si="900"/>
        <v>0</v>
      </c>
      <c r="AA7143" s="14">
        <f t="shared" si="899"/>
        <v>0</v>
      </c>
      <c r="AB7143" s="14">
        <f t="shared" si="89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3728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894"/>
        <v>34544.312978723297</v>
      </c>
      <c r="W7144" s="14">
        <f t="shared" si="897"/>
        <v>9324.8648275862051</v>
      </c>
      <c r="X7144" s="14"/>
      <c r="Y7144" s="14">
        <f t="shared" si="898"/>
        <v>0</v>
      </c>
      <c r="Z7144" s="16">
        <f t="shared" si="900"/>
        <v>9324.8648275862051</v>
      </c>
      <c r="AA7144" s="14">
        <f t="shared" si="899"/>
        <v>264.5351724137945</v>
      </c>
      <c r="AB7144" s="14">
        <f t="shared" si="89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3728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894"/>
        <v>0.51999999999861801</v>
      </c>
      <c r="W7145" s="14">
        <f t="shared" si="897"/>
        <v>0</v>
      </c>
      <c r="X7145" s="14"/>
      <c r="Y7145" s="14">
        <f t="shared" si="898"/>
        <v>0</v>
      </c>
      <c r="Z7145" s="16">
        <f t="shared" si="900"/>
        <v>0</v>
      </c>
      <c r="AA7145" s="14">
        <f t="shared" si="899"/>
        <v>0</v>
      </c>
      <c r="AB7145" s="14">
        <f t="shared" si="89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3728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01">S7146+T7146-U7146</f>
        <v>0</v>
      </c>
      <c r="W7146" s="14">
        <f t="shared" si="897"/>
        <v>0</v>
      </c>
      <c r="X7146" s="14"/>
      <c r="Y7146" s="14">
        <f t="shared" si="898"/>
        <v>0</v>
      </c>
      <c r="Z7146" s="16">
        <f t="shared" si="900"/>
        <v>0</v>
      </c>
      <c r="AA7146" s="14">
        <f t="shared" si="899"/>
        <v>0</v>
      </c>
      <c r="AB7146" s="14">
        <f t="shared" si="89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>
      <c r="A7147" s="7" t="s">
        <v>3728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01"/>
        <v>0</v>
      </c>
      <c r="W7147" s="14">
        <f t="shared" si="897"/>
        <v>0</v>
      </c>
      <c r="X7147" s="14"/>
      <c r="Y7147" s="14">
        <f t="shared" si="898"/>
        <v>0</v>
      </c>
      <c r="Z7147" s="16">
        <f t="shared" si="900"/>
        <v>0</v>
      </c>
      <c r="AA7147" s="14">
        <f t="shared" si="899"/>
        <v>0</v>
      </c>
      <c r="AB7147" s="14">
        <f t="shared" si="89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>
      <c r="A7148" s="7" t="s">
        <v>3728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01"/>
        <v>24346.270547945202</v>
      </c>
      <c r="W7148" s="14">
        <f t="shared" si="897"/>
        <v>0</v>
      </c>
      <c r="X7148" s="14"/>
      <c r="Y7148" s="14">
        <f t="shared" si="898"/>
        <v>0</v>
      </c>
      <c r="Z7148" s="16">
        <f t="shared" si="900"/>
        <v>0</v>
      </c>
      <c r="AA7148" s="14">
        <f t="shared" si="899"/>
        <v>0</v>
      </c>
      <c r="AB7148" s="14">
        <f t="shared" si="89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3728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01"/>
        <v>24067.95</v>
      </c>
      <c r="W7149" s="14">
        <f t="shared" si="897"/>
        <v>0</v>
      </c>
      <c r="X7149" s="14"/>
      <c r="Y7149" s="14">
        <f t="shared" si="898"/>
        <v>0</v>
      </c>
      <c r="Z7149" s="16">
        <f t="shared" si="900"/>
        <v>0</v>
      </c>
      <c r="AA7149" s="14">
        <f t="shared" si="899"/>
        <v>0</v>
      </c>
      <c r="AB7149" s="14">
        <f t="shared" si="89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3728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02">IF(O7150="返货",U7150/(1+P7150),IF(O7150="返现",U7150,IF(O7150="折扣",U7150*P7150,IF(O7150="无",U7150))))</f>
        <v>71191.7</v>
      </c>
      <c r="X7150" s="14"/>
      <c r="Y7150" s="14">
        <f t="shared" si="898"/>
        <v>0</v>
      </c>
      <c r="Z7150" s="16">
        <f t="shared" si="900"/>
        <v>71191.7</v>
      </c>
      <c r="AA7150" s="14">
        <f t="shared" si="89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>
      <c r="A7151" s="7" t="s">
        <v>3728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02"/>
        <v>105651</v>
      </c>
      <c r="X7151" s="14"/>
      <c r="Y7151" s="14">
        <f t="shared" si="898"/>
        <v>0</v>
      </c>
      <c r="Z7151" s="16">
        <f t="shared" si="900"/>
        <v>105651</v>
      </c>
      <c r="AA7151" s="14">
        <f t="shared" si="89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>
      <c r="A7152" s="7" t="s">
        <v>3728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4479</v>
      </c>
      <c r="K7152" s="74" t="s">
        <v>32</v>
      </c>
      <c r="L7152" s="74" t="s">
        <v>1053</v>
      </c>
      <c r="M7152" s="74"/>
      <c r="N7152" s="74" t="s">
        <v>4480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02"/>
        <v>29986.12</v>
      </c>
      <c r="X7152" s="14">
        <f>W7152*4%</f>
        <v>1199.4448</v>
      </c>
      <c r="Y7152" s="14">
        <f t="shared" si="898"/>
        <v>0</v>
      </c>
      <c r="Z7152" s="16">
        <f t="shared" si="900"/>
        <v>31185.5648</v>
      </c>
      <c r="AA7152" s="14">
        <f t="shared" si="89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>
      <c r="A7153" s="7" t="s">
        <v>3728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02"/>
        <v>15200</v>
      </c>
      <c r="X7153" s="14"/>
      <c r="Y7153" s="14">
        <f t="shared" si="898"/>
        <v>0</v>
      </c>
      <c r="Z7153" s="16">
        <f t="shared" si="900"/>
        <v>15200</v>
      </c>
      <c r="AA7153" s="14">
        <f t="shared" si="89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>
      <c r="A7154" s="7" t="s">
        <v>3728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03">S7154+T7154-U7154</f>
        <v>60000</v>
      </c>
      <c r="W7154" s="14">
        <f t="shared" si="902"/>
        <v>0</v>
      </c>
      <c r="X7154" s="14"/>
      <c r="Y7154" s="14">
        <f t="shared" si="898"/>
        <v>0</v>
      </c>
      <c r="Z7154" s="16">
        <f t="shared" si="900"/>
        <v>0</v>
      </c>
      <c r="AA7154" s="14">
        <f t="shared" si="89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>
      <c r="A7155" s="7" t="s">
        <v>3728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3348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03"/>
        <v>-2329100.23</v>
      </c>
      <c r="W7155" s="14">
        <f t="shared" si="902"/>
        <v>0</v>
      </c>
      <c r="X7155" s="14"/>
      <c r="Y7155" s="14">
        <f t="shared" si="898"/>
        <v>0</v>
      </c>
      <c r="Z7155" s="16">
        <f t="shared" si="900"/>
        <v>0</v>
      </c>
      <c r="AA7155" s="14">
        <f t="shared" si="89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3728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4416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03"/>
        <v>3722.29</v>
      </c>
      <c r="W7156" s="14">
        <f t="shared" si="902"/>
        <v>0</v>
      </c>
      <c r="X7156" s="14"/>
      <c r="Y7156" s="14">
        <f t="shared" si="898"/>
        <v>0</v>
      </c>
      <c r="Z7156" s="16">
        <f t="shared" si="900"/>
        <v>0</v>
      </c>
      <c r="AA7156" s="14">
        <f t="shared" si="89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3728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4416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03"/>
        <v>36819.410000000003</v>
      </c>
      <c r="W7157" s="14">
        <f t="shared" si="902"/>
        <v>0</v>
      </c>
      <c r="X7157" s="14"/>
      <c r="Y7157" s="14">
        <f t="shared" si="898"/>
        <v>0</v>
      </c>
      <c r="Z7157" s="16">
        <f t="shared" si="900"/>
        <v>0</v>
      </c>
      <c r="AA7157" s="14">
        <f t="shared" si="89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3728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4416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03"/>
        <v>-8540.57</v>
      </c>
      <c r="W7158" s="14">
        <f t="shared" si="902"/>
        <v>0</v>
      </c>
      <c r="X7158" s="14"/>
      <c r="Y7158" s="14">
        <f t="shared" si="898"/>
        <v>0</v>
      </c>
      <c r="Z7158" s="16">
        <f t="shared" si="900"/>
        <v>0</v>
      </c>
      <c r="AA7158" s="14">
        <f t="shared" si="89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3728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4416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03"/>
        <v>7103.19</v>
      </c>
      <c r="W7159" s="14">
        <f t="shared" si="902"/>
        <v>0</v>
      </c>
      <c r="X7159" s="14"/>
      <c r="Y7159" s="14">
        <f t="shared" si="898"/>
        <v>0</v>
      </c>
      <c r="Z7159" s="16">
        <f t="shared" si="900"/>
        <v>0</v>
      </c>
      <c r="AA7159" s="14">
        <f t="shared" si="89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3728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4416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03"/>
        <v>62013.87</v>
      </c>
      <c r="W7160" s="14">
        <f t="shared" si="902"/>
        <v>0</v>
      </c>
      <c r="X7160" s="14"/>
      <c r="Y7160" s="14">
        <f t="shared" si="898"/>
        <v>0</v>
      </c>
      <c r="Z7160" s="16">
        <f t="shared" si="900"/>
        <v>0</v>
      </c>
      <c r="AA7160" s="14">
        <f t="shared" si="89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3728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4416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03"/>
        <v>-80.689999999999898</v>
      </c>
      <c r="W7161" s="14">
        <f t="shared" si="902"/>
        <v>0</v>
      </c>
      <c r="X7161" s="14"/>
      <c r="Y7161" s="14">
        <f t="shared" si="898"/>
        <v>0</v>
      </c>
      <c r="Z7161" s="16">
        <f t="shared" si="900"/>
        <v>0</v>
      </c>
      <c r="AA7161" s="14">
        <f t="shared" si="89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3728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4416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03"/>
        <v>138.31</v>
      </c>
      <c r="W7162" s="14">
        <f t="shared" si="902"/>
        <v>0</v>
      </c>
      <c r="X7162" s="14"/>
      <c r="Y7162" s="14">
        <f t="shared" si="898"/>
        <v>0</v>
      </c>
      <c r="Z7162" s="16">
        <f t="shared" si="900"/>
        <v>0</v>
      </c>
      <c r="AA7162" s="14">
        <f t="shared" si="89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3728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4416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03"/>
        <v>-146.72</v>
      </c>
      <c r="W7163" s="14">
        <f t="shared" si="902"/>
        <v>0</v>
      </c>
      <c r="X7163" s="14"/>
      <c r="Y7163" s="14">
        <f t="shared" si="898"/>
        <v>0</v>
      </c>
      <c r="Z7163" s="16">
        <f t="shared" si="900"/>
        <v>0</v>
      </c>
      <c r="AA7163" s="14">
        <f t="shared" si="89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3728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4416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03"/>
        <v>-1248.8699999999999</v>
      </c>
      <c r="W7164" s="14">
        <f t="shared" si="902"/>
        <v>0</v>
      </c>
      <c r="X7164" s="14"/>
      <c r="Y7164" s="14">
        <f t="shared" si="898"/>
        <v>0</v>
      </c>
      <c r="Z7164" s="16">
        <f t="shared" si="900"/>
        <v>0</v>
      </c>
      <c r="AA7164" s="14">
        <f t="shared" si="89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3728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4416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03"/>
        <v>8334.6200000000008</v>
      </c>
      <c r="W7165" s="14">
        <f t="shared" si="902"/>
        <v>0</v>
      </c>
      <c r="X7165" s="14"/>
      <c r="Y7165" s="14">
        <f t="shared" si="898"/>
        <v>0</v>
      </c>
      <c r="Z7165" s="16">
        <f t="shared" si="900"/>
        <v>0</v>
      </c>
      <c r="AA7165" s="14">
        <f t="shared" si="89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3728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4416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03"/>
        <v>-30949.5</v>
      </c>
      <c r="W7166" s="14">
        <f t="shared" si="902"/>
        <v>0</v>
      </c>
      <c r="X7166" s="14"/>
      <c r="Y7166" s="14">
        <f t="shared" si="898"/>
        <v>0</v>
      </c>
      <c r="Z7166" s="16">
        <f t="shared" si="900"/>
        <v>0</v>
      </c>
      <c r="AA7166" s="14">
        <f t="shared" si="89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3728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4416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03"/>
        <v>-140.31</v>
      </c>
      <c r="W7167" s="14">
        <f t="shared" si="902"/>
        <v>0</v>
      </c>
      <c r="X7167" s="14"/>
      <c r="Y7167" s="14">
        <f t="shared" si="898"/>
        <v>0</v>
      </c>
      <c r="Z7167" s="16">
        <f t="shared" si="900"/>
        <v>0</v>
      </c>
      <c r="AA7167" s="14">
        <f t="shared" si="89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3728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4416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03"/>
        <v>-16010.42</v>
      </c>
      <c r="W7168" s="14">
        <f t="shared" si="902"/>
        <v>0</v>
      </c>
      <c r="X7168" s="14"/>
      <c r="Y7168" s="14">
        <f t="shared" si="898"/>
        <v>0</v>
      </c>
      <c r="Z7168" s="16">
        <f t="shared" si="900"/>
        <v>0</v>
      </c>
      <c r="AA7168" s="14">
        <f t="shared" si="89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3728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4416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03"/>
        <v>-29.309999999999501</v>
      </c>
      <c r="W7169" s="14">
        <f t="shared" si="902"/>
        <v>0</v>
      </c>
      <c r="X7169" s="14"/>
      <c r="Y7169" s="14">
        <f t="shared" si="898"/>
        <v>0</v>
      </c>
      <c r="Z7169" s="16">
        <f t="shared" si="900"/>
        <v>0</v>
      </c>
      <c r="AA7169" s="14">
        <f t="shared" si="89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3728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4416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03"/>
        <v>-1795.07</v>
      </c>
      <c r="W7170" s="14">
        <f t="shared" si="902"/>
        <v>0</v>
      </c>
      <c r="X7170" s="14"/>
      <c r="Y7170" s="14">
        <f t="shared" si="898"/>
        <v>0</v>
      </c>
      <c r="Z7170" s="16">
        <f t="shared" si="900"/>
        <v>0</v>
      </c>
      <c r="AA7170" s="14">
        <f t="shared" si="89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3728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4416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03"/>
        <v>-31611.21</v>
      </c>
      <c r="W7171" s="14">
        <f t="shared" si="902"/>
        <v>0</v>
      </c>
      <c r="X7171" s="14"/>
      <c r="Y7171" s="14">
        <f t="shared" ref="Y7171:Y7234" si="904">IF((W7171-AB7171)&gt;0,W7171-AB7171,0)</f>
        <v>0</v>
      </c>
      <c r="Z7171" s="16">
        <f t="shared" si="900"/>
        <v>0</v>
      </c>
      <c r="AA7171" s="14">
        <f t="shared" si="89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3728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4416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03"/>
        <v>-7483.45</v>
      </c>
      <c r="W7172" s="14">
        <f t="shared" si="902"/>
        <v>0</v>
      </c>
      <c r="X7172" s="14"/>
      <c r="Y7172" s="14">
        <f t="shared" si="904"/>
        <v>0</v>
      </c>
      <c r="Z7172" s="16">
        <f t="shared" si="900"/>
        <v>0</v>
      </c>
      <c r="AA7172" s="14">
        <f t="shared" si="89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3728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4481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03"/>
        <v>-1855966.68</v>
      </c>
      <c r="W7173" s="14">
        <f t="shared" si="902"/>
        <v>0</v>
      </c>
      <c r="X7173" s="14"/>
      <c r="Y7173" s="14">
        <f t="shared" si="904"/>
        <v>0</v>
      </c>
      <c r="Z7173" s="16">
        <f t="shared" si="900"/>
        <v>0</v>
      </c>
      <c r="AA7173" s="14">
        <f t="shared" si="89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3728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4416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03"/>
        <v>30116.23</v>
      </c>
      <c r="W7174" s="14">
        <f t="shared" si="902"/>
        <v>0</v>
      </c>
      <c r="X7174" s="14"/>
      <c r="Y7174" s="14">
        <f t="shared" si="904"/>
        <v>0</v>
      </c>
      <c r="Z7174" s="16">
        <f t="shared" si="900"/>
        <v>0</v>
      </c>
      <c r="AA7174" s="14">
        <f t="shared" si="89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3728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4416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03"/>
        <v>-48.75</v>
      </c>
      <c r="W7175" s="14">
        <f t="shared" si="902"/>
        <v>0</v>
      </c>
      <c r="X7175" s="14"/>
      <c r="Y7175" s="14">
        <f t="shared" si="904"/>
        <v>0</v>
      </c>
      <c r="Z7175" s="16">
        <f t="shared" si="900"/>
        <v>0</v>
      </c>
      <c r="AA7175" s="14">
        <f t="shared" ref="AA7175:AA7238" si="90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3728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4416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03"/>
        <v>-240.69</v>
      </c>
      <c r="W7176" s="14">
        <f t="shared" si="902"/>
        <v>0</v>
      </c>
      <c r="X7176" s="14"/>
      <c r="Y7176" s="14">
        <f t="shared" si="904"/>
        <v>0</v>
      </c>
      <c r="Z7176" s="16">
        <f t="shared" si="900"/>
        <v>0</v>
      </c>
      <c r="AA7176" s="14">
        <f t="shared" si="90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3728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4416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03"/>
        <v>-53.53</v>
      </c>
      <c r="W7177" s="14">
        <f t="shared" si="902"/>
        <v>0</v>
      </c>
      <c r="X7177" s="14"/>
      <c r="Y7177" s="14">
        <f t="shared" si="904"/>
        <v>0</v>
      </c>
      <c r="Z7177" s="16">
        <f t="shared" si="900"/>
        <v>0</v>
      </c>
      <c r="AA7177" s="14">
        <f t="shared" si="90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3728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4416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03"/>
        <v>11376.98</v>
      </c>
      <c r="W7178" s="14">
        <f t="shared" si="902"/>
        <v>0</v>
      </c>
      <c r="X7178" s="14"/>
      <c r="Y7178" s="14">
        <f t="shared" si="904"/>
        <v>0</v>
      </c>
      <c r="Z7178" s="16">
        <f t="shared" si="900"/>
        <v>0</v>
      </c>
      <c r="AA7178" s="14">
        <f t="shared" si="90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3728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4416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03"/>
        <v>1567.27</v>
      </c>
      <c r="W7179" s="14">
        <f t="shared" si="902"/>
        <v>0</v>
      </c>
      <c r="X7179" s="14"/>
      <c r="Y7179" s="14">
        <f t="shared" si="904"/>
        <v>0</v>
      </c>
      <c r="Z7179" s="16">
        <f t="shared" si="900"/>
        <v>0</v>
      </c>
      <c r="AA7179" s="14">
        <f t="shared" si="90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3728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4416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03"/>
        <v>-76.92</v>
      </c>
      <c r="W7180" s="14">
        <f t="shared" si="902"/>
        <v>0</v>
      </c>
      <c r="X7180" s="14"/>
      <c r="Y7180" s="14">
        <f t="shared" si="904"/>
        <v>0</v>
      </c>
      <c r="Z7180" s="16">
        <f t="shared" si="900"/>
        <v>0</v>
      </c>
      <c r="AA7180" s="14">
        <f t="shared" si="90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3728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4416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03"/>
        <v>-6571.53</v>
      </c>
      <c r="W7181" s="14">
        <f t="shared" si="902"/>
        <v>0</v>
      </c>
      <c r="X7181" s="14"/>
      <c r="Y7181" s="14">
        <f t="shared" si="904"/>
        <v>0</v>
      </c>
      <c r="Z7181" s="16">
        <f t="shared" si="900"/>
        <v>0</v>
      </c>
      <c r="AA7181" s="14">
        <f t="shared" si="90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3728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4416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03"/>
        <v>-23.84</v>
      </c>
      <c r="W7182" s="14">
        <f t="shared" si="902"/>
        <v>0</v>
      </c>
      <c r="X7182" s="14"/>
      <c r="Y7182" s="14">
        <f t="shared" si="904"/>
        <v>0</v>
      </c>
      <c r="Z7182" s="16">
        <f t="shared" si="900"/>
        <v>0</v>
      </c>
      <c r="AA7182" s="14">
        <f t="shared" si="90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3728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4416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03"/>
        <v>-64.329999999999899</v>
      </c>
      <c r="W7183" s="14">
        <f t="shared" si="902"/>
        <v>0</v>
      </c>
      <c r="X7183" s="14"/>
      <c r="Y7183" s="14">
        <f t="shared" si="904"/>
        <v>0</v>
      </c>
      <c r="Z7183" s="16">
        <f t="shared" si="900"/>
        <v>0</v>
      </c>
      <c r="AA7183" s="14">
        <f t="shared" si="90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3728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4416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03"/>
        <v>29772.05</v>
      </c>
      <c r="W7184" s="14">
        <f t="shared" si="902"/>
        <v>0</v>
      </c>
      <c r="X7184" s="14"/>
      <c r="Y7184" s="14">
        <f t="shared" si="904"/>
        <v>0</v>
      </c>
      <c r="Z7184" s="16">
        <f t="shared" ref="Z7184:Z7247" si="906">W7184+X7184</f>
        <v>0</v>
      </c>
      <c r="AA7184" s="14">
        <f t="shared" si="90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3728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4416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03"/>
        <v>18374.93</v>
      </c>
      <c r="W7185" s="14">
        <f t="shared" si="902"/>
        <v>0</v>
      </c>
      <c r="X7185" s="14"/>
      <c r="Y7185" s="14">
        <f t="shared" si="904"/>
        <v>0</v>
      </c>
      <c r="Z7185" s="16">
        <f t="shared" si="906"/>
        <v>0</v>
      </c>
      <c r="AA7185" s="14">
        <f t="shared" si="90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3728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4416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03"/>
        <v>8759.2000000000007</v>
      </c>
      <c r="W7186" s="14">
        <f t="shared" si="902"/>
        <v>0</v>
      </c>
      <c r="X7186" s="14"/>
      <c r="Y7186" s="14">
        <f t="shared" si="904"/>
        <v>0</v>
      </c>
      <c r="Z7186" s="16">
        <f t="shared" si="906"/>
        <v>0</v>
      </c>
      <c r="AA7186" s="14">
        <f t="shared" si="90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3728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03"/>
        <v>4609.1499999999996</v>
      </c>
      <c r="W7187" s="14">
        <f t="shared" si="902"/>
        <v>0</v>
      </c>
      <c r="X7187" s="14"/>
      <c r="Y7187" s="14">
        <f t="shared" si="904"/>
        <v>0</v>
      </c>
      <c r="Z7187" s="16">
        <f t="shared" si="906"/>
        <v>0</v>
      </c>
      <c r="AA7187" s="14">
        <f t="shared" si="90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3728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03"/>
        <v>-90.579999999999899</v>
      </c>
      <c r="W7188" s="14">
        <f t="shared" si="902"/>
        <v>4.8039215686274517</v>
      </c>
      <c r="X7188" s="14"/>
      <c r="Y7188" s="14">
        <f t="shared" si="904"/>
        <v>0</v>
      </c>
      <c r="Z7188" s="16">
        <f t="shared" si="906"/>
        <v>4.8039215686274517</v>
      </c>
      <c r="AA7188" s="14">
        <f t="shared" si="90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3728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03"/>
        <v>-74.459999999999894</v>
      </c>
      <c r="W7189" s="14">
        <f t="shared" si="902"/>
        <v>0</v>
      </c>
      <c r="X7189" s="14"/>
      <c r="Y7189" s="14">
        <f t="shared" si="904"/>
        <v>0</v>
      </c>
      <c r="Z7189" s="16">
        <f t="shared" si="906"/>
        <v>0</v>
      </c>
      <c r="AA7189" s="14">
        <f t="shared" si="90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3728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74" t="s">
        <v>1455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03"/>
        <v>-118004.86</v>
      </c>
      <c r="W7190" s="14">
        <f t="shared" si="902"/>
        <v>53109.436893203885</v>
      </c>
      <c r="X7190" s="14"/>
      <c r="Y7190" s="14">
        <f t="shared" si="904"/>
        <v>0</v>
      </c>
      <c r="Z7190" s="16">
        <f t="shared" si="906"/>
        <v>53109.436893203885</v>
      </c>
      <c r="AA7190" s="14">
        <f t="shared" si="90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3728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03"/>
        <v>-105222.64</v>
      </c>
      <c r="W7191" s="14">
        <f t="shared" si="902"/>
        <v>47809.834951456309</v>
      </c>
      <c r="X7191" s="14"/>
      <c r="Y7191" s="14">
        <f t="shared" si="904"/>
        <v>0</v>
      </c>
      <c r="Z7191" s="16">
        <f t="shared" si="906"/>
        <v>47809.834951456309</v>
      </c>
      <c r="AA7191" s="14">
        <f t="shared" si="90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3728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03"/>
        <v>763.43</v>
      </c>
      <c r="W7192" s="14">
        <f t="shared" si="902"/>
        <v>782.1</v>
      </c>
      <c r="X7192" s="14"/>
      <c r="Y7192" s="14">
        <f t="shared" si="904"/>
        <v>0</v>
      </c>
      <c r="Z7192" s="16">
        <f t="shared" si="906"/>
        <v>782.1</v>
      </c>
      <c r="AA7192" s="14">
        <f t="shared" si="90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3728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03"/>
        <v>-78.41</v>
      </c>
      <c r="W7193" s="14">
        <f t="shared" si="902"/>
        <v>0</v>
      </c>
      <c r="X7193" s="14"/>
      <c r="Y7193" s="14">
        <f t="shared" si="904"/>
        <v>0</v>
      </c>
      <c r="Z7193" s="16">
        <f t="shared" si="906"/>
        <v>0</v>
      </c>
      <c r="AA7193" s="14">
        <f t="shared" si="90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3728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03"/>
        <v>134.82</v>
      </c>
      <c r="W7194" s="14">
        <f t="shared" si="902"/>
        <v>3.2924528301886791</v>
      </c>
      <c r="X7194" s="14"/>
      <c r="Y7194" s="14">
        <f t="shared" si="904"/>
        <v>0</v>
      </c>
      <c r="Z7194" s="16">
        <f t="shared" si="906"/>
        <v>3.2924528301886791</v>
      </c>
      <c r="AA7194" s="14">
        <f t="shared" si="90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3728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02"/>
        <v>55430.2</v>
      </c>
      <c r="X7195" s="14"/>
      <c r="Y7195" s="14">
        <f t="shared" si="904"/>
        <v>0</v>
      </c>
      <c r="Z7195" s="16">
        <f t="shared" si="906"/>
        <v>55430.2</v>
      </c>
      <c r="AA7195" s="14">
        <f t="shared" si="905"/>
        <v>0</v>
      </c>
      <c r="AB7195" s="140">
        <v>56538.8</v>
      </c>
      <c r="AC7195" s="10">
        <v>9.2999999999999999E-2</v>
      </c>
      <c r="AD7195" s="14"/>
      <c r="AE7195" s="74" t="s">
        <v>4417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>
      <c r="A7196" s="7" t="s">
        <v>3728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3368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4418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04"/>
        <v>6699.9799999997485</v>
      </c>
      <c r="Z7196" s="16">
        <f t="shared" si="906"/>
        <v>1104520.8499999999</v>
      </c>
      <c r="AA7196" s="14">
        <f t="shared" si="905"/>
        <v>64455.080000000075</v>
      </c>
      <c r="AB7196" s="140">
        <v>1097820.8700000001</v>
      </c>
      <c r="AC7196" s="10">
        <v>0.15</v>
      </c>
      <c r="AD7196" s="14"/>
      <c r="AE7196" s="74" t="s">
        <v>4419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>
      <c r="A7197" s="7" t="s">
        <v>3728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4051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3771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04"/>
        <v>0</v>
      </c>
      <c r="Z7197" s="16">
        <f t="shared" si="906"/>
        <v>0</v>
      </c>
      <c r="AA7197" s="14">
        <f t="shared" si="905"/>
        <v>100065</v>
      </c>
      <c r="AB7197" s="140">
        <v>100065</v>
      </c>
      <c r="AC7197" s="10">
        <v>9.2999999999999999E-2</v>
      </c>
      <c r="AD7197" s="14"/>
      <c r="AE7197" s="74" t="s">
        <v>3771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>
      <c r="A7198" s="7" t="s">
        <v>3728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3771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04"/>
        <v>0</v>
      </c>
      <c r="Z7198" s="16">
        <f t="shared" si="906"/>
        <v>0</v>
      </c>
      <c r="AA7198" s="14">
        <f t="shared" si="905"/>
        <v>50032.5</v>
      </c>
      <c r="AB7198" s="140">
        <v>50032.5</v>
      </c>
      <c r="AC7198" s="10">
        <v>9.2999999999999999E-2</v>
      </c>
      <c r="AD7198" s="14"/>
      <c r="AE7198" s="74" t="s">
        <v>3771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>
      <c r="A7199" s="7" t="s">
        <v>3728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3771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04"/>
        <v>0</v>
      </c>
      <c r="Z7199" s="16">
        <f t="shared" si="906"/>
        <v>0</v>
      </c>
      <c r="AA7199" s="14">
        <f t="shared" si="905"/>
        <v>50032.5</v>
      </c>
      <c r="AB7199" s="140">
        <v>50032.5</v>
      </c>
      <c r="AC7199" s="10">
        <v>9.2999999999999999E-2</v>
      </c>
      <c r="AD7199" s="14"/>
      <c r="AE7199" s="74" t="s">
        <v>3771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>
      <c r="A7200" s="7" t="s">
        <v>3728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3771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04"/>
        <v>0</v>
      </c>
      <c r="Z7200" s="16">
        <f t="shared" si="906"/>
        <v>0</v>
      </c>
      <c r="AA7200" s="14">
        <f t="shared" si="905"/>
        <v>50032.5</v>
      </c>
      <c r="AB7200" s="140">
        <v>50032.5</v>
      </c>
      <c r="AC7200" s="10">
        <v>9.2999999999999999E-2</v>
      </c>
      <c r="AD7200" s="14"/>
      <c r="AE7200" s="74" t="s">
        <v>3771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>
      <c r="A7201" s="7" t="s">
        <v>3728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04"/>
        <v>0</v>
      </c>
      <c r="Z7201" s="16">
        <f t="shared" si="906"/>
        <v>114160</v>
      </c>
      <c r="AA7201" s="14">
        <f t="shared" si="905"/>
        <v>0</v>
      </c>
      <c r="AB7201" s="140">
        <v>114160</v>
      </c>
      <c r="AC7201" s="10">
        <v>9.2999999999999999E-2</v>
      </c>
      <c r="AD7201" s="14"/>
      <c r="AE7201" s="74" t="s">
        <v>4419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>
      <c r="A7202" s="7" t="s">
        <v>3728</v>
      </c>
      <c r="B7202" s="74" t="s">
        <v>1046</v>
      </c>
      <c r="C7202" s="74" t="s">
        <v>1072</v>
      </c>
      <c r="D7202" s="74" t="s">
        <v>1301</v>
      </c>
      <c r="E7202" s="74" t="s">
        <v>4420</v>
      </c>
      <c r="F7202" s="74" t="s">
        <v>4420</v>
      </c>
      <c r="G7202" s="74" t="s">
        <v>4420</v>
      </c>
      <c r="H7202" s="74" t="s">
        <v>1315</v>
      </c>
      <c r="I7202" s="74" t="s">
        <v>4416</v>
      </c>
      <c r="J7202" s="74"/>
      <c r="K7202" s="74"/>
      <c r="L7202" s="74" t="s">
        <v>4420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0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04"/>
        <v>0</v>
      </c>
      <c r="Z7202" s="16">
        <f t="shared" si="906"/>
        <v>0</v>
      </c>
      <c r="AA7202" s="14">
        <f t="shared" si="905"/>
        <v>0</v>
      </c>
      <c r="AB7202" s="140">
        <v>0</v>
      </c>
      <c r="AC7202" s="10">
        <v>0</v>
      </c>
      <c r="AD7202" s="14"/>
      <c r="AE7202" s="74" t="s">
        <v>4421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3728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3771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04"/>
        <v>0</v>
      </c>
      <c r="Z7203" s="16">
        <f t="shared" si="906"/>
        <v>0</v>
      </c>
      <c r="AA7203" s="14">
        <f t="shared" si="905"/>
        <v>50032.5</v>
      </c>
      <c r="AB7203" s="140">
        <v>50032.5</v>
      </c>
      <c r="AC7203" s="10">
        <v>9.2999999999999999E-2</v>
      </c>
      <c r="AD7203" s="14"/>
      <c r="AE7203" s="74" t="s">
        <v>3771</v>
      </c>
      <c r="AF7203" s="74"/>
      <c r="AG7203" s="74"/>
      <c r="AH7203" s="10"/>
      <c r="AI7203" t="e">
        <v>#N/A</v>
      </c>
    </row>
    <row r="7204" spans="1:35" ht="14.25">
      <c r="A7204" s="7" t="s">
        <v>3728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04"/>
        <v>0</v>
      </c>
      <c r="Z7204" s="16">
        <f t="shared" si="906"/>
        <v>0</v>
      </c>
      <c r="AA7204" s="14">
        <f t="shared" si="90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>
      <c r="A7205" s="7" t="s">
        <v>3728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04"/>
        <v>0</v>
      </c>
      <c r="Z7205" s="16">
        <f t="shared" si="906"/>
        <v>31200</v>
      </c>
      <c r="AA7205" s="14">
        <f t="shared" si="90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>
      <c r="A7206" s="7" t="s">
        <v>3728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04"/>
        <v>0</v>
      </c>
      <c r="Z7206" s="16">
        <f t="shared" si="906"/>
        <v>420000</v>
      </c>
      <c r="AA7206" s="14">
        <f t="shared" si="90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3728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3729</v>
      </c>
      <c r="J7207" s="74" t="s">
        <v>3334</v>
      </c>
      <c r="K7207" s="74" t="s">
        <v>32</v>
      </c>
      <c r="L7207" s="74" t="s">
        <v>4422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04"/>
        <v>0</v>
      </c>
      <c r="Z7207" s="16">
        <f t="shared" si="906"/>
        <v>20000</v>
      </c>
      <c r="AA7207" s="14">
        <f t="shared" si="905"/>
        <v>0</v>
      </c>
      <c r="AB7207" s="140">
        <v>20000</v>
      </c>
      <c r="AC7207" s="10">
        <v>0.06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3728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3729</v>
      </c>
      <c r="J7208" s="74" t="s">
        <v>3334</v>
      </c>
      <c r="K7208" s="74" t="s">
        <v>32</v>
      </c>
      <c r="L7208" s="74" t="s">
        <v>4423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04"/>
        <v>0</v>
      </c>
      <c r="Z7208" s="16">
        <f t="shared" si="906"/>
        <v>0</v>
      </c>
      <c r="AA7208" s="14">
        <f t="shared" si="905"/>
        <v>0</v>
      </c>
      <c r="AB7208" s="140">
        <v>0</v>
      </c>
      <c r="AC7208" s="10">
        <v>0.06</v>
      </c>
      <c r="AD7208" s="14"/>
      <c r="AE7208" s="74" t="s">
        <v>4424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3728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3729</v>
      </c>
      <c r="J7209" s="74" t="s">
        <v>3334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07">IF(O7209="返货",U7209/(1+P7209),IF(O7209="返现",U7209,IF(O7209="折扣",U7209*P7209,IF(O7209="无",U7209))))</f>
        <v>7050</v>
      </c>
      <c r="X7209" s="14"/>
      <c r="Y7209" s="14">
        <f t="shared" si="904"/>
        <v>0</v>
      </c>
      <c r="Z7209" s="16">
        <f t="shared" si="906"/>
        <v>7050</v>
      </c>
      <c r="AA7209" s="14">
        <f t="shared" si="905"/>
        <v>0</v>
      </c>
      <c r="AB7209" s="140">
        <v>7050</v>
      </c>
      <c r="AC7209" s="10">
        <v>0.06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3728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3729</v>
      </c>
      <c r="J7210" s="74" t="s">
        <v>3334</v>
      </c>
      <c r="K7210" s="74" t="s">
        <v>32</v>
      </c>
      <c r="L7210" s="74" t="s">
        <v>3243</v>
      </c>
      <c r="M7210" s="74"/>
      <c r="N7210" s="74" t="s">
        <v>4478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07"/>
        <v>177641.11</v>
      </c>
      <c r="X7210" s="14"/>
      <c r="Y7210" s="14">
        <f t="shared" si="904"/>
        <v>0</v>
      </c>
      <c r="Z7210" s="16">
        <f t="shared" si="906"/>
        <v>177641.11</v>
      </c>
      <c r="AA7210" s="14">
        <f t="shared" si="90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3728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3729</v>
      </c>
      <c r="J7211" s="74" t="s">
        <v>3334</v>
      </c>
      <c r="K7211" s="74" t="s">
        <v>32</v>
      </c>
      <c r="L7211" s="74" t="s">
        <v>3243</v>
      </c>
      <c r="M7211" s="74"/>
      <c r="N7211" s="74" t="s">
        <v>3352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07"/>
        <v>70014.399999999994</v>
      </c>
      <c r="X7211" s="14"/>
      <c r="Y7211" s="14">
        <f t="shared" si="904"/>
        <v>0</v>
      </c>
      <c r="Z7211" s="16">
        <f t="shared" si="906"/>
        <v>70014.399999999994</v>
      </c>
      <c r="AA7211" s="14">
        <f t="shared" si="905"/>
        <v>0</v>
      </c>
      <c r="AB7211" s="140">
        <v>70014.399999999994</v>
      </c>
      <c r="AC7211" s="10">
        <v>0.06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>
      <c r="A7212" s="7" t="s">
        <v>3728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4425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07"/>
        <v>15980</v>
      </c>
      <c r="X7212" s="14"/>
      <c r="Y7212" s="14">
        <f t="shared" si="904"/>
        <v>0</v>
      </c>
      <c r="Z7212" s="16">
        <f t="shared" si="906"/>
        <v>15980</v>
      </c>
      <c r="AA7212" s="14">
        <f t="shared" si="90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>
      <c r="A7213" s="7" t="s">
        <v>3728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4426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07"/>
        <v>8035.8</v>
      </c>
      <c r="X7213" s="14"/>
      <c r="Y7213" s="14">
        <f t="shared" si="904"/>
        <v>0</v>
      </c>
      <c r="Z7213" s="16">
        <f t="shared" si="906"/>
        <v>8035.8</v>
      </c>
      <c r="AA7213" s="14">
        <f t="shared" si="90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>
      <c r="A7214" s="7" t="s">
        <v>3728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4427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07"/>
        <v>23943.45</v>
      </c>
      <c r="X7214" s="14"/>
      <c r="Y7214" s="14">
        <f t="shared" si="904"/>
        <v>0</v>
      </c>
      <c r="Z7214" s="16">
        <f t="shared" si="906"/>
        <v>23943.45</v>
      </c>
      <c r="AA7214" s="14">
        <f t="shared" si="90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>
      <c r="A7215" s="7" t="s">
        <v>3728</v>
      </c>
      <c r="B7215" s="74" t="s">
        <v>32</v>
      </c>
      <c r="C7215" s="74" t="s">
        <v>908</v>
      </c>
      <c r="D7215" s="74" t="s">
        <v>1037</v>
      </c>
      <c r="E7215" s="74" t="s">
        <v>3579</v>
      </c>
      <c r="F7215" s="74" t="s">
        <v>3579</v>
      </c>
      <c r="G7215" s="74" t="s">
        <v>3579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3580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08">S7215+T7215-U7215</f>
        <v>0</v>
      </c>
      <c r="W7215" s="14">
        <f t="shared" si="907"/>
        <v>992</v>
      </c>
      <c r="X7215" s="14"/>
      <c r="Y7215" s="14">
        <f t="shared" si="904"/>
        <v>0</v>
      </c>
      <c r="Z7215" s="16">
        <f t="shared" si="906"/>
        <v>992</v>
      </c>
      <c r="AA7215" s="14">
        <f t="shared" si="90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3728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08"/>
        <v>0</v>
      </c>
      <c r="W7216" s="14">
        <f t="shared" si="907"/>
        <v>0</v>
      </c>
      <c r="X7216" s="14"/>
      <c r="Y7216" s="14">
        <f t="shared" si="904"/>
        <v>0</v>
      </c>
      <c r="Z7216" s="16">
        <f t="shared" si="906"/>
        <v>0</v>
      </c>
      <c r="AA7216" s="14">
        <f t="shared" si="90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3728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4416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08"/>
        <v>-56597.52</v>
      </c>
      <c r="W7217" s="14">
        <f t="shared" si="907"/>
        <v>0</v>
      </c>
      <c r="X7217" s="14"/>
      <c r="Y7217" s="14">
        <f t="shared" si="904"/>
        <v>0</v>
      </c>
      <c r="Z7217" s="16">
        <f t="shared" si="906"/>
        <v>0</v>
      </c>
      <c r="AA7217" s="14">
        <f t="shared" si="90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3728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08"/>
        <v>5811.6</v>
      </c>
      <c r="W7218" s="14">
        <f t="shared" si="907"/>
        <v>595.96</v>
      </c>
      <c r="X7218" s="14"/>
      <c r="Y7218" s="14">
        <f t="shared" si="904"/>
        <v>0</v>
      </c>
      <c r="Z7218" s="16">
        <f t="shared" si="906"/>
        <v>595.96</v>
      </c>
      <c r="AA7218" s="14">
        <f t="shared" si="90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3728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08"/>
        <v>-132876.06</v>
      </c>
      <c r="W7219" s="14">
        <f t="shared" si="907"/>
        <v>0</v>
      </c>
      <c r="X7219" s="14"/>
      <c r="Y7219" s="14">
        <f t="shared" si="904"/>
        <v>0</v>
      </c>
      <c r="Z7219" s="16">
        <f t="shared" si="906"/>
        <v>0</v>
      </c>
      <c r="AA7219" s="14">
        <f t="shared" si="90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3728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08"/>
        <v>22492.5</v>
      </c>
      <c r="W7220" s="14">
        <f t="shared" si="907"/>
        <v>0</v>
      </c>
      <c r="X7220" s="14"/>
      <c r="Y7220" s="14">
        <f t="shared" si="904"/>
        <v>0</v>
      </c>
      <c r="Z7220" s="16">
        <f t="shared" si="906"/>
        <v>0</v>
      </c>
      <c r="AA7220" s="14">
        <f t="shared" si="90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3728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08"/>
        <v>-1516.75</v>
      </c>
      <c r="W7221" s="14">
        <f t="shared" si="907"/>
        <v>0</v>
      </c>
      <c r="X7221" s="14"/>
      <c r="Y7221" s="14">
        <f t="shared" si="904"/>
        <v>0</v>
      </c>
      <c r="Z7221" s="16">
        <f t="shared" si="906"/>
        <v>0</v>
      </c>
      <c r="AA7221" s="14">
        <f t="shared" si="90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3728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08"/>
        <v>25798.6</v>
      </c>
      <c r="W7222" s="14">
        <f t="shared" si="907"/>
        <v>0</v>
      </c>
      <c r="X7222" s="14"/>
      <c r="Y7222" s="14">
        <f t="shared" si="904"/>
        <v>0</v>
      </c>
      <c r="Z7222" s="16">
        <f t="shared" si="906"/>
        <v>0</v>
      </c>
      <c r="AA7222" s="14">
        <f t="shared" si="90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3728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08"/>
        <v>-6514.2</v>
      </c>
      <c r="W7223" s="14">
        <f t="shared" si="907"/>
        <v>0</v>
      </c>
      <c r="X7223" s="14"/>
      <c r="Y7223" s="14">
        <f t="shared" si="904"/>
        <v>0</v>
      </c>
      <c r="Z7223" s="16">
        <f t="shared" si="906"/>
        <v>0</v>
      </c>
      <c r="AA7223" s="14">
        <f t="shared" si="90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3728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08"/>
        <v>58394.6000000001</v>
      </c>
      <c r="W7224" s="14">
        <f t="shared" si="907"/>
        <v>0</v>
      </c>
      <c r="X7224" s="14"/>
      <c r="Y7224" s="14">
        <f t="shared" si="904"/>
        <v>0</v>
      </c>
      <c r="Z7224" s="16">
        <f t="shared" si="906"/>
        <v>0</v>
      </c>
      <c r="AA7224" s="14">
        <f t="shared" si="90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3728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4416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08"/>
        <v>68831.960000000006</v>
      </c>
      <c r="W7225" s="14">
        <f t="shared" si="907"/>
        <v>0</v>
      </c>
      <c r="X7225" s="14"/>
      <c r="Y7225" s="14">
        <f t="shared" si="904"/>
        <v>0</v>
      </c>
      <c r="Z7225" s="16">
        <f t="shared" si="906"/>
        <v>0</v>
      </c>
      <c r="AA7225" s="14">
        <f t="shared" si="90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3728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4416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08"/>
        <v>70420.280000000101</v>
      </c>
      <c r="W7226" s="14">
        <f t="shared" si="907"/>
        <v>0</v>
      </c>
      <c r="X7226" s="14"/>
      <c r="Y7226" s="14">
        <f t="shared" si="904"/>
        <v>0</v>
      </c>
      <c r="Z7226" s="16">
        <f t="shared" si="906"/>
        <v>0</v>
      </c>
      <c r="AA7226" s="14">
        <f t="shared" si="90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3728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4416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08"/>
        <v>73.66</v>
      </c>
      <c r="W7227" s="14">
        <f t="shared" si="907"/>
        <v>0</v>
      </c>
      <c r="X7227" s="14"/>
      <c r="Y7227" s="14">
        <f t="shared" si="904"/>
        <v>0</v>
      </c>
      <c r="Z7227" s="16">
        <f t="shared" si="906"/>
        <v>0</v>
      </c>
      <c r="AA7227" s="14">
        <f t="shared" si="90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3728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4416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08"/>
        <v>-72524.27</v>
      </c>
      <c r="W7228" s="14">
        <f t="shared" si="907"/>
        <v>0</v>
      </c>
      <c r="X7228" s="14"/>
      <c r="Y7228" s="14">
        <f t="shared" si="904"/>
        <v>0</v>
      </c>
      <c r="Z7228" s="16">
        <f t="shared" si="906"/>
        <v>0</v>
      </c>
      <c r="AA7228" s="14">
        <f t="shared" si="90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3728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08"/>
        <v>45.899999999999899</v>
      </c>
      <c r="W7229" s="14">
        <f t="shared" si="907"/>
        <v>0</v>
      </c>
      <c r="X7229" s="14"/>
      <c r="Y7229" s="14">
        <f t="shared" si="904"/>
        <v>0</v>
      </c>
      <c r="Z7229" s="16">
        <f t="shared" si="906"/>
        <v>0</v>
      </c>
      <c r="AA7229" s="14">
        <f t="shared" si="90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3728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4416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08"/>
        <v>396732.18</v>
      </c>
      <c r="W7230" s="14">
        <f t="shared" si="907"/>
        <v>0</v>
      </c>
      <c r="X7230" s="14"/>
      <c r="Y7230" s="14">
        <f t="shared" si="904"/>
        <v>0</v>
      </c>
      <c r="Z7230" s="16">
        <f t="shared" si="906"/>
        <v>0</v>
      </c>
      <c r="AA7230" s="14">
        <f t="shared" si="90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3728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08"/>
        <v>-13001.65</v>
      </c>
      <c r="W7231" s="14">
        <f t="shared" si="907"/>
        <v>0</v>
      </c>
      <c r="X7231" s="14"/>
      <c r="Y7231" s="14">
        <f t="shared" si="904"/>
        <v>0</v>
      </c>
      <c r="Z7231" s="16">
        <f t="shared" si="906"/>
        <v>0</v>
      </c>
      <c r="AA7231" s="14">
        <f t="shared" si="90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3728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4416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08"/>
        <v>-132620.76999999999</v>
      </c>
      <c r="W7232" s="14">
        <f t="shared" si="907"/>
        <v>0</v>
      </c>
      <c r="X7232" s="14"/>
      <c r="Y7232" s="14">
        <f t="shared" si="904"/>
        <v>0</v>
      </c>
      <c r="Z7232" s="16">
        <f t="shared" si="906"/>
        <v>0</v>
      </c>
      <c r="AA7232" s="14">
        <f t="shared" si="90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3728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4416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08"/>
        <v>-81833.960000000006</v>
      </c>
      <c r="W7233" s="14">
        <f t="shared" si="907"/>
        <v>0</v>
      </c>
      <c r="X7233" s="14"/>
      <c r="Y7233" s="14">
        <f t="shared" si="904"/>
        <v>0</v>
      </c>
      <c r="Z7233" s="16">
        <f t="shared" si="906"/>
        <v>0</v>
      </c>
      <c r="AA7233" s="14">
        <f t="shared" si="90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3728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4416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08"/>
        <v>14646.16</v>
      </c>
      <c r="W7234" s="14">
        <f t="shared" si="907"/>
        <v>0</v>
      </c>
      <c r="X7234" s="14"/>
      <c r="Y7234" s="14">
        <f t="shared" si="904"/>
        <v>0</v>
      </c>
      <c r="Z7234" s="16">
        <f t="shared" si="906"/>
        <v>0</v>
      </c>
      <c r="AA7234" s="14">
        <f t="shared" si="90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3728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4416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08"/>
        <v>-18.600000000000001</v>
      </c>
      <c r="W7235" s="14">
        <f t="shared" si="907"/>
        <v>0</v>
      </c>
      <c r="X7235" s="14"/>
      <c r="Y7235" s="14">
        <f t="shared" ref="Y7235:Y7298" si="909">IF((W7235-AB7235)&gt;0,W7235-AB7235,0)</f>
        <v>0</v>
      </c>
      <c r="Z7235" s="16">
        <f t="shared" si="906"/>
        <v>0</v>
      </c>
      <c r="AA7235" s="14">
        <f t="shared" si="90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3728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4416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08"/>
        <v>15598.88</v>
      </c>
      <c r="W7236" s="14">
        <f t="shared" si="907"/>
        <v>0</v>
      </c>
      <c r="X7236" s="14"/>
      <c r="Y7236" s="14">
        <f t="shared" si="909"/>
        <v>0</v>
      </c>
      <c r="Z7236" s="16">
        <f t="shared" si="906"/>
        <v>0</v>
      </c>
      <c r="AA7236" s="14">
        <f t="shared" si="90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3728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4416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08"/>
        <v>81833.960000000006</v>
      </c>
      <c r="W7237" s="14">
        <f t="shared" si="907"/>
        <v>0</v>
      </c>
      <c r="X7237" s="14"/>
      <c r="Y7237" s="14">
        <f t="shared" si="909"/>
        <v>0</v>
      </c>
      <c r="Z7237" s="16">
        <f t="shared" si="906"/>
        <v>0</v>
      </c>
      <c r="AA7237" s="14">
        <f t="shared" si="90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3728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08"/>
        <v>17089.75</v>
      </c>
      <c r="W7238" s="14">
        <f t="shared" si="907"/>
        <v>0</v>
      </c>
      <c r="X7238" s="14"/>
      <c r="Y7238" s="14">
        <f t="shared" si="909"/>
        <v>0</v>
      </c>
      <c r="Z7238" s="16">
        <f t="shared" si="906"/>
        <v>0</v>
      </c>
      <c r="AA7238" s="14">
        <f t="shared" si="90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3728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4416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08"/>
        <v>-196.07999999999799</v>
      </c>
      <c r="W7239" s="14">
        <f t="shared" si="907"/>
        <v>0</v>
      </c>
      <c r="X7239" s="14"/>
      <c r="Y7239" s="14">
        <f t="shared" si="909"/>
        <v>0</v>
      </c>
      <c r="Z7239" s="16">
        <f t="shared" si="906"/>
        <v>0</v>
      </c>
      <c r="AA7239" s="14">
        <f t="shared" ref="AA7239:AA7302" si="91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3728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4416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08"/>
        <v>2500</v>
      </c>
      <c r="W7240" s="14">
        <f t="shared" si="907"/>
        <v>0</v>
      </c>
      <c r="X7240" s="14"/>
      <c r="Y7240" s="14">
        <f t="shared" si="909"/>
        <v>0</v>
      </c>
      <c r="Z7240" s="16">
        <f t="shared" si="906"/>
        <v>0</v>
      </c>
      <c r="AA7240" s="14">
        <f t="shared" si="91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3728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4416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08"/>
        <v>7.2</v>
      </c>
      <c r="W7241" s="14">
        <f t="shared" si="907"/>
        <v>0</v>
      </c>
      <c r="X7241" s="14"/>
      <c r="Y7241" s="14">
        <f t="shared" si="909"/>
        <v>0</v>
      </c>
      <c r="Z7241" s="16">
        <f t="shared" si="906"/>
        <v>0</v>
      </c>
      <c r="AA7241" s="14">
        <f t="shared" si="91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3728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4416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08"/>
        <v>-50774.25</v>
      </c>
      <c r="W7242" s="14">
        <f t="shared" si="907"/>
        <v>0</v>
      </c>
      <c r="X7242" s="14"/>
      <c r="Y7242" s="14">
        <f t="shared" si="909"/>
        <v>0</v>
      </c>
      <c r="Z7242" s="16">
        <f t="shared" si="906"/>
        <v>0</v>
      </c>
      <c r="AA7242" s="14">
        <f t="shared" si="91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3728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08"/>
        <v>80000</v>
      </c>
      <c r="W7243" s="14">
        <f t="shared" si="907"/>
        <v>0</v>
      </c>
      <c r="X7243" s="14"/>
      <c r="Y7243" s="14">
        <f t="shared" si="909"/>
        <v>0</v>
      </c>
      <c r="Z7243" s="16">
        <f t="shared" si="906"/>
        <v>0</v>
      </c>
      <c r="AA7243" s="14">
        <f t="shared" si="91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3728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08"/>
        <v>40000</v>
      </c>
      <c r="W7244" s="14">
        <f t="shared" si="907"/>
        <v>0</v>
      </c>
      <c r="X7244" s="14"/>
      <c r="Y7244" s="14">
        <f t="shared" si="909"/>
        <v>0</v>
      </c>
      <c r="Z7244" s="16">
        <f t="shared" si="906"/>
        <v>0</v>
      </c>
      <c r="AA7244" s="14">
        <f t="shared" si="91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3728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08"/>
        <v>186117.1</v>
      </c>
      <c r="W7245" s="14">
        <f t="shared" si="907"/>
        <v>0</v>
      </c>
      <c r="X7245" s="14"/>
      <c r="Y7245" s="14">
        <f t="shared" si="909"/>
        <v>0</v>
      </c>
      <c r="Z7245" s="16">
        <f t="shared" si="906"/>
        <v>0</v>
      </c>
      <c r="AA7245" s="14">
        <f t="shared" si="91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3728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08"/>
        <v>3882.9</v>
      </c>
      <c r="W7246" s="14">
        <f t="shared" si="907"/>
        <v>0</v>
      </c>
      <c r="X7246" s="14"/>
      <c r="Y7246" s="14">
        <f t="shared" si="909"/>
        <v>0</v>
      </c>
      <c r="Z7246" s="16">
        <f t="shared" si="906"/>
        <v>0</v>
      </c>
      <c r="AA7246" s="14">
        <f t="shared" si="91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3728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08"/>
        <v>159441.73000000001</v>
      </c>
      <c r="W7247" s="14">
        <f t="shared" si="907"/>
        <v>0</v>
      </c>
      <c r="X7247" s="14"/>
      <c r="Y7247" s="14">
        <f t="shared" si="909"/>
        <v>0</v>
      </c>
      <c r="Z7247" s="16">
        <f t="shared" si="906"/>
        <v>0</v>
      </c>
      <c r="AA7247" s="14">
        <f t="shared" si="91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3728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08"/>
        <v>0</v>
      </c>
      <c r="W7248" s="14">
        <f t="shared" si="907"/>
        <v>0</v>
      </c>
      <c r="X7248" s="14"/>
      <c r="Y7248" s="14">
        <f t="shared" si="909"/>
        <v>0</v>
      </c>
      <c r="Z7248" s="16">
        <f t="shared" ref="Z7248:Z7275" si="911">W7248+X7248</f>
        <v>0</v>
      </c>
      <c r="AA7248" s="14">
        <f t="shared" si="91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3728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08"/>
        <v>9968.7000000000007</v>
      </c>
      <c r="W7249" s="14">
        <f t="shared" si="907"/>
        <v>0</v>
      </c>
      <c r="X7249" s="14"/>
      <c r="Y7249" s="14">
        <f t="shared" si="909"/>
        <v>0</v>
      </c>
      <c r="Z7249" s="16">
        <f t="shared" si="911"/>
        <v>0</v>
      </c>
      <c r="AA7249" s="14">
        <f t="shared" si="91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3728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08"/>
        <v>-2059.96</v>
      </c>
      <c r="W7250" s="14">
        <f t="shared" si="907"/>
        <v>0</v>
      </c>
      <c r="X7250" s="14"/>
      <c r="Y7250" s="14">
        <f t="shared" si="909"/>
        <v>0</v>
      </c>
      <c r="Z7250" s="16">
        <f t="shared" si="911"/>
        <v>0</v>
      </c>
      <c r="AA7250" s="14">
        <f t="shared" si="91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3728</v>
      </c>
      <c r="B7251" s="74" t="s">
        <v>32</v>
      </c>
      <c r="C7251" s="74" t="s">
        <v>52</v>
      </c>
      <c r="D7251" s="74" t="s">
        <v>53</v>
      </c>
      <c r="E7251" s="74" t="s">
        <v>4428</v>
      </c>
      <c r="F7251" s="74" t="s">
        <v>4429</v>
      </c>
      <c r="G7251" s="74" t="s">
        <v>4428</v>
      </c>
      <c r="H7251" s="74" t="s">
        <v>4430</v>
      </c>
      <c r="I7251" s="74" t="s">
        <v>4416</v>
      </c>
      <c r="J7251" s="74" t="s">
        <v>3706</v>
      </c>
      <c r="K7251" s="74" t="s">
        <v>4431</v>
      </c>
      <c r="L7251" s="74" t="s">
        <v>4428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07"/>
        <v>388215</v>
      </c>
      <c r="X7251" s="14"/>
      <c r="Y7251" s="14">
        <f t="shared" si="909"/>
        <v>0</v>
      </c>
      <c r="Z7251" s="16">
        <f t="shared" si="911"/>
        <v>388215</v>
      </c>
      <c r="AA7251" s="14">
        <f t="shared" si="91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>
      <c r="A7252" s="7" t="s">
        <v>3728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3522</v>
      </c>
      <c r="G7252" s="108" t="s">
        <v>4491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07"/>
        <v>270000</v>
      </c>
      <c r="X7252" s="112"/>
      <c r="Y7252" s="14">
        <f t="shared" si="909"/>
        <v>0</v>
      </c>
      <c r="Z7252" s="16">
        <f t="shared" si="911"/>
        <v>270000</v>
      </c>
      <c r="AA7252" s="112">
        <f t="shared" si="91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>
      <c r="A7253" s="7" t="s">
        <v>3728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4432</v>
      </c>
      <c r="I7253" s="74" t="s">
        <v>4416</v>
      </c>
      <c r="J7253" s="74" t="s">
        <v>4433</v>
      </c>
      <c r="K7253" s="74" t="s">
        <v>4431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08"/>
        <v>-18753</v>
      </c>
      <c r="W7253" s="14">
        <f t="shared" si="907"/>
        <v>75012</v>
      </c>
      <c r="X7253" s="14"/>
      <c r="Y7253" s="14">
        <f t="shared" si="909"/>
        <v>18753</v>
      </c>
      <c r="Z7253" s="16">
        <f t="shared" si="911"/>
        <v>75012</v>
      </c>
      <c r="AA7253" s="14">
        <f t="shared" si="91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>
      <c r="A7254" s="7" t="s">
        <v>3728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4434</v>
      </c>
      <c r="G7254" s="74" t="s">
        <v>74</v>
      </c>
      <c r="H7254" s="74" t="s">
        <v>3086</v>
      </c>
      <c r="I7254" s="74" t="s">
        <v>4416</v>
      </c>
      <c r="J7254" s="74" t="s">
        <v>4435</v>
      </c>
      <c r="K7254" s="74" t="s">
        <v>4436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07"/>
        <v>218000</v>
      </c>
      <c r="X7254" s="14"/>
      <c r="Y7254" s="14">
        <f t="shared" si="909"/>
        <v>46500</v>
      </c>
      <c r="Z7254" s="16">
        <f t="shared" si="911"/>
        <v>218000</v>
      </c>
      <c r="AA7254" s="14">
        <f t="shared" si="91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4437</v>
      </c>
      <c r="AI7254" t="e">
        <v>#N/A</v>
      </c>
    </row>
    <row r="7255" spans="1:35" ht="14.25">
      <c r="A7255" s="7" t="s">
        <v>3728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4438</v>
      </c>
      <c r="G7255" s="74" t="s">
        <v>74</v>
      </c>
      <c r="H7255" s="74" t="s">
        <v>3086</v>
      </c>
      <c r="I7255" s="74" t="s">
        <v>4416</v>
      </c>
      <c r="J7255" s="74" t="s">
        <v>4435</v>
      </c>
      <c r="K7255" s="74" t="s">
        <v>4436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07"/>
        <v>228442</v>
      </c>
      <c r="X7255" s="14"/>
      <c r="Y7255" s="14">
        <f t="shared" si="909"/>
        <v>67592</v>
      </c>
      <c r="Z7255" s="16">
        <f t="shared" si="911"/>
        <v>228442</v>
      </c>
      <c r="AA7255" s="14">
        <f t="shared" si="91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4437</v>
      </c>
      <c r="AI7255" t="e">
        <v>#N/A</v>
      </c>
    </row>
    <row r="7256" spans="1:35" ht="14.25">
      <c r="A7256" s="7" t="s">
        <v>3728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4439</v>
      </c>
      <c r="G7256" s="74" t="s">
        <v>74</v>
      </c>
      <c r="H7256" s="74" t="s">
        <v>3086</v>
      </c>
      <c r="I7256" s="74" t="s">
        <v>4416</v>
      </c>
      <c r="J7256" s="74" t="s">
        <v>4435</v>
      </c>
      <c r="K7256" s="74" t="s">
        <v>4436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07"/>
        <v>360000</v>
      </c>
      <c r="X7256" s="14"/>
      <c r="Y7256" s="14">
        <f t="shared" si="909"/>
        <v>136750</v>
      </c>
      <c r="Z7256" s="16">
        <f t="shared" si="911"/>
        <v>360000</v>
      </c>
      <c r="AA7256" s="14">
        <f t="shared" si="91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>
      <c r="A7257" s="7" t="s">
        <v>3728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4440</v>
      </c>
      <c r="G7257" s="74" t="s">
        <v>74</v>
      </c>
      <c r="H7257" s="74" t="s">
        <v>3086</v>
      </c>
      <c r="I7257" s="74" t="s">
        <v>4416</v>
      </c>
      <c r="J7257" s="74" t="s">
        <v>4435</v>
      </c>
      <c r="K7257" s="74" t="s">
        <v>4436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07"/>
        <v>94000</v>
      </c>
      <c r="X7257" s="14"/>
      <c r="Y7257" s="14">
        <f t="shared" si="909"/>
        <v>33450</v>
      </c>
      <c r="Z7257" s="16">
        <f t="shared" si="911"/>
        <v>94000</v>
      </c>
      <c r="AA7257" s="14">
        <f t="shared" si="91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4437</v>
      </c>
      <c r="AI7257" t="e">
        <v>#N/A</v>
      </c>
    </row>
    <row r="7258" spans="1:35" ht="14.25">
      <c r="A7258" s="7" t="s">
        <v>3728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12">S7258+T7258-U7258</f>
        <v>-1479030.0499999998</v>
      </c>
      <c r="W7258" s="14">
        <v>4500000</v>
      </c>
      <c r="X7258" s="14">
        <f>W7258*R7258</f>
        <v>225000</v>
      </c>
      <c r="Y7258" s="14">
        <f t="shared" si="909"/>
        <v>0</v>
      </c>
      <c r="Z7258" s="16">
        <f t="shared" si="911"/>
        <v>4725000</v>
      </c>
      <c r="AA7258" s="14">
        <f t="shared" si="91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>
      <c r="A7259" s="7" t="s">
        <v>3728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4441</v>
      </c>
      <c r="G7259" s="74" t="s">
        <v>74</v>
      </c>
      <c r="H7259" s="74" t="s">
        <v>3086</v>
      </c>
      <c r="I7259" s="74" t="s">
        <v>4416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12"/>
        <v>-31249.16</v>
      </c>
      <c r="W7259" s="14">
        <f>U7259/(1+P7259+AH7259)</f>
        <v>0</v>
      </c>
      <c r="X7259" s="14"/>
      <c r="Y7259" s="14">
        <f t="shared" si="909"/>
        <v>0</v>
      </c>
      <c r="Z7259" s="16">
        <f t="shared" si="911"/>
        <v>0</v>
      </c>
      <c r="AA7259" s="14">
        <f t="shared" si="91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4391</v>
      </c>
      <c r="AI7259" t="e">
        <v>#N/A</v>
      </c>
    </row>
    <row r="7260" spans="1:35" ht="14.25">
      <c r="A7260" s="7" t="s">
        <v>3728</v>
      </c>
      <c r="B7260" s="74" t="s">
        <v>32</v>
      </c>
      <c r="C7260" s="74" t="s">
        <v>648</v>
      </c>
      <c r="D7260" s="74" t="s">
        <v>712</v>
      </c>
      <c r="E7260" s="74" t="s">
        <v>4442</v>
      </c>
      <c r="F7260" s="74" t="s">
        <v>4443</v>
      </c>
      <c r="G7260" s="74" t="s">
        <v>74</v>
      </c>
      <c r="H7260" s="74" t="s">
        <v>4444</v>
      </c>
      <c r="I7260" s="74" t="s">
        <v>4416</v>
      </c>
      <c r="J7260" s="74" t="s">
        <v>4435</v>
      </c>
      <c r="K7260" s="74" t="s">
        <v>4436</v>
      </c>
      <c r="L7260" s="74" t="s">
        <v>4442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12"/>
        <v>-1263180.1499999999</v>
      </c>
      <c r="W7260" s="14">
        <f>U7260/(1+P7260+AH7260)</f>
        <v>1892243.0869565215</v>
      </c>
      <c r="X7260" s="14"/>
      <c r="Y7260" s="14">
        <f t="shared" si="909"/>
        <v>84423.153110367712</v>
      </c>
      <c r="Z7260" s="16">
        <f t="shared" si="911"/>
        <v>1892243.0869565215</v>
      </c>
      <c r="AA7260" s="14">
        <f t="shared" si="91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4391</v>
      </c>
      <c r="AI7260" t="e">
        <v>#N/A</v>
      </c>
    </row>
    <row r="7261" spans="1:35" ht="14.25">
      <c r="A7261" s="7" t="s">
        <v>3728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4445</v>
      </c>
      <c r="I7261" s="74" t="s">
        <v>4416</v>
      </c>
      <c r="J7261" s="74" t="s">
        <v>4446</v>
      </c>
      <c r="K7261" s="74" t="s">
        <v>4431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1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09"/>
        <v>0</v>
      </c>
      <c r="Z7261" s="16">
        <f t="shared" si="911"/>
        <v>220000</v>
      </c>
      <c r="AA7261" s="14">
        <f t="shared" si="91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>
      <c r="A7262" s="7" t="s">
        <v>3728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4416</v>
      </c>
      <c r="J7262" s="74" t="s">
        <v>4447</v>
      </c>
      <c r="K7262" s="74" t="s">
        <v>4431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09"/>
        <v>0</v>
      </c>
      <c r="Z7262" s="16">
        <f t="shared" si="911"/>
        <v>150000</v>
      </c>
      <c r="AA7262" s="14">
        <f t="shared" si="910"/>
        <v>0</v>
      </c>
      <c r="AB7262" s="14">
        <v>150000</v>
      </c>
      <c r="AC7262" s="10">
        <v>0</v>
      </c>
      <c r="AD7262" s="14"/>
      <c r="AE7262" s="74" t="s">
        <v>4448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>
      <c r="A7263" s="7" t="s">
        <v>3728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4416</v>
      </c>
      <c r="J7263" s="74" t="s">
        <v>4449</v>
      </c>
      <c r="K7263" s="74" t="s">
        <v>4431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12"/>
        <v>-13820</v>
      </c>
      <c r="W7263" s="14">
        <f>U7263/(1+P7263+AH7263)</f>
        <v>-75420.560747663549</v>
      </c>
      <c r="X7263" s="14"/>
      <c r="Y7263" s="14">
        <f t="shared" si="909"/>
        <v>0</v>
      </c>
      <c r="Z7263" s="16">
        <f t="shared" si="911"/>
        <v>-75420.560747663549</v>
      </c>
      <c r="AA7263" s="14">
        <f t="shared" si="910"/>
        <v>-5279.4392523364513</v>
      </c>
      <c r="AB7263" s="140">
        <v>-64560</v>
      </c>
      <c r="AC7263" s="10">
        <v>0</v>
      </c>
      <c r="AD7263" s="14"/>
      <c r="AE7263" s="74" t="s">
        <v>4450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>
      <c r="A7264" s="7" t="s">
        <v>3728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4416</v>
      </c>
      <c r="J7264" s="74" t="s">
        <v>4449</v>
      </c>
      <c r="K7264" s="74" t="s">
        <v>4431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09"/>
        <v>82080</v>
      </c>
      <c r="Z7264" s="16">
        <f t="shared" si="911"/>
        <v>570000</v>
      </c>
      <c r="AA7264" s="14">
        <f t="shared" si="91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>
      <c r="A7265" s="7" t="s">
        <v>3728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4451</v>
      </c>
      <c r="G7265" s="74" t="s">
        <v>1880</v>
      </c>
      <c r="H7265" s="74" t="s">
        <v>4452</v>
      </c>
      <c r="I7265" s="74" t="s">
        <v>106</v>
      </c>
      <c r="J7265" s="74" t="s">
        <v>3710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1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09"/>
        <v>0</v>
      </c>
      <c r="Z7265" s="16">
        <f t="shared" si="911"/>
        <v>182691</v>
      </c>
      <c r="AA7265" s="14">
        <f t="shared" si="91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>
      <c r="A7266" s="7" t="s">
        <v>3728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4453</v>
      </c>
      <c r="G7266" s="74" t="s">
        <v>1924</v>
      </c>
      <c r="H7266" s="74" t="s">
        <v>3111</v>
      </c>
      <c r="I7266" s="74" t="s">
        <v>4416</v>
      </c>
      <c r="J7266" s="74" t="s">
        <v>4454</v>
      </c>
      <c r="K7266" s="74" t="s">
        <v>4436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12"/>
        <v>-464.76999999998952</v>
      </c>
      <c r="W7266" s="14">
        <f>U7266/(1+P7266+AH7266)</f>
        <v>94655.20689655171</v>
      </c>
      <c r="X7266" s="14"/>
      <c r="Y7266" s="14">
        <f t="shared" si="909"/>
        <v>4818.8105329153477</v>
      </c>
      <c r="Z7266" s="16">
        <f t="shared" si="911"/>
        <v>94655.20689655171</v>
      </c>
      <c r="AA7266" s="14">
        <f t="shared" si="91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4455</v>
      </c>
      <c r="AI7266" t="e">
        <v>#N/A</v>
      </c>
    </row>
    <row r="7267" spans="1:35" ht="14.25">
      <c r="A7267" s="7" t="s">
        <v>3728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4416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4456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09"/>
        <v>0</v>
      </c>
      <c r="Z7267" s="16">
        <f t="shared" si="911"/>
        <v>0</v>
      </c>
      <c r="AA7267" s="14">
        <f t="shared" si="91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3728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4416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4457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13">S7268+T7268-U7268</f>
        <v>-1521367.78</v>
      </c>
      <c r="W7268" s="14">
        <f>U7268/(1+P7268+AH7268)</f>
        <v>0</v>
      </c>
      <c r="X7268" s="14"/>
      <c r="Y7268" s="14">
        <f t="shared" si="909"/>
        <v>0</v>
      </c>
      <c r="Z7268" s="16">
        <f t="shared" si="911"/>
        <v>0</v>
      </c>
      <c r="AA7268" s="14">
        <f t="shared" si="91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3728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4416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09"/>
        <v>0</v>
      </c>
      <c r="Z7269" s="16">
        <f t="shared" si="911"/>
        <v>0</v>
      </c>
      <c r="AA7269" s="14">
        <f t="shared" si="91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3728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4416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13"/>
        <v>-1736095.88</v>
      </c>
      <c r="W7270" s="14">
        <f>U7270/(1+P7270+AH7270)</f>
        <v>0</v>
      </c>
      <c r="X7270" s="14"/>
      <c r="Y7270" s="14">
        <f t="shared" si="909"/>
        <v>0</v>
      </c>
      <c r="Z7270" s="16">
        <f t="shared" si="911"/>
        <v>0</v>
      </c>
      <c r="AA7270" s="14">
        <f t="shared" si="91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3728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4416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09"/>
        <v>0</v>
      </c>
      <c r="Z7271" s="16">
        <f t="shared" si="911"/>
        <v>0</v>
      </c>
      <c r="AA7271" s="14">
        <f t="shared" si="91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3728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4416</v>
      </c>
      <c r="J7272" s="74" t="s">
        <v>4435</v>
      </c>
      <c r="K7272" s="74" t="s">
        <v>4436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13"/>
        <v>-52321.5</v>
      </c>
      <c r="W7272" s="14">
        <f>U7272/(1+P7272+AH7272)</f>
        <v>17622.609523809526</v>
      </c>
      <c r="X7272" s="14"/>
      <c r="Y7272" s="14">
        <f t="shared" si="909"/>
        <v>969.24352380952405</v>
      </c>
      <c r="Z7272" s="16">
        <f t="shared" si="911"/>
        <v>17622.609523809526</v>
      </c>
      <c r="AA7272" s="14">
        <f t="shared" si="91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3728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4416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13"/>
        <v>-551851</v>
      </c>
      <c r="W7273" s="14">
        <f>U7273/(1+P7273+AH7273)</f>
        <v>0</v>
      </c>
      <c r="X7273" s="14"/>
      <c r="Y7273" s="14">
        <f t="shared" si="909"/>
        <v>0</v>
      </c>
      <c r="Z7273" s="16">
        <f t="shared" si="911"/>
        <v>0</v>
      </c>
      <c r="AA7273" s="14">
        <f t="shared" si="91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3728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4416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09"/>
        <v>0</v>
      </c>
      <c r="Z7274" s="16">
        <f t="shared" si="911"/>
        <v>0</v>
      </c>
      <c r="AA7274" s="14">
        <f t="shared" si="91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3728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4416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09"/>
        <v>0</v>
      </c>
      <c r="Z7275" s="16">
        <f t="shared" si="911"/>
        <v>0</v>
      </c>
      <c r="AA7275" s="14">
        <f t="shared" si="91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3728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4416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13"/>
        <v>-1638.43</v>
      </c>
      <c r="W7276" s="14">
        <f t="shared" ref="W7276:W7283" si="914">IF(O7276="返货",U7276/(1+P7276),IF(O7276="返现",U7276,IF(O7276="折扣",U7276*P7276,IF(O7276="无",U7276))))</f>
        <v>0</v>
      </c>
      <c r="X7276" s="14"/>
      <c r="Y7276" s="14">
        <f t="shared" si="909"/>
        <v>0</v>
      </c>
      <c r="Z7276" s="14"/>
      <c r="AA7276" s="14">
        <f t="shared" si="91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3728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4416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13"/>
        <v>40943.42</v>
      </c>
      <c r="W7277" s="14">
        <f t="shared" si="914"/>
        <v>0</v>
      </c>
      <c r="X7277" s="14"/>
      <c r="Y7277" s="14">
        <f t="shared" si="909"/>
        <v>0</v>
      </c>
      <c r="Z7277" s="16">
        <f t="shared" ref="Z7277:Z7340" si="915">W7277+X7277</f>
        <v>0</v>
      </c>
      <c r="AA7277" s="14">
        <f t="shared" si="91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3728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4416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13"/>
        <v>14857.4</v>
      </c>
      <c r="W7278" s="14">
        <f t="shared" si="914"/>
        <v>0</v>
      </c>
      <c r="X7278" s="14"/>
      <c r="Y7278" s="14">
        <f t="shared" si="909"/>
        <v>0</v>
      </c>
      <c r="Z7278" s="16">
        <f t="shared" si="915"/>
        <v>0</v>
      </c>
      <c r="AA7278" s="14">
        <f t="shared" si="91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3728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4416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13"/>
        <v>2648920.3199999998</v>
      </c>
      <c r="W7279" s="14">
        <f t="shared" si="914"/>
        <v>0</v>
      </c>
      <c r="X7279" s="14"/>
      <c r="Y7279" s="14">
        <f t="shared" si="909"/>
        <v>0</v>
      </c>
      <c r="Z7279" s="16">
        <f t="shared" si="915"/>
        <v>0</v>
      </c>
      <c r="AA7279" s="14">
        <f t="shared" si="91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3728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4416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13"/>
        <v>-35392.47</v>
      </c>
      <c r="W7280" s="14">
        <f t="shared" si="914"/>
        <v>0</v>
      </c>
      <c r="X7280" s="14"/>
      <c r="Y7280" s="14">
        <f t="shared" si="909"/>
        <v>0</v>
      </c>
      <c r="Z7280" s="16">
        <f t="shared" si="915"/>
        <v>0</v>
      </c>
      <c r="AA7280" s="14">
        <f t="shared" si="91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3728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4416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13"/>
        <v>-5000.01</v>
      </c>
      <c r="W7281" s="14">
        <f t="shared" si="914"/>
        <v>0</v>
      </c>
      <c r="X7281" s="14"/>
      <c r="Y7281" s="14">
        <f t="shared" si="909"/>
        <v>0</v>
      </c>
      <c r="Z7281" s="16">
        <f t="shared" si="915"/>
        <v>0</v>
      </c>
      <c r="AA7281" s="14">
        <f t="shared" si="91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3728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4416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13"/>
        <v>-6406.44</v>
      </c>
      <c r="W7282" s="14">
        <f t="shared" si="914"/>
        <v>0</v>
      </c>
      <c r="X7282" s="14"/>
      <c r="Y7282" s="14">
        <f t="shared" si="909"/>
        <v>0</v>
      </c>
      <c r="Z7282" s="16">
        <f t="shared" si="915"/>
        <v>0</v>
      </c>
      <c r="AA7282" s="14">
        <f t="shared" si="91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3728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4416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13"/>
        <v>-630.86</v>
      </c>
      <c r="W7283" s="14">
        <f t="shared" si="914"/>
        <v>0</v>
      </c>
      <c r="X7283" s="14"/>
      <c r="Y7283" s="14">
        <f t="shared" si="909"/>
        <v>0</v>
      </c>
      <c r="Z7283" s="16">
        <f t="shared" si="915"/>
        <v>0</v>
      </c>
      <c r="AA7283" s="14">
        <f t="shared" si="91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3728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4416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13"/>
        <v>3683.98</v>
      </c>
      <c r="W7284" s="14">
        <f>U7284/(1+P7284+AH7284)</f>
        <v>0</v>
      </c>
      <c r="X7284" s="14"/>
      <c r="Y7284" s="14">
        <f t="shared" si="909"/>
        <v>0</v>
      </c>
      <c r="Z7284" s="16">
        <f t="shared" si="915"/>
        <v>0</v>
      </c>
      <c r="AA7284" s="14">
        <f t="shared" si="91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3728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4416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13"/>
        <v>-195.3</v>
      </c>
      <c r="W7285" s="14">
        <f t="shared" ref="W7285:W7291" si="916">IF(O7285="返货",U7285/(1+P7285),IF(O7285="返现",U7285,IF(O7285="折扣",U7285*P7285,IF(O7285="无",U7285))))</f>
        <v>0</v>
      </c>
      <c r="X7285" s="14"/>
      <c r="Y7285" s="14">
        <f t="shared" si="909"/>
        <v>0</v>
      </c>
      <c r="Z7285" s="16">
        <f t="shared" si="915"/>
        <v>0</v>
      </c>
      <c r="AA7285" s="14">
        <f t="shared" si="91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3728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4416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13"/>
        <v>4532.58</v>
      </c>
      <c r="W7286" s="14">
        <f t="shared" si="916"/>
        <v>0</v>
      </c>
      <c r="X7286" s="14"/>
      <c r="Y7286" s="14">
        <f t="shared" si="909"/>
        <v>0</v>
      </c>
      <c r="Z7286" s="16">
        <f t="shared" si="915"/>
        <v>0</v>
      </c>
      <c r="AA7286" s="14">
        <f t="shared" si="91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3728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4416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13"/>
        <v>-37523.379999999997</v>
      </c>
      <c r="W7287" s="14">
        <f t="shared" si="916"/>
        <v>0</v>
      </c>
      <c r="X7287" s="14"/>
      <c r="Y7287" s="14">
        <f t="shared" si="909"/>
        <v>0</v>
      </c>
      <c r="Z7287" s="16">
        <f t="shared" si="915"/>
        <v>0</v>
      </c>
      <c r="AA7287" s="14">
        <f t="shared" si="91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3728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4416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13"/>
        <v>4.5999999999999099</v>
      </c>
      <c r="W7288" s="14">
        <f t="shared" si="916"/>
        <v>0</v>
      </c>
      <c r="X7288" s="14"/>
      <c r="Y7288" s="14">
        <f t="shared" si="909"/>
        <v>0</v>
      </c>
      <c r="Z7288" s="16">
        <f t="shared" si="915"/>
        <v>0</v>
      </c>
      <c r="AA7288" s="14">
        <f t="shared" si="91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3728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4416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13"/>
        <v>2</v>
      </c>
      <c r="W7289" s="14">
        <f t="shared" si="916"/>
        <v>0</v>
      </c>
      <c r="X7289" s="14"/>
      <c r="Y7289" s="14">
        <f t="shared" si="909"/>
        <v>0</v>
      </c>
      <c r="Z7289" s="16">
        <f t="shared" si="915"/>
        <v>0</v>
      </c>
      <c r="AA7289" s="14">
        <f t="shared" si="91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3728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4416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13"/>
        <v>2931.72</v>
      </c>
      <c r="W7290" s="14">
        <f t="shared" si="916"/>
        <v>0</v>
      </c>
      <c r="X7290" s="14"/>
      <c r="Y7290" s="14">
        <f t="shared" si="909"/>
        <v>0</v>
      </c>
      <c r="Z7290" s="16">
        <f t="shared" si="915"/>
        <v>0</v>
      </c>
      <c r="AA7290" s="14">
        <f t="shared" si="91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3728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4416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13"/>
        <v>1629.48</v>
      </c>
      <c r="W7291" s="14">
        <f t="shared" si="916"/>
        <v>0</v>
      </c>
      <c r="X7291" s="14"/>
      <c r="Y7291" s="14">
        <f t="shared" si="909"/>
        <v>0</v>
      </c>
      <c r="Z7291" s="16">
        <f t="shared" si="915"/>
        <v>0</v>
      </c>
      <c r="AA7291" s="14">
        <f t="shared" si="91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3728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4416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13"/>
        <v>14688</v>
      </c>
      <c r="W7292" s="14">
        <f>U7292/(1+P7292+AH7292)</f>
        <v>0</v>
      </c>
      <c r="X7292" s="14"/>
      <c r="Y7292" s="14">
        <f t="shared" si="909"/>
        <v>0</v>
      </c>
      <c r="Z7292" s="16">
        <f t="shared" si="915"/>
        <v>0</v>
      </c>
      <c r="AA7292" s="14">
        <f t="shared" si="91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3728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4416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13"/>
        <v>-1382.2</v>
      </c>
      <c r="W7293" s="14">
        <f>U7293/(1+P7293+AH7293)</f>
        <v>0</v>
      </c>
      <c r="X7293" s="14"/>
      <c r="Y7293" s="14">
        <f t="shared" si="909"/>
        <v>0</v>
      </c>
      <c r="Z7293" s="16">
        <f t="shared" si="915"/>
        <v>0</v>
      </c>
      <c r="AA7293" s="14">
        <f t="shared" si="91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3728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4416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13"/>
        <v>15770</v>
      </c>
      <c r="W7294" s="14">
        <f t="shared" ref="W7294:W7299" si="917">IF(O7294="返货",U7294/(1+P7294),IF(O7294="返现",U7294,IF(O7294="折扣",U7294*P7294,IF(O7294="无",U7294))))</f>
        <v>0</v>
      </c>
      <c r="X7294" s="14"/>
      <c r="Y7294" s="14">
        <f t="shared" si="909"/>
        <v>0</v>
      </c>
      <c r="Z7294" s="16">
        <f t="shared" si="915"/>
        <v>0</v>
      </c>
      <c r="AA7294" s="14">
        <f t="shared" si="91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3728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4416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13"/>
        <v>2692</v>
      </c>
      <c r="W7295" s="14">
        <f t="shared" si="917"/>
        <v>0</v>
      </c>
      <c r="X7295" s="14"/>
      <c r="Y7295" s="14">
        <f t="shared" si="909"/>
        <v>0</v>
      </c>
      <c r="Z7295" s="16">
        <f t="shared" si="915"/>
        <v>0</v>
      </c>
      <c r="AA7295" s="14">
        <f t="shared" si="91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3728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4416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13"/>
        <v>18870.099999999999</v>
      </c>
      <c r="W7296" s="14">
        <f t="shared" si="917"/>
        <v>0</v>
      </c>
      <c r="X7296" s="14"/>
      <c r="Y7296" s="14">
        <f t="shared" si="909"/>
        <v>0</v>
      </c>
      <c r="Z7296" s="16">
        <f t="shared" si="915"/>
        <v>0</v>
      </c>
      <c r="AA7296" s="14">
        <f t="shared" si="91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3728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4458</v>
      </c>
      <c r="I7297" s="74" t="s">
        <v>4416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13"/>
        <v>81000</v>
      </c>
      <c r="W7297" s="14">
        <f t="shared" si="917"/>
        <v>0</v>
      </c>
      <c r="X7297" s="14"/>
      <c r="Y7297" s="14">
        <f t="shared" si="909"/>
        <v>0</v>
      </c>
      <c r="Z7297" s="16">
        <f t="shared" si="915"/>
        <v>0</v>
      </c>
      <c r="AA7297" s="14">
        <f t="shared" si="91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3728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17"/>
        <v>129000</v>
      </c>
      <c r="X7298" s="14"/>
      <c r="Y7298" s="14">
        <f t="shared" si="909"/>
        <v>0</v>
      </c>
      <c r="Z7298" s="16">
        <f t="shared" si="915"/>
        <v>129000</v>
      </c>
      <c r="AA7298" s="14">
        <f t="shared" si="91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>
      <c r="A7299" s="7" t="s">
        <v>3728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17"/>
        <v>0</v>
      </c>
      <c r="X7299" s="14"/>
      <c r="Y7299" s="14">
        <f t="shared" ref="Y7299:Y7362" si="918">IF((W7299-AB7299)&gt;0,W7299-AB7299,0)</f>
        <v>0</v>
      </c>
      <c r="Z7299" s="16">
        <f t="shared" si="915"/>
        <v>0</v>
      </c>
      <c r="AA7299" s="14">
        <f t="shared" si="910"/>
        <v>0</v>
      </c>
      <c r="AB7299" s="140">
        <v>0</v>
      </c>
      <c r="AC7299" s="10">
        <v>0.05</v>
      </c>
      <c r="AD7299" s="14"/>
      <c r="AE7299" s="74" t="s">
        <v>4459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>
      <c r="A7300" s="7" t="s">
        <v>3728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4460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18"/>
        <v>61600</v>
      </c>
      <c r="Z7300" s="16">
        <f t="shared" si="915"/>
        <v>2156000</v>
      </c>
      <c r="AA7300" s="14">
        <f t="shared" si="91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>
      <c r="A7301" s="7" t="s">
        <v>3728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4461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19">IF(O7301="返货",U7301/(1+P7301),IF(O7301="返现",U7301,IF(O7301="折扣",U7301*P7301,IF(O7301="无",U7301))))</f>
        <v>168400</v>
      </c>
      <c r="X7301" s="14"/>
      <c r="Y7301" s="14">
        <f t="shared" si="918"/>
        <v>0</v>
      </c>
      <c r="Z7301" s="16">
        <f t="shared" si="915"/>
        <v>168400</v>
      </c>
      <c r="AA7301" s="14">
        <f t="shared" si="91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4437</v>
      </c>
      <c r="AI7301" t="e">
        <v>#N/A</v>
      </c>
    </row>
    <row r="7302" spans="1:35" ht="14.25">
      <c r="A7302" s="7" t="s">
        <v>3728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19"/>
        <v>819400</v>
      </c>
      <c r="X7302" s="14"/>
      <c r="Y7302" s="14">
        <f t="shared" si="918"/>
        <v>0</v>
      </c>
      <c r="Z7302" s="16">
        <f t="shared" si="915"/>
        <v>819400</v>
      </c>
      <c r="AA7302" s="14">
        <f t="shared" si="91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>
      <c r="A7303" s="7" t="s">
        <v>3728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19"/>
        <v>80000</v>
      </c>
      <c r="X7303" s="14"/>
      <c r="Y7303" s="14">
        <f t="shared" si="918"/>
        <v>0</v>
      </c>
      <c r="Z7303" s="16">
        <f t="shared" si="915"/>
        <v>80000</v>
      </c>
      <c r="AA7303" s="14">
        <f t="shared" ref="AA7303:AA7310" si="92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>
      <c r="A7304" s="7" t="s">
        <v>3728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19"/>
        <v>47400</v>
      </c>
      <c r="X7304" s="14"/>
      <c r="Y7304" s="14">
        <f t="shared" si="918"/>
        <v>0</v>
      </c>
      <c r="Z7304" s="16">
        <f t="shared" si="915"/>
        <v>47400</v>
      </c>
      <c r="AA7304" s="14">
        <f t="shared" si="92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4437</v>
      </c>
      <c r="AI7304" t="e">
        <v>#N/A</v>
      </c>
    </row>
    <row r="7305" spans="1:35" ht="14.25">
      <c r="A7305" s="7" t="s">
        <v>3728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19"/>
        <v>545000</v>
      </c>
      <c r="X7305" s="14"/>
      <c r="Y7305" s="14">
        <f t="shared" si="918"/>
        <v>0</v>
      </c>
      <c r="Z7305" s="16">
        <f t="shared" si="915"/>
        <v>545000</v>
      </c>
      <c r="AA7305" s="14">
        <f t="shared" si="92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>
      <c r="A7306" s="7" t="s">
        <v>3728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19"/>
        <v>500047.1</v>
      </c>
      <c r="X7306" s="14"/>
      <c r="Y7306" s="14">
        <f t="shared" si="918"/>
        <v>0</v>
      </c>
      <c r="Z7306" s="16">
        <f t="shared" si="915"/>
        <v>500047.1</v>
      </c>
      <c r="AA7306" s="14">
        <f t="shared" si="92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>
      <c r="A7307" s="7" t="s">
        <v>3728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19"/>
        <v>579840</v>
      </c>
      <c r="X7307" s="14"/>
      <c r="Y7307" s="14">
        <f t="shared" si="918"/>
        <v>0</v>
      </c>
      <c r="Z7307" s="16">
        <f t="shared" si="915"/>
        <v>579840</v>
      </c>
      <c r="AA7307" s="14">
        <f t="shared" si="92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>
      <c r="A7308" s="7" t="s">
        <v>3728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19"/>
        <v>122912</v>
      </c>
      <c r="X7308" s="14"/>
      <c r="Y7308" s="14">
        <f t="shared" si="918"/>
        <v>0</v>
      </c>
      <c r="Z7308" s="16">
        <f t="shared" si="915"/>
        <v>122912</v>
      </c>
      <c r="AA7308" s="14">
        <f t="shared" si="92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>
      <c r="A7309" s="7" t="s">
        <v>3728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19"/>
        <v>472114.72</v>
      </c>
      <c r="X7309" s="14"/>
      <c r="Y7309" s="14">
        <f t="shared" si="918"/>
        <v>0</v>
      </c>
      <c r="Z7309" s="16">
        <f t="shared" si="915"/>
        <v>472114.72</v>
      </c>
      <c r="AA7309" s="14">
        <f t="shared" si="92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>
      <c r="A7310" s="7" t="s">
        <v>3728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4462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19"/>
        <v>27920.799999999999</v>
      </c>
      <c r="X7310" s="14"/>
      <c r="Y7310" s="14">
        <f t="shared" si="918"/>
        <v>0</v>
      </c>
      <c r="Z7310" s="16">
        <f t="shared" si="915"/>
        <v>27920.799999999999</v>
      </c>
      <c r="AA7310" s="14">
        <f t="shared" si="92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3728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4463</v>
      </c>
      <c r="G7311" s="74" t="s">
        <v>365</v>
      </c>
      <c r="H7311" s="74" t="s">
        <v>36</v>
      </c>
      <c r="I7311" s="74" t="s">
        <v>3729</v>
      </c>
      <c r="J7311" s="74" t="s">
        <v>38</v>
      </c>
      <c r="K7311" s="74" t="s">
        <v>32</v>
      </c>
      <c r="L7311" s="141"/>
      <c r="M7311" s="74"/>
      <c r="N7311" s="74" t="s">
        <v>4032</v>
      </c>
      <c r="O7311" s="74" t="s">
        <v>80</v>
      </c>
      <c r="P7311" s="10">
        <v>0</v>
      </c>
      <c r="Q7311" s="141"/>
      <c r="R7311" s="74" t="s">
        <v>4464</v>
      </c>
      <c r="S7311" s="141"/>
      <c r="T7311" s="141"/>
      <c r="U7311" s="141"/>
      <c r="V7311" s="141"/>
      <c r="W7311" s="141"/>
      <c r="X7311" s="14">
        <v>138.68</v>
      </c>
      <c r="Y7311" s="14">
        <f t="shared" si="918"/>
        <v>0</v>
      </c>
      <c r="Z7311" s="16">
        <f t="shared" si="915"/>
        <v>138.68</v>
      </c>
      <c r="AA7311" s="141"/>
      <c r="AB7311" s="141"/>
      <c r="AC7311" s="10">
        <v>7.4999999999999997E-2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3728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4465</v>
      </c>
      <c r="O7312" s="74" t="s">
        <v>80</v>
      </c>
      <c r="P7312" s="10">
        <v>0</v>
      </c>
      <c r="Q7312" s="12"/>
      <c r="R7312" s="74" t="s">
        <v>4464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18"/>
        <v>0</v>
      </c>
      <c r="Z7312" s="16">
        <f t="shared" si="915"/>
        <v>40919.199999999997</v>
      </c>
      <c r="AA7312" s="14">
        <f t="shared" ref="AA7312:AA7318" si="921">U7312-W7312</f>
        <v>0</v>
      </c>
      <c r="AB7312" s="14">
        <f t="shared" ref="AB7312:AB7318" si="92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3728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18"/>
        <v>0</v>
      </c>
      <c r="Z7313" s="16">
        <f t="shared" si="915"/>
        <v>100000</v>
      </c>
      <c r="AA7313" s="14">
        <f t="shared" si="921"/>
        <v>1369.8630136986321</v>
      </c>
      <c r="AB7313" s="14">
        <f t="shared" si="92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3728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4414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18"/>
        <v>0</v>
      </c>
      <c r="Z7314" s="16">
        <f t="shared" si="915"/>
        <v>100000</v>
      </c>
      <c r="AA7314" s="14">
        <f t="shared" si="921"/>
        <v>1369.8630136986321</v>
      </c>
      <c r="AB7314" s="14">
        <f t="shared" si="92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3728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23">S7315+T7315-U7315</f>
        <v>293.38999999999942</v>
      </c>
      <c r="W7315" s="14">
        <f>U7315*(1+AH7315)/(1+P7315)</f>
        <v>9694.0350000000017</v>
      </c>
      <c r="X7315" s="14"/>
      <c r="Y7315" s="14">
        <f t="shared" si="918"/>
        <v>398.38500000000022</v>
      </c>
      <c r="Z7315" s="16">
        <f t="shared" si="915"/>
        <v>9694.0350000000017</v>
      </c>
      <c r="AA7315" s="14">
        <f t="shared" si="921"/>
        <v>-398.38500000000022</v>
      </c>
      <c r="AB7315" s="14">
        <f t="shared" si="92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3728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23"/>
        <v>0</v>
      </c>
      <c r="W7316" s="14">
        <f>U7316*(1+AH7316)/(1+P7316)</f>
        <v>59999.996643356651</v>
      </c>
      <c r="X7316" s="14"/>
      <c r="Y7316" s="14">
        <f t="shared" si="918"/>
        <v>1232.8766433566489</v>
      </c>
      <c r="Z7316" s="16">
        <f t="shared" si="915"/>
        <v>59999.996643356651</v>
      </c>
      <c r="AA7316" s="14">
        <f t="shared" si="921"/>
        <v>-1232.8766433566489</v>
      </c>
      <c r="AB7316" s="14">
        <f t="shared" si="92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3728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23"/>
        <v>0</v>
      </c>
      <c r="W7317" s="14">
        <f>U7317*(1+AH7317)/(1+P7317)</f>
        <v>49999.998723404256</v>
      </c>
      <c r="X7317" s="14"/>
      <c r="Y7317" s="14">
        <f t="shared" si="918"/>
        <v>1712.3287234042582</v>
      </c>
      <c r="Z7317" s="16">
        <f t="shared" si="915"/>
        <v>49999.998723404256</v>
      </c>
      <c r="AA7317" s="14">
        <f t="shared" si="921"/>
        <v>-1712.3287234042582</v>
      </c>
      <c r="AB7317" s="14">
        <f t="shared" si="92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3728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23"/>
        <v>41139.32</v>
      </c>
      <c r="W7318" s="14">
        <f>U7318*(1+AH7318)/(1+P7318)</f>
        <v>7401.8375886524818</v>
      </c>
      <c r="X7318" s="14"/>
      <c r="Y7318" s="14">
        <f t="shared" si="918"/>
        <v>253.48758865248328</v>
      </c>
      <c r="Z7318" s="16">
        <f t="shared" si="915"/>
        <v>7401.8375886524818</v>
      </c>
      <c r="AA7318" s="14">
        <f t="shared" si="921"/>
        <v>-253.48758865248328</v>
      </c>
      <c r="AB7318" s="14">
        <f t="shared" si="92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3728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4481</v>
      </c>
      <c r="K7319" s="74" t="s">
        <v>32</v>
      </c>
      <c r="L7319" s="74"/>
      <c r="M7319" s="74"/>
      <c r="N7319" s="74" t="s">
        <v>3376</v>
      </c>
      <c r="O7319" s="74" t="s">
        <v>80</v>
      </c>
      <c r="P7319" s="10">
        <v>0</v>
      </c>
      <c r="Q7319" s="12"/>
      <c r="R7319" s="74" t="s">
        <v>4464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18"/>
        <v>0</v>
      </c>
      <c r="Z7319" s="16">
        <f t="shared" si="91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>
      <c r="A7320" s="7" t="s">
        <v>3728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4464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18"/>
        <v>0</v>
      </c>
      <c r="Z7320" s="16">
        <f t="shared" si="91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3728</v>
      </c>
      <c r="B7321" s="74" t="s">
        <v>32</v>
      </c>
      <c r="C7321" s="74" t="s">
        <v>1072</v>
      </c>
      <c r="D7321" s="74" t="s">
        <v>1078</v>
      </c>
      <c r="E7321" s="74" t="s">
        <v>3629</v>
      </c>
      <c r="F7321" s="74" t="s">
        <v>3629</v>
      </c>
      <c r="G7321" s="74" t="s">
        <v>3629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4464</v>
      </c>
      <c r="S7321" s="141"/>
      <c r="T7321" s="141"/>
      <c r="U7321" s="141"/>
      <c r="V7321" s="141"/>
      <c r="W7321" s="141"/>
      <c r="X7321" s="14">
        <v>735.99</v>
      </c>
      <c r="Y7321" s="14">
        <f t="shared" si="918"/>
        <v>0</v>
      </c>
      <c r="Z7321" s="16">
        <f t="shared" si="91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3728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4464</v>
      </c>
      <c r="S7322" s="141"/>
      <c r="T7322" s="141"/>
      <c r="U7322" s="141"/>
      <c r="V7322" s="141"/>
      <c r="W7322" s="141"/>
      <c r="X7322" s="14">
        <v>15253.86</v>
      </c>
      <c r="Y7322" s="14">
        <f t="shared" si="918"/>
        <v>0</v>
      </c>
      <c r="Z7322" s="16">
        <f t="shared" si="91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3728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4032</v>
      </c>
      <c r="O7323" s="74" t="s">
        <v>80</v>
      </c>
      <c r="P7323" s="10">
        <v>0</v>
      </c>
      <c r="Q7323" s="12"/>
      <c r="R7323" s="74" t="s">
        <v>4466</v>
      </c>
      <c r="S7323" s="139"/>
      <c r="T7323" s="14"/>
      <c r="U7323" s="14"/>
      <c r="V7323" s="14"/>
      <c r="W7323" s="14">
        <v>-1228734.44</v>
      </c>
      <c r="X7323" s="14"/>
      <c r="Y7323" s="14">
        <f t="shared" si="918"/>
        <v>0</v>
      </c>
      <c r="Z7323" s="16">
        <f t="shared" si="915"/>
        <v>-1228734.44</v>
      </c>
      <c r="AA7323" s="14">
        <f t="shared" ref="AA7323:AA7324" si="924">U7323-W7323</f>
        <v>1228734.44</v>
      </c>
      <c r="AB7323" s="14">
        <f t="shared" ref="AB7323:AB7324" si="92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3728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3729</v>
      </c>
      <c r="J7324" s="74" t="s">
        <v>38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4466</v>
      </c>
      <c r="S7324" s="139"/>
      <c r="T7324" s="14"/>
      <c r="U7324" s="14"/>
      <c r="V7324" s="14"/>
      <c r="W7324" s="14">
        <v>-1794.39</v>
      </c>
      <c r="X7324" s="14"/>
      <c r="Y7324" s="14">
        <f t="shared" si="918"/>
        <v>0</v>
      </c>
      <c r="Z7324" s="16">
        <f t="shared" si="915"/>
        <v>-1794.39</v>
      </c>
      <c r="AA7324" s="14">
        <f t="shared" si="924"/>
        <v>1794.39</v>
      </c>
      <c r="AB7324" s="14">
        <f t="shared" si="925"/>
        <v>0</v>
      </c>
      <c r="AC7324" s="10">
        <v>0.06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3728</v>
      </c>
      <c r="B7325" s="74" t="s">
        <v>32</v>
      </c>
      <c r="C7325" s="74" t="s">
        <v>1072</v>
      </c>
      <c r="D7325" s="74" t="s">
        <v>1134</v>
      </c>
      <c r="E7325" s="74" t="s">
        <v>4467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4464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18"/>
        <v>0</v>
      </c>
      <c r="Z7325" s="16">
        <f t="shared" si="91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3728</v>
      </c>
      <c r="B7326" s="74" t="s">
        <v>32</v>
      </c>
      <c r="C7326" s="74" t="s">
        <v>1072</v>
      </c>
      <c r="D7326" s="74" t="s">
        <v>1134</v>
      </c>
      <c r="E7326" s="74" t="s">
        <v>4467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4464</v>
      </c>
      <c r="S7326" s="141"/>
      <c r="T7326" s="141"/>
      <c r="U7326" s="141"/>
      <c r="V7326" s="141"/>
      <c r="W7326" s="141"/>
      <c r="X7326" s="14">
        <v>1616.47</v>
      </c>
      <c r="Y7326" s="14">
        <f t="shared" si="918"/>
        <v>0</v>
      </c>
      <c r="Z7326" s="16">
        <f t="shared" si="91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3728</v>
      </c>
      <c r="B7327" s="74" t="s">
        <v>32</v>
      </c>
      <c r="C7327" s="74" t="s">
        <v>1072</v>
      </c>
      <c r="D7327" s="74" t="s">
        <v>1134</v>
      </c>
      <c r="E7327" s="74" t="s">
        <v>4467</v>
      </c>
      <c r="F7327" s="74" t="s">
        <v>1179</v>
      </c>
      <c r="G7327" s="74" t="s">
        <v>312</v>
      </c>
      <c r="H7327" s="74" t="s">
        <v>36</v>
      </c>
      <c r="I7327" s="74" t="s">
        <v>3729</v>
      </c>
      <c r="J7327" s="74" t="s">
        <v>38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4464</v>
      </c>
      <c r="S7327" s="141"/>
      <c r="T7327" s="141"/>
      <c r="U7327" s="141"/>
      <c r="V7327" s="141"/>
      <c r="W7327" s="141"/>
      <c r="X7327" s="14">
        <v>1385.51</v>
      </c>
      <c r="Y7327" s="14">
        <f t="shared" si="918"/>
        <v>0</v>
      </c>
      <c r="Z7327" s="16">
        <f t="shared" si="915"/>
        <v>1385.51</v>
      </c>
      <c r="AA7327" s="141"/>
      <c r="AB7327" s="141"/>
      <c r="AC7327" s="10">
        <v>0.06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3728</v>
      </c>
      <c r="B7328" s="74" t="s">
        <v>32</v>
      </c>
      <c r="C7328" s="74" t="s">
        <v>188</v>
      </c>
      <c r="D7328" s="74" t="s">
        <v>189</v>
      </c>
      <c r="E7328" s="74" t="s">
        <v>4467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4464</v>
      </c>
      <c r="S7328" s="141"/>
      <c r="T7328" s="141"/>
      <c r="U7328" s="141"/>
      <c r="V7328" s="141"/>
      <c r="W7328" s="141"/>
      <c r="X7328" s="14">
        <v>1503.27</v>
      </c>
      <c r="Y7328" s="14">
        <f t="shared" si="918"/>
        <v>0</v>
      </c>
      <c r="Z7328" s="16">
        <f t="shared" si="91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3728</v>
      </c>
      <c r="B7329" s="74" t="s">
        <v>32</v>
      </c>
      <c r="C7329" s="74" t="s">
        <v>188</v>
      </c>
      <c r="D7329" s="74" t="s">
        <v>189</v>
      </c>
      <c r="E7329" s="74" t="s">
        <v>4467</v>
      </c>
      <c r="F7329" s="74" t="s">
        <v>311</v>
      </c>
      <c r="G7329" s="74" t="s">
        <v>312</v>
      </c>
      <c r="H7329" s="74" t="s">
        <v>36</v>
      </c>
      <c r="I7329" s="74" t="s">
        <v>3729</v>
      </c>
      <c r="J7329" s="74" t="s">
        <v>38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4464</v>
      </c>
      <c r="S7329" s="141"/>
      <c r="T7329" s="141"/>
      <c r="U7329" s="141"/>
      <c r="V7329" s="141"/>
      <c r="W7329" s="141"/>
      <c r="X7329" s="14">
        <v>1000</v>
      </c>
      <c r="Y7329" s="14">
        <f t="shared" si="918"/>
        <v>0</v>
      </c>
      <c r="Z7329" s="16">
        <f t="shared" si="915"/>
        <v>1000</v>
      </c>
      <c r="AA7329" s="141"/>
      <c r="AB7329" s="141"/>
      <c r="AC7329" s="10">
        <v>0.06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3728</v>
      </c>
      <c r="B7330" s="74" t="s">
        <v>32</v>
      </c>
      <c r="C7330" s="74" t="s">
        <v>188</v>
      </c>
      <c r="D7330" s="74" t="s">
        <v>189</v>
      </c>
      <c r="E7330" s="74" t="s">
        <v>4467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4464</v>
      </c>
      <c r="S7330" s="141"/>
      <c r="T7330" s="141"/>
      <c r="U7330" s="141"/>
      <c r="V7330" s="141"/>
      <c r="W7330" s="141"/>
      <c r="X7330" s="14">
        <v>169.82</v>
      </c>
      <c r="Y7330" s="14">
        <f t="shared" si="918"/>
        <v>0</v>
      </c>
      <c r="Z7330" s="16">
        <f t="shared" si="91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3728</v>
      </c>
      <c r="B7331" s="74" t="s">
        <v>32</v>
      </c>
      <c r="C7331" s="74" t="s">
        <v>188</v>
      </c>
      <c r="D7331" s="74" t="s">
        <v>189</v>
      </c>
      <c r="E7331" s="74" t="s">
        <v>4467</v>
      </c>
      <c r="F7331" s="74" t="s">
        <v>311</v>
      </c>
      <c r="G7331" s="74" t="s">
        <v>312</v>
      </c>
      <c r="H7331" s="74" t="s">
        <v>36</v>
      </c>
      <c r="I7331" s="74" t="s">
        <v>3729</v>
      </c>
      <c r="J7331" s="74" t="s">
        <v>38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4464</v>
      </c>
      <c r="S7331" s="141"/>
      <c r="T7331" s="141"/>
      <c r="U7331" s="141"/>
      <c r="V7331" s="141"/>
      <c r="W7331" s="141"/>
      <c r="X7331" s="14">
        <v>208</v>
      </c>
      <c r="Y7331" s="14">
        <f t="shared" si="918"/>
        <v>0</v>
      </c>
      <c r="Z7331" s="16">
        <f t="shared" si="915"/>
        <v>208</v>
      </c>
      <c r="AA7331" s="141"/>
      <c r="AB7331" s="141"/>
      <c r="AC7331" s="10">
        <v>0.06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3728</v>
      </c>
      <c r="B7332" s="74" t="s">
        <v>32</v>
      </c>
      <c r="C7332" s="74" t="s">
        <v>1072</v>
      </c>
      <c r="D7332" s="74" t="s">
        <v>1134</v>
      </c>
      <c r="E7332" s="74" t="s">
        <v>4467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4464</v>
      </c>
      <c r="S7332" s="141"/>
      <c r="T7332" s="141"/>
      <c r="U7332" s="141"/>
      <c r="V7332" s="141"/>
      <c r="W7332" s="141"/>
      <c r="X7332" s="14">
        <v>1901</v>
      </c>
      <c r="Y7332" s="14">
        <f t="shared" si="918"/>
        <v>0</v>
      </c>
      <c r="Z7332" s="16">
        <f t="shared" si="91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3728</v>
      </c>
      <c r="B7333" s="74" t="s">
        <v>32</v>
      </c>
      <c r="C7333" s="74" t="s">
        <v>188</v>
      </c>
      <c r="D7333" s="74" t="s">
        <v>189</v>
      </c>
      <c r="E7333" s="74" t="s">
        <v>4467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4464</v>
      </c>
      <c r="S7333" s="141"/>
      <c r="T7333" s="141"/>
      <c r="U7333" s="141"/>
      <c r="V7333" s="141"/>
      <c r="W7333" s="141"/>
      <c r="X7333" s="14">
        <v>962.58</v>
      </c>
      <c r="Y7333" s="14">
        <f t="shared" si="918"/>
        <v>0</v>
      </c>
      <c r="Z7333" s="16">
        <f t="shared" si="91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3728</v>
      </c>
      <c r="B7334" s="74" t="s">
        <v>32</v>
      </c>
      <c r="C7334" s="74" t="s">
        <v>188</v>
      </c>
      <c r="D7334" s="74" t="s">
        <v>189</v>
      </c>
      <c r="E7334" s="74" t="s">
        <v>4467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4464</v>
      </c>
      <c r="S7334" s="141"/>
      <c r="T7334" s="141"/>
      <c r="U7334" s="141"/>
      <c r="V7334" s="141"/>
      <c r="W7334" s="141"/>
      <c r="X7334" s="14">
        <v>2622.15</v>
      </c>
      <c r="Y7334" s="14">
        <f t="shared" si="918"/>
        <v>0</v>
      </c>
      <c r="Z7334" s="16">
        <f t="shared" si="91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3728</v>
      </c>
      <c r="B7335" s="74" t="s">
        <v>32</v>
      </c>
      <c r="C7335" s="74" t="s">
        <v>188</v>
      </c>
      <c r="D7335" s="74" t="s">
        <v>189</v>
      </c>
      <c r="E7335" s="74" t="s">
        <v>4467</v>
      </c>
      <c r="F7335" s="74" t="s">
        <v>311</v>
      </c>
      <c r="G7335" s="74" t="s">
        <v>312</v>
      </c>
      <c r="H7335" s="74" t="s">
        <v>36</v>
      </c>
      <c r="I7335" s="74" t="s">
        <v>3729</v>
      </c>
      <c r="J7335" s="74" t="s">
        <v>38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4464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18"/>
        <v>0</v>
      </c>
      <c r="Z7335" s="16">
        <f t="shared" si="915"/>
        <v>2482.4499999999998</v>
      </c>
      <c r="AA7335" s="141"/>
      <c r="AB7335" s="141"/>
      <c r="AC7335" s="10">
        <v>0.06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3728</v>
      </c>
      <c r="B7336" s="74" t="s">
        <v>32</v>
      </c>
      <c r="C7336" s="74" t="s">
        <v>1072</v>
      </c>
      <c r="D7336" s="74" t="s">
        <v>1134</v>
      </c>
      <c r="E7336" s="74" t="s">
        <v>4467</v>
      </c>
      <c r="F7336" s="74" t="s">
        <v>1179</v>
      </c>
      <c r="G7336" s="74" t="s">
        <v>312</v>
      </c>
      <c r="H7336" s="74" t="s">
        <v>36</v>
      </c>
      <c r="I7336" s="74" t="s">
        <v>3729</v>
      </c>
      <c r="J7336" s="74" t="s">
        <v>38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4464</v>
      </c>
      <c r="S7336" s="141"/>
      <c r="T7336" s="141"/>
      <c r="U7336" s="141"/>
      <c r="V7336" s="141"/>
      <c r="W7336" s="141"/>
      <c r="X7336" s="14">
        <v>15323.24</v>
      </c>
      <c r="Y7336" s="14">
        <f t="shared" si="918"/>
        <v>0</v>
      </c>
      <c r="Z7336" s="16">
        <f t="shared" si="915"/>
        <v>15323.24</v>
      </c>
      <c r="AA7336" s="141"/>
      <c r="AB7336" s="141"/>
      <c r="AC7336" s="10">
        <v>0.06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3728</v>
      </c>
      <c r="B7337" s="74" t="s">
        <v>32</v>
      </c>
      <c r="C7337" s="74" t="s">
        <v>1072</v>
      </c>
      <c r="D7337" s="74" t="s">
        <v>1134</v>
      </c>
      <c r="E7337" s="74" t="s">
        <v>4467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4464</v>
      </c>
      <c r="S7337" s="141"/>
      <c r="T7337" s="141"/>
      <c r="U7337" s="141"/>
      <c r="V7337" s="141"/>
      <c r="W7337" s="141"/>
      <c r="X7337" s="14">
        <v>14290.19</v>
      </c>
      <c r="Y7337" s="14">
        <f t="shared" si="918"/>
        <v>0</v>
      </c>
      <c r="Z7337" s="16">
        <f t="shared" si="91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3728</v>
      </c>
      <c r="B7338" s="74" t="s">
        <v>32</v>
      </c>
      <c r="C7338" s="74" t="s">
        <v>1072</v>
      </c>
      <c r="D7338" s="74" t="s">
        <v>1134</v>
      </c>
      <c r="E7338" s="74" t="s">
        <v>4467</v>
      </c>
      <c r="F7338" s="74" t="s">
        <v>1179</v>
      </c>
      <c r="G7338" s="74" t="s">
        <v>312</v>
      </c>
      <c r="H7338" s="74" t="s">
        <v>36</v>
      </c>
      <c r="I7338" s="74" t="s">
        <v>3729</v>
      </c>
      <c r="J7338" s="74" t="s">
        <v>38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4464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18"/>
        <v>0</v>
      </c>
      <c r="Z7338" s="16">
        <f t="shared" si="915"/>
        <v>16546.330000000002</v>
      </c>
      <c r="AA7338" s="141"/>
      <c r="AB7338" s="141"/>
      <c r="AC7338" s="10">
        <v>0.06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3728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26">S7339+T7339-U7339</f>
        <v>64233.403461572612</v>
      </c>
      <c r="W7339" s="14">
        <f>U7339*(1+AH7339)/(1+P7339)</f>
        <v>85323.604790416546</v>
      </c>
      <c r="X7339" s="14"/>
      <c r="Y7339" s="14">
        <f t="shared" si="918"/>
        <v>584.40825198915263</v>
      </c>
      <c r="Z7339" s="16">
        <f t="shared" si="915"/>
        <v>85323.604790416546</v>
      </c>
      <c r="AA7339" s="14">
        <f t="shared" ref="AA7339:AA7340" si="927">U7339-W7339</f>
        <v>-584.40825198915263</v>
      </c>
      <c r="AB7339" s="14">
        <f t="shared" ref="AB7339:AB7340" si="92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3728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26"/>
        <v>305781.69414068141</v>
      </c>
      <c r="W7340" s="14">
        <f>U7340*(1+AH7340)/(1+P7340)</f>
        <v>42109.466865244933</v>
      </c>
      <c r="X7340" s="14"/>
      <c r="Y7340" s="14">
        <f t="shared" si="918"/>
        <v>288.42100592633506</v>
      </c>
      <c r="Z7340" s="16">
        <f t="shared" si="915"/>
        <v>42109.466865244933</v>
      </c>
      <c r="AA7340" s="14">
        <f t="shared" si="927"/>
        <v>-288.42100592633506</v>
      </c>
      <c r="AB7340" s="14">
        <f t="shared" si="92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3728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4468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4160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18"/>
        <v>0</v>
      </c>
      <c r="Z7341" s="16">
        <f t="shared" ref="Z7341:Z7350" si="92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4469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>
      <c r="A7342" s="7" t="s">
        <v>3728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4468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4161</v>
      </c>
      <c r="R7342" s="145"/>
      <c r="S7342" s="148"/>
      <c r="T7342" s="148"/>
      <c r="U7342" s="148">
        <f t="shared" ref="U7342:U7376" si="930">W7342</f>
        <v>25656.9</v>
      </c>
      <c r="V7342" s="148"/>
      <c r="W7342" s="148">
        <v>25656.9</v>
      </c>
      <c r="X7342" s="148"/>
      <c r="Y7342" s="14">
        <f t="shared" si="918"/>
        <v>0</v>
      </c>
      <c r="Z7342" s="16">
        <f t="shared" si="929"/>
        <v>25656.9</v>
      </c>
      <c r="AA7342" s="148"/>
      <c r="AB7342" s="148">
        <f t="shared" ref="AB7342:AB7376" si="931">W7342</f>
        <v>25656.9</v>
      </c>
      <c r="AC7342" s="146"/>
      <c r="AD7342" s="148"/>
      <c r="AE7342" s="145" t="s">
        <v>4469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>
      <c r="A7343" s="7" t="s">
        <v>3728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4468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4162</v>
      </c>
      <c r="R7343" s="145"/>
      <c r="S7343" s="148"/>
      <c r="T7343" s="148"/>
      <c r="U7343" s="148">
        <f t="shared" si="930"/>
        <v>53327.029411764714</v>
      </c>
      <c r="V7343" s="148"/>
      <c r="W7343" s="148">
        <v>53327.029411764714</v>
      </c>
      <c r="X7343" s="148"/>
      <c r="Y7343" s="14">
        <f t="shared" si="918"/>
        <v>0</v>
      </c>
      <c r="Z7343" s="16">
        <f t="shared" si="929"/>
        <v>53327.029411764714</v>
      </c>
      <c r="AA7343" s="148"/>
      <c r="AB7343" s="148">
        <f t="shared" si="931"/>
        <v>53327.029411764714</v>
      </c>
      <c r="AC7343" s="146"/>
      <c r="AD7343" s="148"/>
      <c r="AE7343" s="145" t="s">
        <v>4469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>
      <c r="A7344" s="7" t="s">
        <v>3728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4468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4163</v>
      </c>
      <c r="R7344" s="145"/>
      <c r="S7344" s="148"/>
      <c r="T7344" s="148"/>
      <c r="U7344" s="148">
        <f t="shared" si="930"/>
        <v>75424.38</v>
      </c>
      <c r="V7344" s="148"/>
      <c r="W7344" s="148">
        <v>75424.38</v>
      </c>
      <c r="X7344" s="148"/>
      <c r="Y7344" s="14">
        <f t="shared" si="918"/>
        <v>0</v>
      </c>
      <c r="Z7344" s="16">
        <f t="shared" si="929"/>
        <v>75424.38</v>
      </c>
      <c r="AA7344" s="148"/>
      <c r="AB7344" s="148">
        <f t="shared" si="931"/>
        <v>75424.38</v>
      </c>
      <c r="AC7344" s="146"/>
      <c r="AD7344" s="148"/>
      <c r="AE7344" s="145" t="s">
        <v>4469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>
      <c r="A7345" s="7" t="s">
        <v>3728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4468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4164</v>
      </c>
      <c r="R7345" s="145"/>
      <c r="S7345" s="148"/>
      <c r="T7345" s="148"/>
      <c r="U7345" s="148">
        <f t="shared" si="930"/>
        <v>87677.15</v>
      </c>
      <c r="V7345" s="148"/>
      <c r="W7345" s="148">
        <v>87677.15</v>
      </c>
      <c r="X7345" s="148"/>
      <c r="Y7345" s="14">
        <f t="shared" si="918"/>
        <v>0</v>
      </c>
      <c r="Z7345" s="16">
        <f t="shared" si="929"/>
        <v>87677.15</v>
      </c>
      <c r="AA7345" s="148"/>
      <c r="AB7345" s="148">
        <f t="shared" si="931"/>
        <v>87677.15</v>
      </c>
      <c r="AC7345" s="146"/>
      <c r="AD7345" s="148"/>
      <c r="AE7345" s="145" t="s">
        <v>4469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>
      <c r="A7346" s="7" t="s">
        <v>3728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4468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4165</v>
      </c>
      <c r="R7346" s="145"/>
      <c r="S7346" s="148"/>
      <c r="T7346" s="148"/>
      <c r="U7346" s="148">
        <f t="shared" si="930"/>
        <v>599638.6</v>
      </c>
      <c r="V7346" s="148"/>
      <c r="W7346" s="148">
        <v>599638.6</v>
      </c>
      <c r="X7346" s="148"/>
      <c r="Y7346" s="14">
        <f t="shared" si="918"/>
        <v>0</v>
      </c>
      <c r="Z7346" s="16">
        <f t="shared" si="929"/>
        <v>599638.6</v>
      </c>
      <c r="AA7346" s="148"/>
      <c r="AB7346" s="148">
        <f t="shared" si="931"/>
        <v>599638.6</v>
      </c>
      <c r="AC7346" s="146"/>
      <c r="AD7346" s="148"/>
      <c r="AE7346" s="145" t="s">
        <v>4469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>
      <c r="A7347" s="7" t="s">
        <v>3728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4468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4166</v>
      </c>
      <c r="R7347" s="145"/>
      <c r="S7347" s="148"/>
      <c r="T7347" s="148"/>
      <c r="U7347" s="148">
        <f t="shared" si="930"/>
        <v>50578.35</v>
      </c>
      <c r="V7347" s="148"/>
      <c r="W7347" s="148">
        <v>50578.35</v>
      </c>
      <c r="X7347" s="148"/>
      <c r="Y7347" s="14">
        <f t="shared" si="918"/>
        <v>0</v>
      </c>
      <c r="Z7347" s="16">
        <f t="shared" si="929"/>
        <v>50578.35</v>
      </c>
      <c r="AA7347" s="148"/>
      <c r="AB7347" s="148">
        <f t="shared" si="931"/>
        <v>50578.35</v>
      </c>
      <c r="AC7347" s="146"/>
      <c r="AD7347" s="148"/>
      <c r="AE7347" s="145" t="s">
        <v>4469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>
      <c r="A7348" s="7" t="s">
        <v>3728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4468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4167</v>
      </c>
      <c r="R7348" s="145"/>
      <c r="S7348" s="148"/>
      <c r="T7348" s="148"/>
      <c r="U7348" s="148">
        <f t="shared" si="930"/>
        <v>91200.65</v>
      </c>
      <c r="V7348" s="148"/>
      <c r="W7348" s="148">
        <v>91200.65</v>
      </c>
      <c r="X7348" s="148"/>
      <c r="Y7348" s="14">
        <f t="shared" si="918"/>
        <v>0</v>
      </c>
      <c r="Z7348" s="16">
        <f t="shared" si="929"/>
        <v>91200.65</v>
      </c>
      <c r="AA7348" s="148"/>
      <c r="AB7348" s="148">
        <f t="shared" si="931"/>
        <v>91200.65</v>
      </c>
      <c r="AC7348" s="146"/>
      <c r="AD7348" s="148"/>
      <c r="AE7348" s="145" t="s">
        <v>4469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>
      <c r="A7349" s="7" t="s">
        <v>3728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4468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4168</v>
      </c>
      <c r="R7349" s="145"/>
      <c r="S7349" s="148"/>
      <c r="T7349" s="148"/>
      <c r="U7349" s="148">
        <f t="shared" si="930"/>
        <v>63250.2</v>
      </c>
      <c r="V7349" s="148"/>
      <c r="W7349" s="148">
        <v>63250.2</v>
      </c>
      <c r="X7349" s="148"/>
      <c r="Y7349" s="14">
        <f t="shared" si="918"/>
        <v>0</v>
      </c>
      <c r="Z7349" s="16">
        <f t="shared" si="929"/>
        <v>63250.2</v>
      </c>
      <c r="AA7349" s="148"/>
      <c r="AB7349" s="148">
        <f t="shared" si="931"/>
        <v>63250.2</v>
      </c>
      <c r="AC7349" s="146"/>
      <c r="AD7349" s="148"/>
      <c r="AE7349" s="145" t="s">
        <v>4469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>
      <c r="A7350" s="7" t="s">
        <v>3728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4468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4169</v>
      </c>
      <c r="R7350" s="145"/>
      <c r="S7350" s="148"/>
      <c r="T7350" s="148"/>
      <c r="U7350" s="148">
        <f t="shared" si="930"/>
        <v>168260</v>
      </c>
      <c r="V7350" s="148"/>
      <c r="W7350" s="148">
        <v>168260</v>
      </c>
      <c r="X7350" s="148"/>
      <c r="Y7350" s="14">
        <f t="shared" si="918"/>
        <v>0</v>
      </c>
      <c r="Z7350" s="16">
        <f t="shared" si="929"/>
        <v>168260</v>
      </c>
      <c r="AA7350" s="148"/>
      <c r="AB7350" s="148">
        <f t="shared" si="931"/>
        <v>168260</v>
      </c>
      <c r="AC7350" s="146"/>
      <c r="AD7350" s="148"/>
      <c r="AE7350" s="145" t="s">
        <v>4469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>
      <c r="A7351" s="7" t="s">
        <v>3728</v>
      </c>
      <c r="B7351" s="145" t="s">
        <v>32</v>
      </c>
      <c r="C7351" s="145" t="s">
        <v>908</v>
      </c>
      <c r="D7351" s="145" t="s">
        <v>1017</v>
      </c>
      <c r="E7351" s="145" t="s">
        <v>4029</v>
      </c>
      <c r="F7351" s="145" t="s">
        <v>4029</v>
      </c>
      <c r="G7351" s="8" t="s">
        <v>955</v>
      </c>
      <c r="H7351" s="145" t="s">
        <v>4468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4171</v>
      </c>
      <c r="R7351" s="145"/>
      <c r="S7351" s="148"/>
      <c r="T7351" s="148"/>
      <c r="U7351" s="148">
        <f t="shared" si="930"/>
        <v>22848.039215686273</v>
      </c>
      <c r="V7351" s="148"/>
      <c r="W7351" s="148">
        <v>22848.039215686273</v>
      </c>
      <c r="X7351" s="148"/>
      <c r="Y7351" s="14">
        <f t="shared" si="918"/>
        <v>0</v>
      </c>
      <c r="Z7351" s="16"/>
      <c r="AA7351" s="148"/>
      <c r="AB7351" s="148">
        <f t="shared" si="931"/>
        <v>22848.039215686273</v>
      </c>
      <c r="AC7351" s="146"/>
      <c r="AD7351" s="148"/>
      <c r="AE7351" s="145" t="s">
        <v>4469</v>
      </c>
      <c r="AF7351" s="145"/>
      <c r="AG7351" s="145" t="s">
        <v>51</v>
      </c>
      <c r="AH7351" s="146" t="s">
        <v>3274</v>
      </c>
      <c r="AI7351">
        <v>88</v>
      </c>
    </row>
    <row r="7352" spans="1:35" ht="14.25">
      <c r="A7352" s="7" t="s">
        <v>3728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4468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4173</v>
      </c>
      <c r="R7352" s="145"/>
      <c r="S7352" s="148"/>
      <c r="T7352" s="148"/>
      <c r="U7352" s="148">
        <f t="shared" si="930"/>
        <v>93041.29</v>
      </c>
      <c r="V7352" s="148"/>
      <c r="W7352" s="148">
        <v>93041.29</v>
      </c>
      <c r="X7352" s="148"/>
      <c r="Y7352" s="14">
        <f t="shared" si="918"/>
        <v>0</v>
      </c>
      <c r="Z7352" s="16">
        <f t="shared" ref="Z7352:Z7362" si="932">W7352+X7352</f>
        <v>93041.29</v>
      </c>
      <c r="AA7352" s="148"/>
      <c r="AB7352" s="148">
        <f t="shared" si="931"/>
        <v>93041.29</v>
      </c>
      <c r="AC7352" s="146"/>
      <c r="AD7352" s="148"/>
      <c r="AE7352" s="145" t="s">
        <v>4469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>
      <c r="A7353" s="7" t="s">
        <v>3728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4468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4175</v>
      </c>
      <c r="R7353" s="145"/>
      <c r="S7353" s="148"/>
      <c r="T7353" s="148"/>
      <c r="U7353" s="148">
        <f t="shared" si="930"/>
        <v>1255.2400000000002</v>
      </c>
      <c r="V7353" s="148"/>
      <c r="W7353" s="148">
        <v>1255.2400000000002</v>
      </c>
      <c r="X7353" s="148"/>
      <c r="Y7353" s="14">
        <f t="shared" si="918"/>
        <v>0</v>
      </c>
      <c r="Z7353" s="16">
        <f t="shared" si="932"/>
        <v>1255.2400000000002</v>
      </c>
      <c r="AA7353" s="148"/>
      <c r="AB7353" s="148">
        <f t="shared" si="931"/>
        <v>1255.2400000000002</v>
      </c>
      <c r="AC7353" s="146"/>
      <c r="AD7353" s="148"/>
      <c r="AE7353" s="145" t="s">
        <v>4469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>
      <c r="A7354" s="7" t="s">
        <v>3728</v>
      </c>
      <c r="B7354" s="145" t="s">
        <v>32</v>
      </c>
      <c r="C7354" s="145" t="s">
        <v>908</v>
      </c>
      <c r="D7354" s="145" t="s">
        <v>1037</v>
      </c>
      <c r="E7354" s="145" t="s">
        <v>4176</v>
      </c>
      <c r="F7354" s="145" t="s">
        <v>4176</v>
      </c>
      <c r="G7354" s="145" t="s">
        <v>4176</v>
      </c>
      <c r="H7354" s="145" t="s">
        <v>4468</v>
      </c>
      <c r="I7354" s="74" t="s">
        <v>106</v>
      </c>
      <c r="J7354" s="74" t="s">
        <v>76</v>
      </c>
      <c r="K7354" s="74" t="s">
        <v>32</v>
      </c>
      <c r="L7354" s="145" t="s">
        <v>4178</v>
      </c>
      <c r="M7354" s="145"/>
      <c r="N7354" s="145" t="s">
        <v>40</v>
      </c>
      <c r="O7354" s="145" t="s">
        <v>80</v>
      </c>
      <c r="P7354" s="146">
        <v>0</v>
      </c>
      <c r="Q7354" s="147" t="s">
        <v>4179</v>
      </c>
      <c r="R7354" s="145"/>
      <c r="S7354" s="148"/>
      <c r="T7354" s="148"/>
      <c r="U7354" s="148">
        <f t="shared" si="930"/>
        <v>7826</v>
      </c>
      <c r="V7354" s="148"/>
      <c r="W7354" s="148">
        <v>7826</v>
      </c>
      <c r="X7354" s="148"/>
      <c r="Y7354" s="14">
        <f t="shared" si="918"/>
        <v>0</v>
      </c>
      <c r="Z7354" s="16">
        <f t="shared" si="932"/>
        <v>7826</v>
      </c>
      <c r="AA7354" s="148"/>
      <c r="AB7354" s="148">
        <f t="shared" si="931"/>
        <v>7826</v>
      </c>
      <c r="AC7354" s="146"/>
      <c r="AD7354" s="148"/>
      <c r="AE7354" s="145" t="s">
        <v>4469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>
      <c r="A7355" s="7" t="s">
        <v>3728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4468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4180</v>
      </c>
      <c r="R7355" s="145"/>
      <c r="S7355" s="148"/>
      <c r="T7355" s="148"/>
      <c r="U7355" s="148">
        <f t="shared" si="930"/>
        <v>60896.558823529405</v>
      </c>
      <c r="V7355" s="148"/>
      <c r="W7355" s="148">
        <v>60896.558823529405</v>
      </c>
      <c r="X7355" s="148"/>
      <c r="Y7355" s="14">
        <f t="shared" si="918"/>
        <v>0</v>
      </c>
      <c r="Z7355" s="16">
        <f t="shared" si="932"/>
        <v>60896.558823529405</v>
      </c>
      <c r="AA7355" s="148"/>
      <c r="AB7355" s="148">
        <f t="shared" si="931"/>
        <v>60896.558823529405</v>
      </c>
      <c r="AC7355" s="146"/>
      <c r="AD7355" s="148"/>
      <c r="AE7355" s="145" t="s">
        <v>4469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>
      <c r="A7356" s="7" t="s">
        <v>3728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4468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4181</v>
      </c>
      <c r="R7356" s="145"/>
      <c r="S7356" s="148"/>
      <c r="T7356" s="148"/>
      <c r="U7356" s="148">
        <f t="shared" si="930"/>
        <v>232541.9</v>
      </c>
      <c r="V7356" s="148"/>
      <c r="W7356" s="148">
        <v>232541.9</v>
      </c>
      <c r="X7356" s="148"/>
      <c r="Y7356" s="14">
        <f t="shared" si="918"/>
        <v>0</v>
      </c>
      <c r="Z7356" s="16">
        <f t="shared" si="932"/>
        <v>232541.9</v>
      </c>
      <c r="AA7356" s="148"/>
      <c r="AB7356" s="148">
        <f t="shared" si="931"/>
        <v>232541.9</v>
      </c>
      <c r="AC7356" s="146"/>
      <c r="AD7356" s="148"/>
      <c r="AE7356" s="145" t="s">
        <v>4469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>
      <c r="A7357" s="7" t="s">
        <v>3728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4468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4182</v>
      </c>
      <c r="R7357" s="145"/>
      <c r="S7357" s="148"/>
      <c r="T7357" s="148"/>
      <c r="U7357" s="148">
        <f t="shared" si="930"/>
        <v>90755.4</v>
      </c>
      <c r="V7357" s="148"/>
      <c r="W7357" s="148">
        <v>90755.4</v>
      </c>
      <c r="X7357" s="148"/>
      <c r="Y7357" s="14">
        <f t="shared" si="918"/>
        <v>0</v>
      </c>
      <c r="Z7357" s="16">
        <f t="shared" si="932"/>
        <v>90755.4</v>
      </c>
      <c r="AA7357" s="148"/>
      <c r="AB7357" s="148">
        <f t="shared" si="931"/>
        <v>90755.4</v>
      </c>
      <c r="AC7357" s="146"/>
      <c r="AD7357" s="148"/>
      <c r="AE7357" s="145" t="s">
        <v>4469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>
      <c r="A7358" s="7" t="s">
        <v>3728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4468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4183</v>
      </c>
      <c r="R7358" s="145"/>
      <c r="S7358" s="148"/>
      <c r="T7358" s="148"/>
      <c r="U7358" s="148">
        <f t="shared" si="930"/>
        <v>107427.4</v>
      </c>
      <c r="V7358" s="148"/>
      <c r="W7358" s="148">
        <v>107427.4</v>
      </c>
      <c r="X7358" s="148"/>
      <c r="Y7358" s="14">
        <f t="shared" si="918"/>
        <v>0</v>
      </c>
      <c r="Z7358" s="16">
        <f t="shared" si="932"/>
        <v>107427.4</v>
      </c>
      <c r="AA7358" s="148"/>
      <c r="AB7358" s="148">
        <f t="shared" si="931"/>
        <v>107427.4</v>
      </c>
      <c r="AC7358" s="146"/>
      <c r="AD7358" s="148"/>
      <c r="AE7358" s="145" t="s">
        <v>4469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>
      <c r="A7359" s="7" t="s">
        <v>3728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4468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4185</v>
      </c>
      <c r="R7359" s="145"/>
      <c r="S7359" s="148"/>
      <c r="T7359" s="148"/>
      <c r="U7359" s="148">
        <f t="shared" si="930"/>
        <v>3988.3238095238107</v>
      </c>
      <c r="V7359" s="148"/>
      <c r="W7359" s="148">
        <v>3988.3238095238107</v>
      </c>
      <c r="X7359" s="148"/>
      <c r="Y7359" s="14">
        <f t="shared" si="918"/>
        <v>0</v>
      </c>
      <c r="Z7359" s="16">
        <f t="shared" si="932"/>
        <v>3988.3238095238107</v>
      </c>
      <c r="AA7359" s="148"/>
      <c r="AB7359" s="148">
        <f t="shared" si="931"/>
        <v>3988.3238095238107</v>
      </c>
      <c r="AC7359" s="146"/>
      <c r="AD7359" s="148"/>
      <c r="AE7359" s="145" t="s">
        <v>4469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>
      <c r="A7360" s="7" t="s">
        <v>3728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4468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4187</v>
      </c>
      <c r="R7360" s="145"/>
      <c r="S7360" s="148"/>
      <c r="T7360" s="148"/>
      <c r="U7360" s="148">
        <f t="shared" si="930"/>
        <v>57807.199999999997</v>
      </c>
      <c r="V7360" s="148"/>
      <c r="W7360" s="148">
        <v>57807.199999999997</v>
      </c>
      <c r="X7360" s="148"/>
      <c r="Y7360" s="14">
        <f t="shared" si="918"/>
        <v>0</v>
      </c>
      <c r="Z7360" s="16">
        <f t="shared" si="932"/>
        <v>57807.199999999997</v>
      </c>
      <c r="AA7360" s="148"/>
      <c r="AB7360" s="148">
        <f t="shared" si="931"/>
        <v>57807.199999999997</v>
      </c>
      <c r="AC7360" s="146"/>
      <c r="AD7360" s="148"/>
      <c r="AE7360" s="145" t="s">
        <v>4469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>
      <c r="A7361" s="7" t="s">
        <v>3728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4468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4188</v>
      </c>
      <c r="R7361" s="145"/>
      <c r="S7361" s="148"/>
      <c r="T7361" s="148"/>
      <c r="U7361" s="148">
        <f t="shared" si="930"/>
        <v>118147.1</v>
      </c>
      <c r="V7361" s="148"/>
      <c r="W7361" s="148">
        <v>118147.1</v>
      </c>
      <c r="X7361" s="148"/>
      <c r="Y7361" s="14">
        <f t="shared" si="918"/>
        <v>0</v>
      </c>
      <c r="Z7361" s="16">
        <f t="shared" si="932"/>
        <v>118147.1</v>
      </c>
      <c r="AA7361" s="148"/>
      <c r="AB7361" s="148">
        <f t="shared" si="931"/>
        <v>118147.1</v>
      </c>
      <c r="AC7361" s="146"/>
      <c r="AD7361" s="148"/>
      <c r="AE7361" s="145" t="s">
        <v>4469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>
      <c r="A7362" s="7" t="s">
        <v>3728</v>
      </c>
      <c r="B7362" s="145" t="s">
        <v>32</v>
      </c>
      <c r="C7362" s="145" t="s">
        <v>908</v>
      </c>
      <c r="D7362" s="145" t="s">
        <v>1017</v>
      </c>
      <c r="E7362" s="145" t="s">
        <v>3517</v>
      </c>
      <c r="F7362" s="145" t="s">
        <v>3517</v>
      </c>
      <c r="G7362" s="145" t="s">
        <v>3517</v>
      </c>
      <c r="H7362" s="145" t="s">
        <v>4468</v>
      </c>
      <c r="I7362" s="74" t="s">
        <v>106</v>
      </c>
      <c r="J7362" s="74" t="s">
        <v>76</v>
      </c>
      <c r="K7362" s="74" t="s">
        <v>32</v>
      </c>
      <c r="L7362" s="145" t="s">
        <v>3518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30"/>
        <v>646.6</v>
      </c>
      <c r="V7362" s="148"/>
      <c r="W7362" s="148">
        <v>646.6</v>
      </c>
      <c r="X7362" s="148"/>
      <c r="Y7362" s="14">
        <f t="shared" si="918"/>
        <v>0</v>
      </c>
      <c r="Z7362" s="16">
        <f t="shared" si="932"/>
        <v>646.6</v>
      </c>
      <c r="AA7362" s="148"/>
      <c r="AB7362" s="148">
        <f t="shared" si="931"/>
        <v>646.6</v>
      </c>
      <c r="AC7362" s="146"/>
      <c r="AD7362" s="148"/>
      <c r="AE7362" s="145" t="s">
        <v>4469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>
      <c r="A7363" s="7" t="s">
        <v>3728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4029</v>
      </c>
      <c r="G7363" s="8" t="s">
        <v>955</v>
      </c>
      <c r="H7363" s="145" t="s">
        <v>4468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30"/>
        <v>1966.8627450980391</v>
      </c>
      <c r="V7363" s="148"/>
      <c r="W7363" s="148">
        <v>1966.8627450980391</v>
      </c>
      <c r="X7363" s="148"/>
      <c r="Y7363" s="14">
        <f t="shared" ref="Y7363:Y7376" si="933">IF((W7363-AB7363)&gt;0,W7363-AB7363,0)</f>
        <v>0</v>
      </c>
      <c r="Z7363" s="16"/>
      <c r="AA7363" s="148"/>
      <c r="AB7363" s="148">
        <f t="shared" si="931"/>
        <v>1966.8627450980391</v>
      </c>
      <c r="AC7363" s="146"/>
      <c r="AD7363" s="148"/>
      <c r="AE7363" s="145" t="s">
        <v>4469</v>
      </c>
      <c r="AF7363" s="145"/>
      <c r="AG7363" s="145" t="s">
        <v>51</v>
      </c>
      <c r="AH7363" s="146" t="s">
        <v>3274</v>
      </c>
      <c r="AI7363">
        <v>88</v>
      </c>
    </row>
    <row r="7364" spans="1:35" ht="14.25">
      <c r="A7364" s="7" t="s">
        <v>3728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4468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30"/>
        <v>20944.88</v>
      </c>
      <c r="V7364" s="148"/>
      <c r="W7364" s="148">
        <v>20944.88</v>
      </c>
      <c r="X7364" s="148"/>
      <c r="Y7364" s="14">
        <f t="shared" si="933"/>
        <v>0</v>
      </c>
      <c r="Z7364" s="16">
        <f t="shared" ref="Z7364:Z7376" si="934">W7364+X7364</f>
        <v>20944.88</v>
      </c>
      <c r="AA7364" s="148"/>
      <c r="AB7364" s="148">
        <f t="shared" si="931"/>
        <v>20944.88</v>
      </c>
      <c r="AC7364" s="146"/>
      <c r="AD7364" s="148"/>
      <c r="AE7364" s="145" t="s">
        <v>4469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>
      <c r="A7365" s="7" t="s">
        <v>3728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4468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30"/>
        <v>21006.152380952379</v>
      </c>
      <c r="V7365" s="148"/>
      <c r="W7365" s="148">
        <v>21006.152380952379</v>
      </c>
      <c r="X7365" s="148"/>
      <c r="Y7365" s="14">
        <f t="shared" si="933"/>
        <v>0</v>
      </c>
      <c r="Z7365" s="16">
        <f t="shared" si="934"/>
        <v>21006.152380952379</v>
      </c>
      <c r="AA7365" s="148"/>
      <c r="AB7365" s="148">
        <f t="shared" si="931"/>
        <v>21006.152380952379</v>
      </c>
      <c r="AC7365" s="146"/>
      <c r="AD7365" s="148"/>
      <c r="AE7365" s="145" t="s">
        <v>4469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>
      <c r="A7366" s="7" t="s">
        <v>3728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4470</v>
      </c>
      <c r="G7366" s="145" t="s">
        <v>1459</v>
      </c>
      <c r="H7366" s="145" t="s">
        <v>4468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30"/>
        <v>6384.9</v>
      </c>
      <c r="V7366" s="148"/>
      <c r="W7366" s="148">
        <v>6384.9</v>
      </c>
      <c r="X7366" s="148"/>
      <c r="Y7366" s="14">
        <f t="shared" si="933"/>
        <v>0</v>
      </c>
      <c r="Z7366" s="16">
        <f t="shared" si="934"/>
        <v>6384.9</v>
      </c>
      <c r="AA7366" s="148"/>
      <c r="AB7366" s="148">
        <f t="shared" si="931"/>
        <v>6384.9</v>
      </c>
      <c r="AC7366" s="146"/>
      <c r="AD7366" s="148"/>
      <c r="AE7366" s="145" t="s">
        <v>4469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>
      <c r="A7367" s="7" t="s">
        <v>3728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4468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30"/>
        <v>15496.2</v>
      </c>
      <c r="V7367" s="148"/>
      <c r="W7367" s="148">
        <v>15496.2</v>
      </c>
      <c r="X7367" s="148"/>
      <c r="Y7367" s="14">
        <f t="shared" si="933"/>
        <v>0</v>
      </c>
      <c r="Z7367" s="16">
        <f t="shared" si="934"/>
        <v>15496.2</v>
      </c>
      <c r="AA7367" s="148"/>
      <c r="AB7367" s="148">
        <f t="shared" si="931"/>
        <v>15496.2</v>
      </c>
      <c r="AC7367" s="146"/>
      <c r="AD7367" s="148"/>
      <c r="AE7367" s="145" t="s">
        <v>4469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>
      <c r="A7368" s="7" t="s">
        <v>3728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4468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30"/>
        <v>15847.03</v>
      </c>
      <c r="V7368" s="148"/>
      <c r="W7368" s="148">
        <v>15847.03</v>
      </c>
      <c r="X7368" s="148"/>
      <c r="Y7368" s="14">
        <f t="shared" si="933"/>
        <v>0</v>
      </c>
      <c r="Z7368" s="16">
        <f t="shared" si="934"/>
        <v>15847.03</v>
      </c>
      <c r="AA7368" s="148"/>
      <c r="AB7368" s="148">
        <f t="shared" si="931"/>
        <v>15847.03</v>
      </c>
      <c r="AC7368" s="146"/>
      <c r="AD7368" s="148"/>
      <c r="AE7368" s="145" t="s">
        <v>4469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>
      <c r="A7369" s="7" t="s">
        <v>3728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4468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30"/>
        <v>21812.799999999999</v>
      </c>
      <c r="V7369" s="148"/>
      <c r="W7369" s="148">
        <v>21812.799999999999</v>
      </c>
      <c r="X7369" s="148"/>
      <c r="Y7369" s="14">
        <f t="shared" si="933"/>
        <v>0</v>
      </c>
      <c r="Z7369" s="16">
        <f t="shared" si="934"/>
        <v>21812.799999999999</v>
      </c>
      <c r="AA7369" s="148"/>
      <c r="AB7369" s="148">
        <f t="shared" si="931"/>
        <v>21812.799999999999</v>
      </c>
      <c r="AC7369" s="146"/>
      <c r="AD7369" s="148"/>
      <c r="AE7369" s="145" t="s">
        <v>4469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>
      <c r="A7370" s="7" t="s">
        <v>3728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4468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30"/>
        <v>3558.36</v>
      </c>
      <c r="V7370" s="148"/>
      <c r="W7370" s="148">
        <v>3558.36</v>
      </c>
      <c r="X7370" s="148"/>
      <c r="Y7370" s="14">
        <f t="shared" si="933"/>
        <v>0</v>
      </c>
      <c r="Z7370" s="16">
        <f t="shared" si="934"/>
        <v>3558.36</v>
      </c>
      <c r="AA7370" s="148"/>
      <c r="AB7370" s="148">
        <f t="shared" si="931"/>
        <v>3558.36</v>
      </c>
      <c r="AC7370" s="146"/>
      <c r="AD7370" s="148"/>
      <c r="AE7370" s="145" t="s">
        <v>4469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>
      <c r="A7371" s="7" t="s">
        <v>3728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4470</v>
      </c>
      <c r="G7371" s="145" t="s">
        <v>1459</v>
      </c>
      <c r="H7371" s="145" t="s">
        <v>4468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30"/>
        <v>18374</v>
      </c>
      <c r="V7371" s="148"/>
      <c r="W7371" s="148">
        <v>18374</v>
      </c>
      <c r="X7371" s="148"/>
      <c r="Y7371" s="14">
        <f t="shared" si="933"/>
        <v>0</v>
      </c>
      <c r="Z7371" s="16">
        <f t="shared" si="934"/>
        <v>18374</v>
      </c>
      <c r="AA7371" s="148"/>
      <c r="AB7371" s="148">
        <f t="shared" si="931"/>
        <v>18374</v>
      </c>
      <c r="AC7371" s="146"/>
      <c r="AD7371" s="148"/>
      <c r="AE7371" s="145" t="s">
        <v>4469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>
      <c r="A7372" s="7" t="s">
        <v>3728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4471</v>
      </c>
      <c r="G7372" s="145" t="s">
        <v>1748</v>
      </c>
      <c r="H7372" s="145" t="s">
        <v>4472</v>
      </c>
      <c r="I7372" s="74" t="s">
        <v>106</v>
      </c>
      <c r="J7372" s="74" t="s">
        <v>4473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30"/>
        <v>218000</v>
      </c>
      <c r="V7372" s="148"/>
      <c r="W7372" s="148">
        <v>218000</v>
      </c>
      <c r="X7372" s="148"/>
      <c r="Y7372" s="14">
        <f t="shared" si="933"/>
        <v>0</v>
      </c>
      <c r="Z7372" s="16">
        <f t="shared" si="934"/>
        <v>218000</v>
      </c>
      <c r="AA7372" s="148"/>
      <c r="AB7372" s="148">
        <f t="shared" si="931"/>
        <v>218000</v>
      </c>
      <c r="AC7372" s="146"/>
      <c r="AD7372" s="148"/>
      <c r="AE7372" s="145" t="s">
        <v>4469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>
      <c r="A7373" s="7" t="s">
        <v>3728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4474</v>
      </c>
      <c r="G7373" s="145" t="s">
        <v>1748</v>
      </c>
      <c r="H7373" s="145" t="s">
        <v>4472</v>
      </c>
      <c r="I7373" s="74" t="s">
        <v>106</v>
      </c>
      <c r="J7373" s="74" t="s">
        <v>4473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30"/>
        <v>228442</v>
      </c>
      <c r="V7373" s="148"/>
      <c r="W7373" s="148">
        <v>228442</v>
      </c>
      <c r="X7373" s="148"/>
      <c r="Y7373" s="14">
        <f t="shared" si="933"/>
        <v>0</v>
      </c>
      <c r="Z7373" s="16">
        <f t="shared" si="934"/>
        <v>228442</v>
      </c>
      <c r="AA7373" s="148"/>
      <c r="AB7373" s="148">
        <f t="shared" si="931"/>
        <v>228442</v>
      </c>
      <c r="AC7373" s="146"/>
      <c r="AD7373" s="148"/>
      <c r="AE7373" s="145" t="s">
        <v>4469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>
      <c r="A7374" s="7" t="s">
        <v>3728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4475</v>
      </c>
      <c r="G7374" s="145" t="s">
        <v>2856</v>
      </c>
      <c r="H7374" s="145" t="s">
        <v>4472</v>
      </c>
      <c r="I7374" s="74" t="s">
        <v>106</v>
      </c>
      <c r="J7374" s="74" t="s">
        <v>4473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30"/>
        <v>360000</v>
      </c>
      <c r="V7374" s="148"/>
      <c r="W7374" s="148">
        <v>360000</v>
      </c>
      <c r="X7374" s="148"/>
      <c r="Y7374" s="14">
        <f t="shared" si="933"/>
        <v>0</v>
      </c>
      <c r="Z7374" s="16">
        <f t="shared" si="934"/>
        <v>360000</v>
      </c>
      <c r="AA7374" s="148"/>
      <c r="AB7374" s="148">
        <f t="shared" si="931"/>
        <v>360000</v>
      </c>
      <c r="AC7374" s="146"/>
      <c r="AD7374" s="148"/>
      <c r="AE7374" s="145" t="s">
        <v>4469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>
      <c r="A7375" s="7" t="s">
        <v>3728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4476</v>
      </c>
      <c r="G7375" s="145" t="s">
        <v>2856</v>
      </c>
      <c r="H7375" s="145" t="s">
        <v>4472</v>
      </c>
      <c r="I7375" s="74" t="s">
        <v>106</v>
      </c>
      <c r="J7375" s="74" t="s">
        <v>4473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30"/>
        <v>94000</v>
      </c>
      <c r="V7375" s="148"/>
      <c r="W7375" s="148">
        <v>94000</v>
      </c>
      <c r="X7375" s="148"/>
      <c r="Y7375" s="14">
        <f t="shared" si="933"/>
        <v>0</v>
      </c>
      <c r="Z7375" s="16">
        <f t="shared" si="934"/>
        <v>94000</v>
      </c>
      <c r="AA7375" s="148"/>
      <c r="AB7375" s="148">
        <f t="shared" si="931"/>
        <v>94000</v>
      </c>
      <c r="AC7375" s="146"/>
      <c r="AD7375" s="148"/>
      <c r="AE7375" s="145" t="s">
        <v>4469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>
      <c r="A7376" s="7" t="s">
        <v>3728</v>
      </c>
      <c r="B7376" s="145" t="s">
        <v>32</v>
      </c>
      <c r="C7376" s="145" t="s">
        <v>648</v>
      </c>
      <c r="D7376" s="145" t="s">
        <v>712</v>
      </c>
      <c r="E7376" s="145" t="s">
        <v>4442</v>
      </c>
      <c r="F7376" s="145" t="s">
        <v>4477</v>
      </c>
      <c r="G7376" s="145" t="s">
        <v>1748</v>
      </c>
      <c r="H7376" s="145" t="s">
        <v>4472</v>
      </c>
      <c r="I7376" s="74" t="s">
        <v>106</v>
      </c>
      <c r="J7376" s="74" t="s">
        <v>4473</v>
      </c>
      <c r="K7376" s="74" t="s">
        <v>32</v>
      </c>
      <c r="L7376" s="145" t="s">
        <v>4442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30"/>
        <v>1892243.0869565215</v>
      </c>
      <c r="V7376" s="148"/>
      <c r="W7376" s="148">
        <v>1892243.0869565215</v>
      </c>
      <c r="X7376" s="148"/>
      <c r="Y7376" s="14">
        <f t="shared" si="933"/>
        <v>0</v>
      </c>
      <c r="Z7376" s="16">
        <f t="shared" si="934"/>
        <v>1892243.0869565215</v>
      </c>
      <c r="AA7376" s="148"/>
      <c r="AB7376" s="148">
        <f t="shared" si="931"/>
        <v>1892243.0869565215</v>
      </c>
      <c r="AC7376" s="146"/>
      <c r="AD7376" s="148"/>
      <c r="AE7376" s="145" t="s">
        <v>4469</v>
      </c>
      <c r="AF7376" s="145"/>
      <c r="AG7376" s="145" t="s">
        <v>42</v>
      </c>
      <c r="AH7376" s="146" t="s">
        <v>3274</v>
      </c>
      <c r="AI7376" t="e">
        <v>#N/A</v>
      </c>
    </row>
  </sheetData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9"/>
  <sheetViews>
    <sheetView tabSelected="1" zoomScaleNormal="100" workbookViewId="0">
      <pane ySplit="1" topLeftCell="A2" activePane="bottomLeft" state="frozen"/>
      <selection pane="bottomLeft" activeCell="E10" sqref="E10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1" customWidth="1"/>
    <col min="11" max="11" width="14" style="161" bestFit="1" customWidth="1"/>
    <col min="12" max="12" width="12.125" style="161" customWidth="1"/>
    <col min="13" max="14" width="9" style="152" customWidth="1"/>
    <col min="15" max="15" width="17.375" style="161" customWidth="1"/>
    <col min="16" max="16" width="16.25" style="161" bestFit="1" customWidth="1"/>
    <col min="17" max="17" width="17.375" style="161" bestFit="1" customWidth="1"/>
    <col min="18" max="18" width="16.25" style="161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2" t="s">
        <v>9</v>
      </c>
      <c r="B1" s="162" t="s">
        <v>8</v>
      </c>
      <c r="C1" s="162" t="s">
        <v>3276</v>
      </c>
      <c r="D1" s="162" t="s">
        <v>6</v>
      </c>
      <c r="E1" s="162" t="s">
        <v>3277</v>
      </c>
      <c r="F1" s="162" t="s">
        <v>13</v>
      </c>
      <c r="G1" s="163" t="s">
        <v>25</v>
      </c>
      <c r="H1" s="163" t="s">
        <v>3278</v>
      </c>
      <c r="I1" s="164" t="s">
        <v>3279</v>
      </c>
      <c r="J1" s="163" t="s">
        <v>3280</v>
      </c>
      <c r="K1" s="163" t="s">
        <v>3281</v>
      </c>
      <c r="L1" s="163" t="s">
        <v>3282</v>
      </c>
      <c r="M1" s="165" t="s">
        <v>14</v>
      </c>
      <c r="N1" s="162" t="s">
        <v>3283</v>
      </c>
      <c r="O1" s="166" t="s">
        <v>22</v>
      </c>
      <c r="P1" s="166" t="s">
        <v>3284</v>
      </c>
      <c r="Q1" s="166" t="s">
        <v>3285</v>
      </c>
      <c r="R1" s="166" t="s">
        <v>3286</v>
      </c>
      <c r="S1" s="167" t="s">
        <v>3287</v>
      </c>
      <c r="T1" s="165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5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4" si="1">Q2-(P2/1.06)</f>
        <v>1532376.4420541287</v>
      </c>
      <c r="S2" s="6">
        <f t="shared" ref="S2:S65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4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1" t="s">
        <v>38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1399458.38367807</v>
      </c>
      <c r="H6" s="3">
        <v>3186252.91</v>
      </c>
      <c r="I6" s="79">
        <v>7.4999999999999997E-2</v>
      </c>
      <c r="J6" s="5">
        <f t="shared" si="4"/>
        <v>238968.96825000001</v>
      </c>
      <c r="K6" s="3"/>
      <c r="L6" s="5">
        <f t="shared" si="0"/>
        <v>238968.96825000001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3132769.030309163</v>
      </c>
      <c r="P6" s="5"/>
      <c r="Q6" s="5">
        <f t="shared" si="3"/>
        <v>1860641.1461142385</v>
      </c>
      <c r="R6" s="5">
        <f t="shared" si="1"/>
        <v>1860641.1461142385</v>
      </c>
      <c r="S6" s="6">
        <f t="shared" si="2"/>
        <v>0.59392860696487981</v>
      </c>
      <c r="T6" s="1" t="s">
        <v>32</v>
      </c>
    </row>
    <row r="7" spans="1:20" ht="14.25">
      <c r="A7" s="1" t="s">
        <v>38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6979498.49535699</v>
      </c>
      <c r="H7" s="3">
        <f>19434320.92+4959274.63</f>
        <v>24393595.550000001</v>
      </c>
      <c r="I7" s="79">
        <v>0.06</v>
      </c>
      <c r="J7" s="5">
        <f t="shared" si="4"/>
        <v>1463615.733</v>
      </c>
      <c r="K7" s="3">
        <v>14315185.390000001</v>
      </c>
      <c r="L7" s="5">
        <f t="shared" si="0"/>
        <v>-12851569.657000002</v>
      </c>
      <c r="M7" s="2" t="s">
        <v>41</v>
      </c>
      <c r="N7" s="1" t="s">
        <v>3292</v>
      </c>
      <c r="O7" s="5">
        <f>SUMIFS(客户表!W:W,客户表!J:J,A7,客户表!A:A,E7,客户表!N:N,F7)+SUMIFS(客户表!X:X,客户表!J:J,A7,客户表!A:A,E7,客户表!N:N,F7)</f>
        <v>19281394.223396946</v>
      </c>
      <c r="P7" s="5">
        <v>36.659999999999997</v>
      </c>
      <c r="Q7" s="5">
        <f t="shared" si="3"/>
        <v>-518560.31033966405</v>
      </c>
      <c r="R7" s="5">
        <f t="shared" si="1"/>
        <v>-518594.89524532441</v>
      </c>
      <c r="S7" s="6">
        <f t="shared" si="2"/>
        <v>-2.6896130499527732E-2</v>
      </c>
      <c r="T7" s="1" t="s">
        <v>32</v>
      </c>
    </row>
    <row r="8" spans="1:20" ht="14.25">
      <c r="A8" s="1" t="s">
        <v>38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178757.00096490601</v>
      </c>
      <c r="H8" s="3">
        <v>252325.44</v>
      </c>
      <c r="I8" s="79">
        <v>7.4999999999999997E-2</v>
      </c>
      <c r="J8" s="5">
        <f t="shared" si="4"/>
        <v>18924.407999999999</v>
      </c>
      <c r="K8" s="3"/>
      <c r="L8" s="5">
        <f t="shared" si="0"/>
        <v>18924.407999999999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252325.44</v>
      </c>
      <c r="P8" s="5"/>
      <c r="Q8" s="5">
        <f t="shared" si="3"/>
        <v>87257.402863296214</v>
      </c>
      <c r="R8" s="5">
        <f t="shared" si="1"/>
        <v>87257.402863296214</v>
      </c>
      <c r="S8" s="6">
        <f t="shared" si="2"/>
        <v>0.3458129424575509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3293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3293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20876398.073879</v>
      </c>
      <c r="P10" s="5">
        <v>2020.6782000000001</v>
      </c>
      <c r="Q10" s="5">
        <f t="shared" si="5"/>
        <v>1559990.5327349068</v>
      </c>
      <c r="R10" s="5">
        <f t="shared" si="1"/>
        <v>1558084.2325462275</v>
      </c>
      <c r="S10" s="6">
        <f t="shared" si="2"/>
        <v>7.4633767138965232E-2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60</v>
      </c>
      <c r="D11" s="1" t="s">
        <v>60</v>
      </c>
      <c r="E11" s="153" t="s">
        <v>3289</v>
      </c>
      <c r="F11" s="2" t="s">
        <v>57</v>
      </c>
      <c r="G11" s="3">
        <v>252462223.00999999</v>
      </c>
      <c r="H11" s="3">
        <v>252462223.00999999</v>
      </c>
      <c r="I11" s="4">
        <v>7.0000000000000007E-2</v>
      </c>
      <c r="J11" s="5">
        <f t="shared" si="4"/>
        <v>17672355.6107</v>
      </c>
      <c r="K11" s="3"/>
      <c r="L11" s="5">
        <f t="shared" si="0"/>
        <v>17672355.6107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15688296.206839344</v>
      </c>
      <c r="R11" s="5">
        <f t="shared" si="1"/>
        <v>15688296.206839344</v>
      </c>
      <c r="S11" s="6">
        <f t="shared" si="2"/>
        <v>6.2398893549526227E-2</v>
      </c>
      <c r="T11" s="1" t="s">
        <v>32</v>
      </c>
    </row>
    <row r="12" spans="1:20" ht="14.25">
      <c r="A12" s="1" t="s">
        <v>336</v>
      </c>
      <c r="B12" s="1" t="s">
        <v>106</v>
      </c>
      <c r="C12" s="1" t="s">
        <v>335</v>
      </c>
      <c r="D12" s="1" t="s">
        <v>112</v>
      </c>
      <c r="E12" s="153" t="s">
        <v>3289</v>
      </c>
      <c r="F12" s="2" t="s">
        <v>40</v>
      </c>
      <c r="G12" s="3">
        <v>24155.040000000001</v>
      </c>
      <c r="H12" s="3">
        <v>23712.2</v>
      </c>
      <c r="I12" s="4">
        <v>0.04</v>
      </c>
      <c r="J12" s="5">
        <f t="shared" si="4"/>
        <v>948.48800000000006</v>
      </c>
      <c r="K12" s="3"/>
      <c r="L12" s="5">
        <f t="shared" si="0"/>
        <v>948.48800000000006</v>
      </c>
      <c r="M12" s="2" t="s">
        <v>41</v>
      </c>
      <c r="N12" s="1"/>
      <c r="O12" s="5">
        <f>SUMIFS(客户表!W:W,客户表!J:J,A12,客户表!A:A,E12,客户表!N:N,F12)+SUMIFS(客户表!X:X,客户表!J:J,A12,客户表!A:A,E12,客户表!N:N,F12)</f>
        <v>24155.040000000001</v>
      </c>
      <c r="P12" s="5"/>
      <c r="Q12" s="5">
        <f t="shared" ref="Q12:Q17" si="6">(O12-G12+J12-K12)/1.06</f>
        <v>894.8</v>
      </c>
      <c r="R12" s="5">
        <f t="shared" si="1"/>
        <v>894.8</v>
      </c>
      <c r="S12" s="6">
        <f t="shared" si="2"/>
        <v>3.7044028906596714E-2</v>
      </c>
      <c r="T12" s="1" t="s">
        <v>32</v>
      </c>
    </row>
    <row r="13" spans="1:20" ht="14.25">
      <c r="A13" s="1" t="s">
        <v>511</v>
      </c>
      <c r="B13" s="1" t="s">
        <v>106</v>
      </c>
      <c r="C13" s="1" t="s">
        <v>510</v>
      </c>
      <c r="D13" s="1" t="s">
        <v>3294</v>
      </c>
      <c r="E13" s="153" t="s">
        <v>3289</v>
      </c>
      <c r="F13" s="2" t="s">
        <v>108</v>
      </c>
      <c r="G13" s="3">
        <v>187501.07</v>
      </c>
      <c r="H13" s="3">
        <v>187501.07</v>
      </c>
      <c r="I13" s="4">
        <v>0.04</v>
      </c>
      <c r="J13" s="5">
        <f t="shared" si="4"/>
        <v>7500.0428000000002</v>
      </c>
      <c r="K13" s="3"/>
      <c r="L13" s="5">
        <f t="shared" si="0"/>
        <v>7500.0428000000002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187501.07</v>
      </c>
      <c r="P13" s="5"/>
      <c r="Q13" s="5">
        <f t="shared" si="6"/>
        <v>7075.5120754716982</v>
      </c>
      <c r="R13" s="5">
        <f t="shared" si="1"/>
        <v>7075.5120754716982</v>
      </c>
      <c r="S13" s="6">
        <f t="shared" si="2"/>
        <v>3.7735849056603772E-2</v>
      </c>
      <c r="T13" s="1" t="s">
        <v>32</v>
      </c>
    </row>
    <row r="14" spans="1:20" ht="14.25">
      <c r="A14" s="1" t="s">
        <v>912</v>
      </c>
      <c r="B14" s="1" t="s">
        <v>106</v>
      </c>
      <c r="C14" s="1" t="s">
        <v>911</v>
      </c>
      <c r="D14" s="1" t="s">
        <v>911</v>
      </c>
      <c r="E14" s="153" t="s">
        <v>3289</v>
      </c>
      <c r="F14" s="2" t="s">
        <v>57</v>
      </c>
      <c r="G14" s="3">
        <v>1513868.61</v>
      </c>
      <c r="H14" s="3">
        <v>1513868.61</v>
      </c>
      <c r="I14" s="4">
        <v>0.1</v>
      </c>
      <c r="J14" s="5">
        <f t="shared" si="4"/>
        <v>151386.861</v>
      </c>
      <c r="K14" s="3">
        <v>105783</v>
      </c>
      <c r="L14" s="5">
        <f t="shared" si="0"/>
        <v>45603.861000000004</v>
      </c>
      <c r="M14" s="2" t="s">
        <v>41</v>
      </c>
      <c r="N14" s="1" t="s">
        <v>3290</v>
      </c>
      <c r="O14" s="5">
        <f>SUMIFS(客户表!W:W,客户表!J:J,A14,客户表!A:A,E14,客户表!N:N,F14)+SUMIFS(客户表!X:X,客户表!J:J,A14,客户表!A:A,E14,客户表!N:N,F14)</f>
        <v>1861719.2132411068</v>
      </c>
      <c r="P14" s="5"/>
      <c r="Q14" s="5">
        <f t="shared" si="6"/>
        <v>371183.45683123276</v>
      </c>
      <c r="R14" s="5">
        <f t="shared" si="1"/>
        <v>371183.45683123276</v>
      </c>
      <c r="S14" s="6">
        <f t="shared" si="2"/>
        <v>0.19937671276702976</v>
      </c>
      <c r="T14" s="1" t="s">
        <v>32</v>
      </c>
    </row>
    <row r="15" spans="1:20" ht="14.25">
      <c r="A15" s="1" t="s">
        <v>1998</v>
      </c>
      <c r="B15" s="1" t="s">
        <v>1997</v>
      </c>
      <c r="C15" s="1" t="s">
        <v>1996</v>
      </c>
      <c r="D15" s="1" t="s">
        <v>3295</v>
      </c>
      <c r="E15" s="153" t="s">
        <v>3289</v>
      </c>
      <c r="F15" s="2" t="s">
        <v>57</v>
      </c>
      <c r="G15" s="3">
        <v>2847244.4516296</v>
      </c>
      <c r="H15" s="3">
        <v>4395613.29</v>
      </c>
      <c r="I15" s="79">
        <v>0.08</v>
      </c>
      <c r="J15" s="5">
        <f t="shared" si="4"/>
        <v>351649.06320000003</v>
      </c>
      <c r="K15" s="3"/>
      <c r="L15" s="5">
        <f t="shared" si="0"/>
        <v>351649.06320000003</v>
      </c>
      <c r="M15" s="2" t="s">
        <v>41</v>
      </c>
      <c r="N15" s="1"/>
      <c r="O15" s="5">
        <f>SUMIFS(客户表!W:W,客户表!J:J,A15,客户表!A:A,E15,客户表!N:N,F15)+SUMIFS(客户表!X:X,客户表!J:J,A15,客户表!A:A,E15,客户表!N:N,F15)</f>
        <v>4435043.2430513836</v>
      </c>
      <c r="P15" s="5"/>
      <c r="Q15" s="5">
        <f t="shared" si="6"/>
        <v>1829667.7873790411</v>
      </c>
      <c r="R15" s="5">
        <f t="shared" si="1"/>
        <v>1829667.7873790411</v>
      </c>
      <c r="S15" s="6">
        <f t="shared" si="2"/>
        <v>0.41254790249129547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3295</v>
      </c>
      <c r="E16" s="153" t="s">
        <v>3289</v>
      </c>
      <c r="F16" s="2" t="s">
        <v>40</v>
      </c>
      <c r="G16" s="3">
        <v>46902142.642616697</v>
      </c>
      <c r="H16" s="3">
        <v>76365987.709999993</v>
      </c>
      <c r="I16" s="79">
        <v>7.0000000000000007E-2</v>
      </c>
      <c r="J16" s="5">
        <f t="shared" si="4"/>
        <v>5345619.1397000002</v>
      </c>
      <c r="K16" s="3">
        <v>31753728.859999999</v>
      </c>
      <c r="L16" s="5">
        <f t="shared" si="0"/>
        <v>-26408109.7203</v>
      </c>
      <c r="M16" s="2" t="s">
        <v>41</v>
      </c>
      <c r="N16" s="1" t="s">
        <v>3296</v>
      </c>
      <c r="O16" s="5">
        <f>SUMIFS(客户表!W:W,客户表!J:J,A16,客户表!A:A,E16,客户表!N:N,F16)+SUMIFS(客户表!X:X,客户表!J:J,A16,客户表!A:A,E16,客户表!N:N,F16)</f>
        <v>75976990.513408974</v>
      </c>
      <c r="P16" s="5">
        <v>4993.2299999999996</v>
      </c>
      <c r="Q16" s="5">
        <f t="shared" si="6"/>
        <v>2515790.7080115853</v>
      </c>
      <c r="R16" s="5">
        <f>Q16-(P16/1.06)</f>
        <v>2511080.1136719626</v>
      </c>
      <c r="S16" s="6">
        <f t="shared" si="2"/>
        <v>3.3050534072270064E-2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3295</v>
      </c>
      <c r="E17" s="153" t="s">
        <v>3289</v>
      </c>
      <c r="F17" s="2" t="s">
        <v>331</v>
      </c>
      <c r="G17" s="3">
        <v>855958.44575379696</v>
      </c>
      <c r="H17" s="3">
        <v>1395871.21</v>
      </c>
      <c r="I17" s="79">
        <v>0.08</v>
      </c>
      <c r="J17" s="5">
        <f t="shared" si="4"/>
        <v>111669.69680000001</v>
      </c>
      <c r="K17" s="3"/>
      <c r="L17" s="5">
        <f t="shared" si="0"/>
        <v>111669.69680000001</v>
      </c>
      <c r="M17" s="2" t="s">
        <v>41</v>
      </c>
      <c r="N17" s="1"/>
      <c r="O17" s="5">
        <f>SUMIFS(客户表!W:W,客户表!J:J,A17,客户表!A:A,E17,客户表!N:N,F17)+SUMIFS(客户表!X:X,客户表!J:J,A17,客户表!A:A,E17,客户表!N:N,F17)</f>
        <v>1392728.9952440022</v>
      </c>
      <c r="P17" s="5"/>
      <c r="Q17" s="5">
        <f t="shared" si="6"/>
        <v>611736.08140585397</v>
      </c>
      <c r="R17" s="5">
        <f t="shared" si="1"/>
        <v>611736.08140585397</v>
      </c>
      <c r="S17" s="6">
        <f t="shared" si="2"/>
        <v>0.4392355465383842</v>
      </c>
      <c r="T17" s="1" t="s">
        <v>32</v>
      </c>
    </row>
    <row r="18" spans="1:20" ht="14.25">
      <c r="A18" s="1" t="s">
        <v>2842</v>
      </c>
      <c r="B18" s="1" t="s">
        <v>2841</v>
      </c>
      <c r="C18" s="1" t="s">
        <v>2840</v>
      </c>
      <c r="D18" s="1" t="s">
        <v>3297</v>
      </c>
      <c r="E18" s="153" t="s">
        <v>3289</v>
      </c>
      <c r="F18" s="2" t="s">
        <v>57</v>
      </c>
      <c r="G18" s="3">
        <v>56016014.030000001</v>
      </c>
      <c r="H18" s="3">
        <v>56016014.030000001</v>
      </c>
      <c r="I18" s="4">
        <v>0.05</v>
      </c>
      <c r="J18" s="5">
        <f t="shared" si="4"/>
        <v>2800800.7015000004</v>
      </c>
      <c r="K18" s="3"/>
      <c r="L18" s="5">
        <f t="shared" si="0"/>
        <v>2800800.7015000004</v>
      </c>
      <c r="M18" s="2" t="s">
        <v>149</v>
      </c>
      <c r="N18" s="1"/>
      <c r="O18" s="5">
        <f>SUMIFS(客户表!W:W,客户表!J:J,A18,客户表!A:A,E18,客户表!N:N,F18)+SUMIFS(客户表!X:X,客户表!J:J,A18,客户表!A:A,E18,客户表!N:N,F18)</f>
        <v>54646286.890345648</v>
      </c>
      <c r="P18" s="5">
        <v>2178.7519047618998</v>
      </c>
      <c r="Q18" s="5">
        <f t="shared" ref="Q18:Q20" si="7">(O18-G18+J18)/1.06</f>
        <v>1350069.3979675916</v>
      </c>
      <c r="R18" s="5">
        <f t="shared" si="1"/>
        <v>1348013.9716423445</v>
      </c>
      <c r="S18" s="6">
        <f t="shared" si="2"/>
        <v>2.4667988409666275E-2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3297</v>
      </c>
      <c r="E19" s="153" t="s">
        <v>3289</v>
      </c>
      <c r="F19" s="2" t="s">
        <v>40</v>
      </c>
      <c r="G19" s="3">
        <v>11331093.470000001</v>
      </c>
      <c r="H19" s="3">
        <v>11331093.470000001</v>
      </c>
      <c r="I19" s="4">
        <v>0.05</v>
      </c>
      <c r="J19" s="5">
        <f t="shared" si="4"/>
        <v>566554.67350000003</v>
      </c>
      <c r="K19" s="3"/>
      <c r="L19" s="5">
        <f t="shared" si="0"/>
        <v>566554.67350000003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11270516.327259053</v>
      </c>
      <c r="P19" s="5"/>
      <c r="Q19" s="5">
        <f t="shared" si="7"/>
        <v>477337.29316891689</v>
      </c>
      <c r="R19" s="5">
        <f t="shared" si="1"/>
        <v>477337.29316891689</v>
      </c>
      <c r="S19" s="6">
        <f t="shared" si="2"/>
        <v>4.2352744036617138E-2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3297</v>
      </c>
      <c r="E20" s="153" t="s">
        <v>3289</v>
      </c>
      <c r="F20" s="2" t="s">
        <v>108</v>
      </c>
      <c r="G20" s="3">
        <v>13373375.4</v>
      </c>
      <c r="H20" s="3">
        <f>13323493.05+49882.35</f>
        <v>13373375.4</v>
      </c>
      <c r="I20" s="4">
        <v>0.05</v>
      </c>
      <c r="J20" s="5">
        <f t="shared" si="4"/>
        <v>668668.77</v>
      </c>
      <c r="K20" s="3"/>
      <c r="L20" s="5">
        <f t="shared" si="0"/>
        <v>668668.77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12889528.181496838</v>
      </c>
      <c r="P20" s="5"/>
      <c r="Q20" s="5">
        <f t="shared" si="7"/>
        <v>174359.95424229975</v>
      </c>
      <c r="R20" s="5">
        <f t="shared" si="1"/>
        <v>174359.95424229975</v>
      </c>
      <c r="S20" s="6">
        <f t="shared" si="2"/>
        <v>1.3527256528489287E-2</v>
      </c>
      <c r="T20" s="1" t="s">
        <v>32</v>
      </c>
    </row>
    <row r="21" spans="1:20" ht="14.25">
      <c r="A21" s="1" t="s">
        <v>2963</v>
      </c>
      <c r="B21" s="1" t="s">
        <v>2962</v>
      </c>
      <c r="C21" s="1" t="s">
        <v>2961</v>
      </c>
      <c r="D21" s="1" t="s">
        <v>2961</v>
      </c>
      <c r="E21" s="153" t="s">
        <v>3289</v>
      </c>
      <c r="F21" s="2" t="s">
        <v>40</v>
      </c>
      <c r="G21" s="3">
        <v>24745548.219999999</v>
      </c>
      <c r="H21" s="3">
        <f>G21</f>
        <v>24745548.219999999</v>
      </c>
      <c r="I21" s="4">
        <v>0</v>
      </c>
      <c r="J21" s="5">
        <f t="shared" si="4"/>
        <v>0</v>
      </c>
      <c r="K21" s="3"/>
      <c r="L21" s="5">
        <f t="shared" si="0"/>
        <v>0</v>
      </c>
      <c r="M21" s="2" t="s">
        <v>80</v>
      </c>
      <c r="N21" s="1"/>
      <c r="O21" s="5">
        <f>SUMIFS(客户表!W:W,客户表!J:J,A21,客户表!A:A,E21,客户表!N:N,F21)+SUMIFS(客户表!X:X,客户表!J:J,A21,客户表!A:A,E21,客户表!N:N,F21)</f>
        <v>26025693.665528413</v>
      </c>
      <c r="P21" s="5"/>
      <c r="Q21" s="5">
        <f t="shared" ref="Q21:Q31" si="8">(O21-G21+J21-K21)/1.06</f>
        <v>1207684.3825739755</v>
      </c>
      <c r="R21" s="5">
        <f t="shared" si="1"/>
        <v>1207684.3825739755</v>
      </c>
      <c r="S21" s="6">
        <f t="shared" si="2"/>
        <v>4.6403542518199205E-2</v>
      </c>
      <c r="T21" s="1" t="s">
        <v>32</v>
      </c>
    </row>
    <row r="22" spans="1:20" ht="14.25">
      <c r="A22" s="1" t="s">
        <v>62</v>
      </c>
      <c r="B22" s="1" t="s">
        <v>61</v>
      </c>
      <c r="C22" s="1" t="s">
        <v>60</v>
      </c>
      <c r="D22" s="1" t="s">
        <v>60</v>
      </c>
      <c r="E22" s="153" t="s">
        <v>3289</v>
      </c>
      <c r="F22" s="2" t="s">
        <v>3095</v>
      </c>
      <c r="G22" s="3">
        <v>12000</v>
      </c>
      <c r="H22" s="3">
        <v>12000</v>
      </c>
      <c r="I22" s="4">
        <v>0.16</v>
      </c>
      <c r="J22" s="5">
        <f t="shared" si="4"/>
        <v>1920</v>
      </c>
      <c r="K22" s="3">
        <v>0</v>
      </c>
      <c r="L22" s="5">
        <f t="shared" si="0"/>
        <v>1920</v>
      </c>
      <c r="M22" s="2" t="s">
        <v>3298</v>
      </c>
      <c r="N22" s="1"/>
      <c r="O22" s="5">
        <f>SUMIFS(客户表!W:W,客户表!J:J,A22,客户表!A:A,E22,客户表!N:N,F22)+SUMIFS(客户表!X:X,客户表!J:J,A22,客户表!A:A,E22,客户表!N:N,F22)</f>
        <v>12000</v>
      </c>
      <c r="P22" s="5"/>
      <c r="Q22" s="5">
        <f>(O22-G22+J22)/1.06</f>
        <v>1811.3207547169811</v>
      </c>
      <c r="R22" s="5">
        <f t="shared" si="1"/>
        <v>1811.3207547169811</v>
      </c>
      <c r="S22" s="6">
        <f t="shared" si="2"/>
        <v>0.15094339622641509</v>
      </c>
      <c r="T22" s="1" t="s">
        <v>32</v>
      </c>
    </row>
    <row r="23" spans="1:20" ht="14.25">
      <c r="A23" s="1" t="s">
        <v>3137</v>
      </c>
      <c r="B23" s="1" t="s">
        <v>106</v>
      </c>
      <c r="C23" s="1" t="s">
        <v>3136</v>
      </c>
      <c r="D23" s="1" t="s">
        <v>3136</v>
      </c>
      <c r="E23" s="153" t="s">
        <v>3289</v>
      </c>
      <c r="F23" s="2" t="s">
        <v>57</v>
      </c>
      <c r="G23" s="3">
        <v>11868.5</v>
      </c>
      <c r="H23" s="3">
        <v>11868.5</v>
      </c>
      <c r="I23" s="4">
        <v>0</v>
      </c>
      <c r="J23" s="5">
        <f t="shared" si="4"/>
        <v>0</v>
      </c>
      <c r="K23" s="3">
        <v>0</v>
      </c>
      <c r="L23" s="5">
        <f t="shared" si="0"/>
        <v>0</v>
      </c>
      <c r="M23" s="2" t="s">
        <v>80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 t="shared" si="8"/>
        <v>-11196.698113207547</v>
      </c>
      <c r="R23" s="5">
        <f t="shared" si="1"/>
        <v>-11196.698113207547</v>
      </c>
      <c r="S23" s="6" t="e">
        <f>R23/O23</f>
        <v>#DIV/0!</v>
      </c>
      <c r="T23" s="1" t="s">
        <v>505</v>
      </c>
    </row>
    <row r="24" spans="1:20" ht="14.25">
      <c r="A24" s="1" t="s">
        <v>3094</v>
      </c>
      <c r="B24" s="1" t="s">
        <v>106</v>
      </c>
      <c r="C24" s="1" t="s">
        <v>3093</v>
      </c>
      <c r="D24" s="1" t="s">
        <v>1744</v>
      </c>
      <c r="E24" s="153" t="s">
        <v>3289</v>
      </c>
      <c r="F24" s="2" t="s">
        <v>3095</v>
      </c>
      <c r="G24" s="3">
        <v>380000</v>
      </c>
      <c r="H24" s="3">
        <v>380000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380000</v>
      </c>
      <c r="P24" s="5"/>
      <c r="Q24" s="5">
        <f t="shared" si="8"/>
        <v>0</v>
      </c>
      <c r="R24" s="5">
        <f t="shared" si="1"/>
        <v>0</v>
      </c>
      <c r="S24" s="6">
        <f t="shared" si="2"/>
        <v>0</v>
      </c>
      <c r="T24" s="1" t="s">
        <v>32</v>
      </c>
    </row>
    <row r="25" spans="1:20" ht="14.25">
      <c r="A25" s="1" t="s">
        <v>3099</v>
      </c>
      <c r="B25" s="1" t="s">
        <v>106</v>
      </c>
      <c r="C25" s="1" t="s">
        <v>3098</v>
      </c>
      <c r="D25" s="1" t="s">
        <v>3098</v>
      </c>
      <c r="E25" s="153" t="s">
        <v>3289</v>
      </c>
      <c r="F25" s="2" t="s">
        <v>57</v>
      </c>
      <c r="G25" s="3">
        <v>6500000</v>
      </c>
      <c r="H25" s="3">
        <v>6500000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 t="s">
        <v>23</v>
      </c>
      <c r="O25" s="5">
        <f>SUMIFS(客户表!W:W,客户表!J:J,A25,客户表!A:A,E25,客户表!N:N,F25)+SUMIFS(客户表!X:X,客户表!J:J,A25,客户表!A:A,E25,客户表!N:N,F25)</f>
        <v>6825000</v>
      </c>
      <c r="P25" s="5"/>
      <c r="Q25" s="5">
        <f t="shared" si="8"/>
        <v>306603.77358490566</v>
      </c>
      <c r="R25" s="5">
        <f t="shared" si="1"/>
        <v>306603.77358490566</v>
      </c>
      <c r="S25" s="6">
        <f t="shared" si="2"/>
        <v>4.4923629829290206E-2</v>
      </c>
      <c r="T25" s="1" t="s">
        <v>32</v>
      </c>
    </row>
    <row r="26" spans="1:20" ht="14.25">
      <c r="A26" s="1" t="s">
        <v>3083</v>
      </c>
      <c r="B26" s="1" t="s">
        <v>106</v>
      </c>
      <c r="C26" s="1" t="s">
        <v>3082</v>
      </c>
      <c r="D26" s="1" t="s">
        <v>3299</v>
      </c>
      <c r="E26" s="153" t="s">
        <v>3289</v>
      </c>
      <c r="F26" s="2" t="s">
        <v>3084</v>
      </c>
      <c r="G26" s="3">
        <v>171522</v>
      </c>
      <c r="H26" s="3">
        <v>171522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3300</v>
      </c>
      <c r="O26" s="5">
        <f>SUMIFS(客户表!W:W,客户表!J:J,A26,客户表!A:A,E26,客户表!N:N,F26)+SUMIFS(客户表!X:X,客户表!J:J,A26,客户表!A:A,E26,客户表!N:N,F26)</f>
        <v>228696</v>
      </c>
      <c r="P26" s="5"/>
      <c r="Q26" s="5">
        <f t="shared" si="8"/>
        <v>53937.735849056604</v>
      </c>
      <c r="R26" s="5">
        <f t="shared" si="1"/>
        <v>53937.735849056604</v>
      </c>
      <c r="S26" s="6">
        <f t="shared" si="2"/>
        <v>0.23584905660377359</v>
      </c>
      <c r="T26" s="1" t="s">
        <v>32</v>
      </c>
    </row>
    <row r="27" spans="1:20" ht="14.25">
      <c r="A27" s="1" t="s">
        <v>3087</v>
      </c>
      <c r="B27" s="1" t="s">
        <v>106</v>
      </c>
      <c r="C27" s="1" t="s">
        <v>3086</v>
      </c>
      <c r="D27" s="1" t="s">
        <v>3301</v>
      </c>
      <c r="E27" s="153" t="s">
        <v>3289</v>
      </c>
      <c r="F27" s="2" t="s">
        <v>3088</v>
      </c>
      <c r="G27" s="3">
        <v>672300</v>
      </c>
      <c r="H27" s="3">
        <v>672300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3302</v>
      </c>
      <c r="O27" s="5">
        <f>SUMIFS(客户表!W:W,客户表!J:J,A27,客户表!A:A,E27,客户表!N:N,F27)+SUMIFS(客户表!X:X,客户表!J:J,A27,客户表!A:A,E27,客户表!N:N,F27)</f>
        <v>942000</v>
      </c>
      <c r="P27" s="5"/>
      <c r="Q27" s="5">
        <f t="shared" si="8"/>
        <v>254433.96226415093</v>
      </c>
      <c r="R27" s="5">
        <f t="shared" si="1"/>
        <v>254433.96226415093</v>
      </c>
      <c r="S27" s="6">
        <f t="shared" si="2"/>
        <v>0.2700997476264872</v>
      </c>
      <c r="T27" s="1" t="s">
        <v>505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3301</v>
      </c>
      <c r="E28" s="153" t="s">
        <v>3289</v>
      </c>
      <c r="F28" s="2" t="s">
        <v>57</v>
      </c>
      <c r="G28" s="3">
        <v>1670622.8219999999</v>
      </c>
      <c r="H28" s="3">
        <v>1670622.8219999999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3302</v>
      </c>
      <c r="O28" s="5">
        <f>SUMIFS(客户表!W:W,客户表!J:J,A28,客户表!A:A,E28,客户表!N:N,F28)+SUMIFS(客户表!X:X,客户表!J:J,A28,客户表!A:A,E28,客户表!N:N,F28)</f>
        <v>2225470.8803703701</v>
      </c>
      <c r="P28" s="5"/>
      <c r="Q28" s="5">
        <f t="shared" si="8"/>
        <v>523441.56450034922</v>
      </c>
      <c r="R28" s="5">
        <f t="shared" si="1"/>
        <v>523441.56450034922</v>
      </c>
      <c r="S28" s="6">
        <f t="shared" si="2"/>
        <v>0.23520485894348633</v>
      </c>
      <c r="T28" s="1" t="s">
        <v>505</v>
      </c>
    </row>
    <row r="29" spans="1:20" ht="14.25">
      <c r="A29" s="1" t="s">
        <v>3108</v>
      </c>
      <c r="B29" s="1" t="s">
        <v>106</v>
      </c>
      <c r="C29" s="1" t="s">
        <v>3107</v>
      </c>
      <c r="D29" s="1" t="s">
        <v>3303</v>
      </c>
      <c r="E29" s="153" t="s">
        <v>3289</v>
      </c>
      <c r="F29" s="2" t="s">
        <v>40</v>
      </c>
      <c r="G29" s="3">
        <v>120000</v>
      </c>
      <c r="H29" s="3">
        <v>120000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3304</v>
      </c>
      <c r="O29" s="5">
        <f>SUMIFS(客户表!W:W,客户表!J:J,A29,客户表!A:A,E29,客户表!N:N,F29)+SUMIFS(客户表!X:X,客户表!J:J,A29,客户表!A:A,E29,客户表!N:N,F29)</f>
        <v>120000</v>
      </c>
      <c r="P29" s="5"/>
      <c r="Q29" s="5">
        <f t="shared" si="8"/>
        <v>0</v>
      </c>
      <c r="R29" s="5">
        <f t="shared" si="1"/>
        <v>0</v>
      </c>
      <c r="S29" s="6">
        <f t="shared" si="2"/>
        <v>0</v>
      </c>
      <c r="T29" s="1" t="s">
        <v>32</v>
      </c>
    </row>
    <row r="30" spans="1:20" ht="14.25">
      <c r="A30" s="1" t="s">
        <v>3106</v>
      </c>
      <c r="B30" s="1" t="s">
        <v>106</v>
      </c>
      <c r="C30" s="1" t="s">
        <v>3105</v>
      </c>
      <c r="D30" s="1" t="s">
        <v>3303</v>
      </c>
      <c r="E30" s="153" t="s">
        <v>3289</v>
      </c>
      <c r="F30" s="2" t="s">
        <v>57</v>
      </c>
      <c r="G30" s="3">
        <v>239680</v>
      </c>
      <c r="H30" s="3">
        <v>239680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3304</v>
      </c>
      <c r="O30" s="5">
        <f>SUMIFS(客户表!W:W,客户表!J:J,A30,客户表!A:A,E30,客户表!N:N,F30)+SUMIFS(客户表!X:X,客户表!J:J,A30,客户表!A:A,E30,客户表!N:N,F30)</f>
        <v>280000</v>
      </c>
      <c r="P30" s="5"/>
      <c r="Q30" s="5">
        <f t="shared" si="8"/>
        <v>38037.735849056604</v>
      </c>
      <c r="R30" s="5">
        <f t="shared" si="1"/>
        <v>38037.735849056604</v>
      </c>
      <c r="S30" s="6">
        <f t="shared" si="2"/>
        <v>0.13584905660377358</v>
      </c>
      <c r="T30" s="1" t="s">
        <v>32</v>
      </c>
    </row>
    <row r="31" spans="1:20" ht="14.25">
      <c r="A31" s="1" t="s">
        <v>3112</v>
      </c>
      <c r="B31" s="1" t="s">
        <v>106</v>
      </c>
      <c r="C31" s="1" t="s">
        <v>3111</v>
      </c>
      <c r="D31" s="1" t="s">
        <v>3303</v>
      </c>
      <c r="E31" s="153" t="s">
        <v>3289</v>
      </c>
      <c r="F31" s="2" t="s">
        <v>57</v>
      </c>
      <c r="G31" s="3">
        <v>127569.48545454501</v>
      </c>
      <c r="H31" s="3">
        <v>127569.48545454501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3304</v>
      </c>
      <c r="O31" s="5">
        <f>SUMIFS(客户表!W:W,客户表!J:J,A31,客户表!A:A,E31,客户表!N:N,F31)+SUMIFS(客户表!X:X,客户表!J:J,A31,客户表!A:A,E31,客户表!N:N,F31)</f>
        <v>147092.69811320756</v>
      </c>
      <c r="P31" s="5"/>
      <c r="Q31" s="5">
        <f t="shared" si="8"/>
        <v>18418.125149681651</v>
      </c>
      <c r="R31" s="5">
        <f t="shared" si="1"/>
        <v>18418.125149681651</v>
      </c>
      <c r="S31" s="6">
        <f t="shared" si="2"/>
        <v>0.12521440823327909</v>
      </c>
      <c r="T31" s="1" t="s">
        <v>505</v>
      </c>
    </row>
    <row r="32" spans="1:20" ht="14.25">
      <c r="A32" s="1" t="s">
        <v>2842</v>
      </c>
      <c r="B32" s="1" t="s">
        <v>2841</v>
      </c>
      <c r="C32" s="1" t="s">
        <v>2840</v>
      </c>
      <c r="D32" s="1" t="s">
        <v>3297</v>
      </c>
      <c r="E32" s="153" t="s">
        <v>3289</v>
      </c>
      <c r="F32" s="2" t="s">
        <v>3088</v>
      </c>
      <c r="G32" s="3">
        <v>2134900</v>
      </c>
      <c r="H32" s="3">
        <f>2274400-139500</f>
        <v>2134900</v>
      </c>
      <c r="I32" s="4">
        <v>0.05</v>
      </c>
      <c r="J32" s="5">
        <f t="shared" si="4"/>
        <v>106745</v>
      </c>
      <c r="K32" s="3">
        <v>0</v>
      </c>
      <c r="L32" s="5">
        <f t="shared" si="0"/>
        <v>106745</v>
      </c>
      <c r="M32" s="2" t="s">
        <v>3298</v>
      </c>
      <c r="N32" s="1"/>
      <c r="O32" s="5">
        <f>SUMIFS(客户表!W:W,客户表!J:J,A32,客户表!A:A,E32,客户表!N:N,F32)+SUMIFS(客户表!X:X,客户表!J:J,A32,客户表!A:A,E32,客户表!N:N,F32)</f>
        <v>2628484</v>
      </c>
      <c r="P32" s="5"/>
      <c r="Q32" s="5">
        <f>(O32-G32+J32)/1.06</f>
        <v>566348.11320754711</v>
      </c>
      <c r="R32" s="5">
        <f t="shared" si="1"/>
        <v>566348.11320754711</v>
      </c>
      <c r="S32" s="6">
        <f t="shared" si="2"/>
        <v>0.21546568790509932</v>
      </c>
      <c r="T32" s="1" t="s">
        <v>32</v>
      </c>
    </row>
    <row r="33" spans="1:20" ht="14.25">
      <c r="A33" s="1" t="s">
        <v>3153</v>
      </c>
      <c r="B33" s="1" t="s">
        <v>106</v>
      </c>
      <c r="C33" s="1" t="s">
        <v>3152</v>
      </c>
      <c r="D33" s="1" t="s">
        <v>2041</v>
      </c>
      <c r="E33" s="153" t="s">
        <v>3289</v>
      </c>
      <c r="F33" s="2" t="s">
        <v>40</v>
      </c>
      <c r="G33" s="3">
        <v>2394.79</v>
      </c>
      <c r="H33" s="3">
        <v>2394.79</v>
      </c>
      <c r="I33" s="4">
        <v>0</v>
      </c>
      <c r="J33" s="5">
        <f t="shared" si="4"/>
        <v>0</v>
      </c>
      <c r="K33" s="3">
        <v>0</v>
      </c>
      <c r="L33" s="5">
        <f t="shared" si="0"/>
        <v>0</v>
      </c>
      <c r="M33" s="2" t="s">
        <v>80</v>
      </c>
      <c r="N33" s="1" t="s">
        <v>3305</v>
      </c>
      <c r="O33" s="5">
        <f>SUMIFS(客户表!W:W,客户表!J:J,A33,客户表!A:A,E33,客户表!N:N,F33)+SUMIFS(客户表!X:X,客户表!J:J,A33,客户表!A:A,E33,客户表!N:N,F33)</f>
        <v>2394.79</v>
      </c>
      <c r="P33" s="5"/>
      <c r="Q33" s="5">
        <f t="shared" ref="Q33:Q45" si="9">(O33-G33+J33-K33)/1.06</f>
        <v>0</v>
      </c>
      <c r="R33" s="5">
        <f t="shared" si="1"/>
        <v>0</v>
      </c>
      <c r="S33" s="6">
        <f t="shared" si="2"/>
        <v>0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57</v>
      </c>
      <c r="G34" s="3">
        <v>0</v>
      </c>
      <c r="H34" s="3">
        <v>0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3305</v>
      </c>
      <c r="O34" s="5">
        <f>SUMIFS(客户表!W:W,客户表!J:J,A34,客户表!A:A,E34,客户表!N:N,F34)+SUMIFS(客户表!X:X,客户表!J:J,A34,客户表!A:A,E34,客户表!N:N,F34)</f>
        <v>0</v>
      </c>
      <c r="P34" s="5"/>
      <c r="Q34" s="5">
        <f t="shared" si="9"/>
        <v>0</v>
      </c>
      <c r="R34" s="5">
        <f t="shared" si="1"/>
        <v>0</v>
      </c>
      <c r="S34" s="6" t="e">
        <f t="shared" si="2"/>
        <v>#DIV/0!</v>
      </c>
      <c r="T34" s="1" t="s">
        <v>32</v>
      </c>
    </row>
    <row r="35" spans="1:20" ht="14.25">
      <c r="A35" s="1" t="s">
        <v>3180</v>
      </c>
      <c r="B35" s="1" t="s">
        <v>106</v>
      </c>
      <c r="C35" s="1" t="s">
        <v>3179</v>
      </c>
      <c r="D35" s="1" t="s">
        <v>273</v>
      </c>
      <c r="E35" s="153" t="s">
        <v>3289</v>
      </c>
      <c r="F35" s="2" t="s">
        <v>40</v>
      </c>
      <c r="G35" s="3">
        <v>1523.05</v>
      </c>
      <c r="H35" s="3">
        <v>1523.05</v>
      </c>
      <c r="I35" s="4">
        <v>0.06</v>
      </c>
      <c r="J35" s="5">
        <f t="shared" si="4"/>
        <v>91.382999999999996</v>
      </c>
      <c r="K35" s="3">
        <v>0</v>
      </c>
      <c r="L35" s="5">
        <f t="shared" si="0"/>
        <v>91.382999999999996</v>
      </c>
      <c r="M35" s="2" t="s">
        <v>41</v>
      </c>
      <c r="N35" s="1" t="s">
        <v>3306</v>
      </c>
      <c r="O35" s="5">
        <f>SUMIFS(客户表!W:W,客户表!J:J,A35,客户表!A:A,E35,客户表!N:N,F35)+SUMIFS(客户表!X:X,客户表!J:J,A35,客户表!A:A,E35,客户表!N:N,F35)</f>
        <v>1522.7535294117649</v>
      </c>
      <c r="P35" s="5"/>
      <c r="Q35" s="5">
        <f t="shared" si="9"/>
        <v>85.93068812430657</v>
      </c>
      <c r="R35" s="5">
        <f t="shared" si="1"/>
        <v>85.93068812430657</v>
      </c>
      <c r="S35" s="6">
        <f t="shared" si="2"/>
        <v>5.6431120640712838E-2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57</v>
      </c>
      <c r="G36" s="3">
        <v>0</v>
      </c>
      <c r="H36" s="3">
        <v>0</v>
      </c>
      <c r="I36" s="4">
        <v>0.1</v>
      </c>
      <c r="J36" s="5">
        <f t="shared" si="4"/>
        <v>0</v>
      </c>
      <c r="K36" s="3">
        <v>0</v>
      </c>
      <c r="L36" s="5">
        <f t="shared" si="0"/>
        <v>0</v>
      </c>
      <c r="M36" s="2" t="s">
        <v>41</v>
      </c>
      <c r="N36" s="1" t="s">
        <v>3306</v>
      </c>
      <c r="O36" s="5">
        <f>SUMIFS(客户表!W:W,客户表!J:J,A36,客户表!A:A,E36,客户表!N:N,F36)+SUMIFS(客户表!X:X,客户表!J:J,A36,客户表!A:A,E36,客户表!N:N,F36)</f>
        <v>0</v>
      </c>
      <c r="P36" s="5"/>
      <c r="Q36" s="5">
        <f t="shared" si="9"/>
        <v>0</v>
      </c>
      <c r="R36" s="5">
        <f t="shared" si="1"/>
        <v>0</v>
      </c>
      <c r="S36" s="6" t="e">
        <f t="shared" si="2"/>
        <v>#DIV/0!</v>
      </c>
      <c r="T36" s="1" t="s">
        <v>32</v>
      </c>
    </row>
    <row r="37" spans="1:20" ht="14.25">
      <c r="A37" s="1" t="s">
        <v>3182</v>
      </c>
      <c r="B37" s="1" t="s">
        <v>106</v>
      </c>
      <c r="C37" s="1" t="s">
        <v>3181</v>
      </c>
      <c r="D37" s="1" t="s">
        <v>273</v>
      </c>
      <c r="E37" s="153" t="s">
        <v>3289</v>
      </c>
      <c r="F37" s="2" t="s">
        <v>40</v>
      </c>
      <c r="G37" s="3">
        <v>69608.320000000007</v>
      </c>
      <c r="H37" s="3">
        <v>69608.320000000007</v>
      </c>
      <c r="I37" s="4">
        <v>0.03</v>
      </c>
      <c r="J37" s="5">
        <f t="shared" si="4"/>
        <v>2088.2496000000001</v>
      </c>
      <c r="K37" s="3">
        <v>0</v>
      </c>
      <c r="L37" s="5">
        <f t="shared" si="0"/>
        <v>2088.2496000000001</v>
      </c>
      <c r="M37" s="2" t="s">
        <v>41</v>
      </c>
      <c r="N37" s="1"/>
      <c r="O37" s="5">
        <f>SUMIFS(客户表!W:W,客户表!J:J,A37,客户表!A:A,E37,客户表!N:N,F37)+SUMIFS(客户表!X:X,客户表!J:J,A37,客户表!A:A,E37,客户表!N:N,F37)</f>
        <v>67580.89320388349</v>
      </c>
      <c r="P37" s="5"/>
      <c r="Q37" s="5">
        <f t="shared" si="9"/>
        <v>57.380003663663366</v>
      </c>
      <c r="R37" s="5">
        <f t="shared" si="1"/>
        <v>57.380003663663366</v>
      </c>
      <c r="S37" s="6">
        <f t="shared" si="2"/>
        <v>8.4905660377341782E-4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57</v>
      </c>
      <c r="G38" s="3">
        <v>0</v>
      </c>
      <c r="H38" s="3">
        <v>0</v>
      </c>
      <c r="I38" s="4">
        <v>7.0000000000000007E-2</v>
      </c>
      <c r="J38" s="5">
        <f t="shared" si="4"/>
        <v>0</v>
      </c>
      <c r="K38" s="3">
        <v>0</v>
      </c>
      <c r="L38" s="5">
        <f t="shared" si="0"/>
        <v>0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0</v>
      </c>
      <c r="P38" s="5"/>
      <c r="Q38" s="5">
        <f t="shared" si="9"/>
        <v>0</v>
      </c>
      <c r="R38" s="5">
        <f t="shared" si="1"/>
        <v>0</v>
      </c>
      <c r="S38" s="6" t="e">
        <f t="shared" si="2"/>
        <v>#DIV/0!</v>
      </c>
      <c r="T38" s="1" t="s">
        <v>32</v>
      </c>
    </row>
    <row r="39" spans="1:20" ht="14.25">
      <c r="A39" s="1" t="s">
        <v>3150</v>
      </c>
      <c r="B39" s="1" t="s">
        <v>1997</v>
      </c>
      <c r="C39" s="1" t="s">
        <v>3149</v>
      </c>
      <c r="D39" s="1" t="s">
        <v>3307</v>
      </c>
      <c r="E39" s="153" t="s">
        <v>3289</v>
      </c>
      <c r="F39" s="2" t="s">
        <v>3095</v>
      </c>
      <c r="G39" s="3">
        <v>867279.95627816999</v>
      </c>
      <c r="H39" s="3">
        <v>867279.95627816999</v>
      </c>
      <c r="I39" s="4">
        <v>0</v>
      </c>
      <c r="J39" s="5">
        <f t="shared" si="4"/>
        <v>0</v>
      </c>
      <c r="K39" s="3">
        <v>0</v>
      </c>
      <c r="L39" s="5">
        <f t="shared" si="0"/>
        <v>0</v>
      </c>
      <c r="M39" s="2" t="s">
        <v>80</v>
      </c>
      <c r="N39" s="1"/>
      <c r="O39" s="5">
        <f>SUMIFS(客户表!W:W,客户表!J:J,A39,客户表!A:A,E39,客户表!N:N,F39)+SUMIFS(客户表!X:X,客户表!J:J,A39,客户表!A:A,E39,客户表!N:N,F39)</f>
        <v>867279.95627816999</v>
      </c>
      <c r="P39" s="5"/>
      <c r="Q39" s="5">
        <f t="shared" si="9"/>
        <v>0</v>
      </c>
      <c r="R39" s="5">
        <f t="shared" si="1"/>
        <v>0</v>
      </c>
      <c r="S39" s="6">
        <f t="shared" si="2"/>
        <v>0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3307</v>
      </c>
      <c r="E40" s="153" t="s">
        <v>3289</v>
      </c>
      <c r="F40" s="2" t="s">
        <v>40</v>
      </c>
      <c r="G40" s="3">
        <v>6510319.5</v>
      </c>
      <c r="H40" s="3">
        <v>6510319.5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6772158.4500000002</v>
      </c>
      <c r="P40" s="5"/>
      <c r="Q40" s="5">
        <f t="shared" si="9"/>
        <v>247017.87735849072</v>
      </c>
      <c r="R40" s="5">
        <f t="shared" si="1"/>
        <v>247017.87735849072</v>
      </c>
      <c r="S40" s="6">
        <f t="shared" si="2"/>
        <v>3.6475501744719321E-2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3307</v>
      </c>
      <c r="E41" s="153" t="s">
        <v>3289</v>
      </c>
      <c r="F41" s="2" t="s">
        <v>57</v>
      </c>
      <c r="G41" s="3">
        <v>125551.67999999999</v>
      </c>
      <c r="H41" s="3">
        <v>125551.67999999999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152075.03999999998</v>
      </c>
      <c r="P41" s="5"/>
      <c r="Q41" s="5">
        <f t="shared" si="9"/>
        <v>25022.03773584904</v>
      </c>
      <c r="R41" s="5">
        <f t="shared" si="1"/>
        <v>25022.03773584904</v>
      </c>
      <c r="S41" s="6">
        <f t="shared" si="2"/>
        <v>0.16453743977873717</v>
      </c>
      <c r="T41" s="1" t="s">
        <v>32</v>
      </c>
    </row>
    <row r="42" spans="1:20" ht="14.25">
      <c r="A42" s="1" t="s">
        <v>1998</v>
      </c>
      <c r="B42" s="1" t="s">
        <v>1997</v>
      </c>
      <c r="C42" s="1" t="s">
        <v>1996</v>
      </c>
      <c r="D42" s="1" t="s">
        <v>3295</v>
      </c>
      <c r="E42" s="153" t="s">
        <v>3289</v>
      </c>
      <c r="F42" s="2" t="s">
        <v>3095</v>
      </c>
      <c r="G42" s="3">
        <v>351387.8</v>
      </c>
      <c r="H42" s="3">
        <f>385021-4422-29211.2</f>
        <v>351387.8</v>
      </c>
      <c r="I42" s="79">
        <v>7.0000000000000007E-2</v>
      </c>
      <c r="J42" s="5">
        <f t="shared" si="4"/>
        <v>24597.146000000001</v>
      </c>
      <c r="K42" s="3">
        <v>0</v>
      </c>
      <c r="L42" s="5">
        <f t="shared" si="0"/>
        <v>24597.146000000001</v>
      </c>
      <c r="M42" s="2" t="s">
        <v>41</v>
      </c>
      <c r="N42" s="1"/>
      <c r="O42" s="5">
        <f>SUMIFS(客户表!W:W,客户表!J:J,A42,客户表!A:A,E42,客户表!N:N,F42)+SUMIFS(客户表!X:X,客户表!J:J,A42,客户表!A:A,E42,客户表!N:N,F42)</f>
        <v>390365</v>
      </c>
      <c r="P42" s="5"/>
      <c r="Q42" s="5">
        <f t="shared" si="9"/>
        <v>59975.798113207558</v>
      </c>
      <c r="R42" s="5">
        <f t="shared" si="1"/>
        <v>59975.798113207558</v>
      </c>
      <c r="S42" s="6">
        <f t="shared" si="2"/>
        <v>0.15364030615758983</v>
      </c>
      <c r="T42" s="1" t="s">
        <v>32</v>
      </c>
    </row>
    <row r="43" spans="1:20" ht="14.25">
      <c r="A43" s="1" t="s">
        <v>38</v>
      </c>
      <c r="B43" s="1" t="s">
        <v>37</v>
      </c>
      <c r="C43" s="1" t="s">
        <v>36</v>
      </c>
      <c r="D43" s="1" t="s">
        <v>36</v>
      </c>
      <c r="E43" s="153" t="s">
        <v>3289</v>
      </c>
      <c r="F43" s="2" t="s">
        <v>3095</v>
      </c>
      <c r="G43" s="3">
        <v>100000</v>
      </c>
      <c r="H43" s="3">
        <v>100000</v>
      </c>
      <c r="I43" s="79">
        <v>0.06</v>
      </c>
      <c r="J43" s="5">
        <f t="shared" si="4"/>
        <v>6000</v>
      </c>
      <c r="K43" s="3">
        <v>0</v>
      </c>
      <c r="L43" s="5">
        <f t="shared" si="0"/>
        <v>6000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100000</v>
      </c>
      <c r="P43" s="5"/>
      <c r="Q43" s="5">
        <f t="shared" si="9"/>
        <v>5660.3773584905657</v>
      </c>
      <c r="R43" s="5">
        <f t="shared" si="1"/>
        <v>5660.3773584905657</v>
      </c>
      <c r="S43" s="6">
        <f t="shared" si="2"/>
        <v>5.6603773584905655E-2</v>
      </c>
      <c r="T43" s="1" t="s">
        <v>32</v>
      </c>
    </row>
    <row r="44" spans="1:20" ht="14.25">
      <c r="A44" s="1" t="s">
        <v>3186</v>
      </c>
      <c r="B44" s="1" t="s">
        <v>106</v>
      </c>
      <c r="C44" s="1" t="s">
        <v>3185</v>
      </c>
      <c r="D44" s="1" t="s">
        <v>161</v>
      </c>
      <c r="E44" s="153" t="s">
        <v>3289</v>
      </c>
      <c r="F44" s="2" t="s">
        <v>40</v>
      </c>
      <c r="G44" s="3">
        <v>90505.8</v>
      </c>
      <c r="H44" s="3">
        <v>90505.8</v>
      </c>
      <c r="I44" s="4">
        <v>0.02</v>
      </c>
      <c r="J44" s="5">
        <f t="shared" si="4"/>
        <v>1810.116</v>
      </c>
      <c r="K44" s="3">
        <v>0</v>
      </c>
      <c r="L44" s="5">
        <f t="shared" si="0"/>
        <v>1810.116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128685.35</v>
      </c>
      <c r="P44" s="5"/>
      <c r="Q44" s="5">
        <f t="shared" si="9"/>
        <v>37726.100000000006</v>
      </c>
      <c r="R44" s="5">
        <f t="shared" si="1"/>
        <v>37726.100000000006</v>
      </c>
      <c r="S44" s="6">
        <f t="shared" si="2"/>
        <v>0.29316546133650806</v>
      </c>
      <c r="T44" s="1" t="s">
        <v>32</v>
      </c>
    </row>
    <row r="45" spans="1:20" ht="14.25">
      <c r="A45" s="1" t="s">
        <v>3189</v>
      </c>
      <c r="B45" s="1" t="s">
        <v>106</v>
      </c>
      <c r="C45" s="1" t="s">
        <v>3188</v>
      </c>
      <c r="D45" s="1" t="s">
        <v>128</v>
      </c>
      <c r="E45" s="153" t="s">
        <v>3289</v>
      </c>
      <c r="F45" s="2" t="s">
        <v>40</v>
      </c>
      <c r="G45" s="3">
        <v>2665.35</v>
      </c>
      <c r="H45" s="3">
        <v>2665.35</v>
      </c>
      <c r="I45" s="4">
        <v>0</v>
      </c>
      <c r="J45" s="5">
        <f t="shared" si="4"/>
        <v>0</v>
      </c>
      <c r="K45" s="3">
        <v>0</v>
      </c>
      <c r="L45" s="5">
        <f t="shared" si="0"/>
        <v>0</v>
      </c>
      <c r="M45" s="2" t="s">
        <v>80</v>
      </c>
      <c r="N45" s="1" t="s">
        <v>3308</v>
      </c>
      <c r="O45" s="5">
        <f>SUMIFS(客户表!W:W,客户表!J:J,A45,客户表!A:A,E45,客户表!N:N,F45)+SUMIFS(客户表!X:X,客户表!J:J,A45,客户表!A:A,E45,客户表!N:N,F45)</f>
        <v>2665.35</v>
      </c>
      <c r="P45" s="5"/>
      <c r="Q45" s="5">
        <f t="shared" si="9"/>
        <v>0</v>
      </c>
      <c r="R45" s="5">
        <f t="shared" si="1"/>
        <v>0</v>
      </c>
      <c r="S45" s="6">
        <f t="shared" si="2"/>
        <v>0</v>
      </c>
      <c r="T45" s="1" t="s">
        <v>32</v>
      </c>
    </row>
    <row r="46" spans="1:20" ht="14.25">
      <c r="A46" s="1" t="s">
        <v>49</v>
      </c>
      <c r="B46" s="1" t="s">
        <v>48</v>
      </c>
      <c r="C46" s="1" t="s">
        <v>47</v>
      </c>
      <c r="D46" s="1" t="s">
        <v>3293</v>
      </c>
      <c r="E46" s="153" t="s">
        <v>3289</v>
      </c>
      <c r="F46" s="2" t="s">
        <v>3095</v>
      </c>
      <c r="G46" s="3">
        <v>237880</v>
      </c>
      <c r="H46" s="3">
        <v>237880</v>
      </c>
      <c r="I46" s="79">
        <v>9.2999999999999999E-2</v>
      </c>
      <c r="J46" s="5">
        <f t="shared" si="4"/>
        <v>22122.84</v>
      </c>
      <c r="K46" s="3">
        <v>0</v>
      </c>
      <c r="L46" s="5">
        <f t="shared" si="0"/>
        <v>22122.84</v>
      </c>
      <c r="M46" s="2" t="s">
        <v>3298</v>
      </c>
      <c r="N46" s="1"/>
      <c r="O46" s="5">
        <f>SUMIFS(客户表!W:W,客户表!J:J,A46,客户表!A:A,E46,客户表!N:N,F46)+SUMIFS(客户表!X:X,客户表!J:J,A46,客户表!A:A,E46,客户表!N:N,F46)</f>
        <v>233649.22999999998</v>
      </c>
      <c r="P46" s="5"/>
      <c r="Q46" s="5">
        <f>(O46-G46+J46)/1.06</f>
        <v>16879.311320754699</v>
      </c>
      <c r="R46" s="5">
        <f t="shared" si="1"/>
        <v>16879.311320754699</v>
      </c>
      <c r="S46" s="6">
        <f t="shared" si="2"/>
        <v>7.2242101207672285E-2</v>
      </c>
      <c r="T46" s="1" t="s">
        <v>32</v>
      </c>
    </row>
    <row r="47" spans="1:20" ht="14.25">
      <c r="A47" s="1" t="s">
        <v>3245</v>
      </c>
      <c r="B47" s="1" t="s">
        <v>106</v>
      </c>
      <c r="C47" s="1" t="s">
        <v>2321</v>
      </c>
      <c r="D47" s="1" t="s">
        <v>2321</v>
      </c>
      <c r="E47" s="153" t="s">
        <v>3289</v>
      </c>
      <c r="F47" s="2" t="s">
        <v>3247</v>
      </c>
      <c r="G47" s="3">
        <v>130434.782608696</v>
      </c>
      <c r="H47" s="3">
        <v>130434.782608696</v>
      </c>
      <c r="I47" s="4">
        <v>0.15</v>
      </c>
      <c r="J47" s="5">
        <f t="shared" si="4"/>
        <v>19565.217391304399</v>
      </c>
      <c r="K47" s="3">
        <f>J47</f>
        <v>19565.217391304399</v>
      </c>
      <c r="L47" s="5">
        <f t="shared" si="0"/>
        <v>0</v>
      </c>
      <c r="M47" s="2" t="s">
        <v>4488</v>
      </c>
      <c r="N47" s="1" t="s">
        <v>3309</v>
      </c>
      <c r="O47" s="5">
        <f>SUMIFS(客户表!W:W,客户表!J:J,A47,客户表!A:A,E47,客户表!N:N,F47)+SUMIFS(客户表!X:X,客户表!J:J,A47,客户表!A:A,E47,客户表!N:N,F47)</f>
        <v>142857.14285714284</v>
      </c>
      <c r="P47" s="5"/>
      <c r="Q47" s="5">
        <f>(O47-G47+J47)/1.06</f>
        <v>30176.960037501169</v>
      </c>
      <c r="R47" s="5">
        <f t="shared" si="1"/>
        <v>30176.960037501169</v>
      </c>
      <c r="S47" s="6">
        <f t="shared" si="2"/>
        <v>0.2112387202625082</v>
      </c>
      <c r="T47" s="1" t="s">
        <v>32</v>
      </c>
    </row>
    <row r="48" spans="1:20" ht="14.25">
      <c r="A48" s="1" t="s">
        <v>3250</v>
      </c>
      <c r="B48" s="1" t="s">
        <v>106</v>
      </c>
      <c r="C48" s="1" t="s">
        <v>3249</v>
      </c>
      <c r="D48" s="1" t="s">
        <v>3249</v>
      </c>
      <c r="E48" s="153" t="s">
        <v>3289</v>
      </c>
      <c r="F48" s="2" t="s">
        <v>3084</v>
      </c>
      <c r="G48" s="3">
        <v>38323</v>
      </c>
      <c r="H48" s="3">
        <v>38323</v>
      </c>
      <c r="I48" s="4">
        <v>0</v>
      </c>
      <c r="J48" s="5">
        <f t="shared" si="4"/>
        <v>0</v>
      </c>
      <c r="K48" s="3">
        <v>0</v>
      </c>
      <c r="L48" s="5">
        <f t="shared" si="0"/>
        <v>0</v>
      </c>
      <c r="M48" s="2" t="s">
        <v>80</v>
      </c>
      <c r="N48" s="1"/>
      <c r="O48" s="5">
        <f>SUMIFS(客户表!W:W,客户表!J:J,A48,客户表!A:A,E48,客户表!N:N,F48)+SUMIFS(客户表!X:X,客户表!J:J,A48,客户表!A:A,E48,客户表!N:N,F48)</f>
        <v>39331.5</v>
      </c>
      <c r="P48" s="5"/>
      <c r="Q48" s="5">
        <f t="shared" ref="Q48:Q54" si="10">(O48-G48+J48-K48)/1.06</f>
        <v>951.41509433962256</v>
      </c>
      <c r="R48" s="5">
        <f t="shared" si="1"/>
        <v>951.41509433962256</v>
      </c>
      <c r="S48" s="6">
        <f t="shared" si="2"/>
        <v>2.4189646831156264E-2</v>
      </c>
      <c r="T48" s="1" t="s">
        <v>32</v>
      </c>
    </row>
    <row r="49" spans="1:20" ht="14.25">
      <c r="A49" s="1" t="s">
        <v>3253</v>
      </c>
      <c r="B49" s="1" t="s">
        <v>106</v>
      </c>
      <c r="C49" s="1" t="s">
        <v>3252</v>
      </c>
      <c r="D49" s="1" t="s">
        <v>3252</v>
      </c>
      <c r="E49" s="153" t="s">
        <v>3289</v>
      </c>
      <c r="F49" s="2" t="s">
        <v>3084</v>
      </c>
      <c r="G49" s="3">
        <v>449065</v>
      </c>
      <c r="H49" s="3">
        <v>449065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460882.5</v>
      </c>
      <c r="P49" s="5"/>
      <c r="Q49" s="5">
        <f t="shared" si="10"/>
        <v>11148.584905660377</v>
      </c>
      <c r="R49" s="5">
        <f t="shared" si="1"/>
        <v>11148.584905660377</v>
      </c>
      <c r="S49" s="6">
        <f t="shared" si="2"/>
        <v>2.4189646831156264E-2</v>
      </c>
      <c r="T49" s="1" t="s">
        <v>32</v>
      </c>
    </row>
    <row r="50" spans="1:20" ht="14.25">
      <c r="A50" s="1" t="s">
        <v>3255</v>
      </c>
      <c r="B50" s="1" t="s">
        <v>106</v>
      </c>
      <c r="C50" s="1" t="s">
        <v>3254</v>
      </c>
      <c r="D50" s="1" t="s">
        <v>3254</v>
      </c>
      <c r="E50" s="153" t="s">
        <v>3289</v>
      </c>
      <c r="F50" s="2" t="s">
        <v>3084</v>
      </c>
      <c r="G50" s="3">
        <v>630933</v>
      </c>
      <c r="H50" s="3">
        <v>630933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647536.5</v>
      </c>
      <c r="P50" s="5"/>
      <c r="Q50" s="5">
        <f t="shared" si="10"/>
        <v>15663.679245283018</v>
      </c>
      <c r="R50" s="5">
        <f t="shared" si="1"/>
        <v>15663.679245283018</v>
      </c>
      <c r="S50" s="6">
        <f t="shared" si="2"/>
        <v>2.4189646831156264E-2</v>
      </c>
      <c r="T50" s="1" t="s">
        <v>32</v>
      </c>
    </row>
    <row r="51" spans="1:20" ht="14.25">
      <c r="A51" s="1" t="s">
        <v>3257</v>
      </c>
      <c r="B51" s="1" t="s">
        <v>106</v>
      </c>
      <c r="C51" s="1" t="s">
        <v>3256</v>
      </c>
      <c r="D51" s="1" t="s">
        <v>3256</v>
      </c>
      <c r="E51" s="153" t="s">
        <v>3289</v>
      </c>
      <c r="F51" s="2" t="s">
        <v>3084</v>
      </c>
      <c r="G51" s="3">
        <v>148922</v>
      </c>
      <c r="H51" s="3">
        <v>148922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152841</v>
      </c>
      <c r="P51" s="5"/>
      <c r="Q51" s="5">
        <f t="shared" si="10"/>
        <v>3697.1698113207544</v>
      </c>
      <c r="R51" s="5">
        <f t="shared" si="1"/>
        <v>3697.1698113207544</v>
      </c>
      <c r="S51" s="6">
        <f t="shared" si="2"/>
        <v>2.4189646831156264E-2</v>
      </c>
      <c r="T51" s="1" t="s">
        <v>32</v>
      </c>
    </row>
    <row r="52" spans="1:20" ht="14.25">
      <c r="A52" s="1" t="s">
        <v>3259</v>
      </c>
      <c r="B52" s="1" t="s">
        <v>106</v>
      </c>
      <c r="C52" s="1" t="s">
        <v>3258</v>
      </c>
      <c r="D52" s="1" t="s">
        <v>3310</v>
      </c>
      <c r="E52" s="153" t="s">
        <v>3289</v>
      </c>
      <c r="F52" s="2" t="s">
        <v>3084</v>
      </c>
      <c r="G52" s="3">
        <v>92169</v>
      </c>
      <c r="H52" s="3">
        <v>92169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94594.5</v>
      </c>
      <c r="P52" s="5"/>
      <c r="Q52" s="5">
        <f t="shared" si="10"/>
        <v>2288.2075471698113</v>
      </c>
      <c r="R52" s="5">
        <f t="shared" si="1"/>
        <v>2288.2075471698113</v>
      </c>
      <c r="S52" s="6">
        <f t="shared" si="2"/>
        <v>2.4189646831156264E-2</v>
      </c>
      <c r="T52" s="1" t="s">
        <v>32</v>
      </c>
    </row>
    <row r="53" spans="1:20" ht="14.25">
      <c r="A53" s="1" t="s">
        <v>3260</v>
      </c>
      <c r="B53" s="1" t="s">
        <v>106</v>
      </c>
      <c r="C53" s="1" t="s">
        <v>70</v>
      </c>
      <c r="D53" s="1" t="s">
        <v>70</v>
      </c>
      <c r="E53" s="153" t="s">
        <v>3289</v>
      </c>
      <c r="F53" s="2" t="s">
        <v>3084</v>
      </c>
      <c r="G53" s="3">
        <v>14592</v>
      </c>
      <c r="H53" s="3">
        <v>14592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14976</v>
      </c>
      <c r="P53" s="5"/>
      <c r="Q53" s="5">
        <f t="shared" si="10"/>
        <v>362.2641509433962</v>
      </c>
      <c r="R53" s="5">
        <f t="shared" si="1"/>
        <v>362.2641509433962</v>
      </c>
      <c r="S53" s="6">
        <f t="shared" si="2"/>
        <v>2.4189646831156264E-2</v>
      </c>
      <c r="T53" s="1" t="s">
        <v>32</v>
      </c>
    </row>
    <row r="54" spans="1:20" ht="14.25">
      <c r="A54" s="1" t="s">
        <v>3264</v>
      </c>
      <c r="B54" s="1" t="s">
        <v>106</v>
      </c>
      <c r="C54" s="1" t="s">
        <v>3263</v>
      </c>
      <c r="D54" s="1" t="s">
        <v>3310</v>
      </c>
      <c r="E54" s="153" t="s">
        <v>3289</v>
      </c>
      <c r="F54" s="2" t="s">
        <v>3084</v>
      </c>
      <c r="G54" s="3">
        <v>0</v>
      </c>
      <c r="H54" s="3">
        <v>0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994.5</v>
      </c>
      <c r="P54" s="5"/>
      <c r="Q54" s="5">
        <f t="shared" si="10"/>
        <v>938.20754716981128</v>
      </c>
      <c r="R54" s="5">
        <f t="shared" si="1"/>
        <v>938.20754716981128</v>
      </c>
      <c r="S54" s="6">
        <f t="shared" si="2"/>
        <v>0.94339622641509424</v>
      </c>
      <c r="T54" s="1" t="s">
        <v>32</v>
      </c>
    </row>
    <row r="55" spans="1:20" ht="14.25">
      <c r="A55" s="1" t="s">
        <v>77</v>
      </c>
      <c r="B55" s="1" t="s">
        <v>76</v>
      </c>
      <c r="C55" s="1" t="s">
        <v>75</v>
      </c>
      <c r="D55" s="1" t="s">
        <v>1528</v>
      </c>
      <c r="E55" s="153" t="s">
        <v>3289</v>
      </c>
      <c r="F55" s="2" t="s">
        <v>3095</v>
      </c>
      <c r="G55" s="3">
        <v>113330.4</v>
      </c>
      <c r="H55" s="3">
        <v>113330.4</v>
      </c>
      <c r="I55" s="4">
        <f>J55/H55</f>
        <v>0.15750407657609963</v>
      </c>
      <c r="J55" s="5">
        <v>17850</v>
      </c>
      <c r="K55" s="3">
        <v>70.847999999999999</v>
      </c>
      <c r="L55" s="5">
        <f t="shared" si="0"/>
        <v>17779.151999999998</v>
      </c>
      <c r="M55" s="2" t="s">
        <v>3298</v>
      </c>
      <c r="N55" s="1"/>
      <c r="O55" s="5">
        <f>SUMIFS(客户表!W:W,客户表!J:J,A55,客户表!A:A,E55,客户表!N:N,F55)+SUMIFS(客户表!X:X,客户表!J:J,A55,客户表!A:A,E55,客户表!N:N,F55)</f>
        <v>113330.4</v>
      </c>
      <c r="P55" s="5"/>
      <c r="Q55" s="5">
        <f>(O55-G55+J55)/1.06</f>
        <v>16839.622641509432</v>
      </c>
      <c r="R55" s="5">
        <f t="shared" si="1"/>
        <v>16839.622641509432</v>
      </c>
      <c r="S55" s="6">
        <f t="shared" si="2"/>
        <v>0.14858875148688641</v>
      </c>
      <c r="T55" s="1" t="s">
        <v>505</v>
      </c>
    </row>
    <row r="56" spans="1:20" ht="14.25">
      <c r="A56" s="1" t="s">
        <v>3145</v>
      </c>
      <c r="B56" s="1" t="s">
        <v>106</v>
      </c>
      <c r="C56" s="1" t="s">
        <v>3144</v>
      </c>
      <c r="D56" s="1" t="s">
        <v>1924</v>
      </c>
      <c r="E56" s="153" t="s">
        <v>3289</v>
      </c>
      <c r="F56" s="2" t="s">
        <v>57</v>
      </c>
      <c r="G56" s="3">
        <v>102001.73</v>
      </c>
      <c r="H56" s="3">
        <v>102001.73</v>
      </c>
      <c r="I56" s="4">
        <v>0</v>
      </c>
      <c r="J56" s="5"/>
      <c r="K56" s="3"/>
      <c r="L56" s="5"/>
      <c r="M56" s="2" t="s">
        <v>80</v>
      </c>
      <c r="N56" s="1" t="s">
        <v>3146</v>
      </c>
      <c r="O56" s="5">
        <f>SUMIFS(客户表!W:W,客户表!J:J,A56,客户表!A:A,E56,客户表!N:N,F56)+SUMIFS(客户表!X:X,客户表!J:J,A56,客户表!A:A,E56,客户表!N:N,F56)</f>
        <v>102001.73172727269</v>
      </c>
      <c r="P56" s="5"/>
      <c r="Q56" s="5">
        <f t="shared" ref="Q56:Q60" si="11">(O56-G56+J56-K56)/1.06</f>
        <v>1.6295025454623237E-3</v>
      </c>
      <c r="R56" s="5">
        <f t="shared" si="1"/>
        <v>1.6295025454623237E-3</v>
      </c>
      <c r="S56" s="6">
        <f t="shared" si="2"/>
        <v>1.5975243928399264E-8</v>
      </c>
      <c r="T56" s="1" t="s">
        <v>32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40</v>
      </c>
      <c r="G57" s="3">
        <v>19680.12</v>
      </c>
      <c r="H57" s="3">
        <v>19680.12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19680.11890909091</v>
      </c>
      <c r="P57" s="5"/>
      <c r="Q57" s="5">
        <f t="shared" si="11"/>
        <v>-1.0291595177511896E-3</v>
      </c>
      <c r="R57" s="5">
        <f t="shared" si="1"/>
        <v>-1.0291595177511896E-3</v>
      </c>
      <c r="S57" s="6">
        <f t="shared" si="2"/>
        <v>-5.2294374973302933E-8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108</v>
      </c>
      <c r="G58" s="3">
        <v>3043.8050847457598</v>
      </c>
      <c r="H58" s="3">
        <v>3043.8050847457598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3043.8050847457598</v>
      </c>
      <c r="P58" s="5"/>
      <c r="Q58" s="5">
        <f t="shared" si="11"/>
        <v>0</v>
      </c>
      <c r="R58" s="5">
        <f t="shared" si="1"/>
        <v>0</v>
      </c>
      <c r="S58" s="6">
        <f t="shared" si="2"/>
        <v>0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3088</v>
      </c>
      <c r="G59" s="3">
        <v>256760</v>
      </c>
      <c r="H59" s="3">
        <v>256760</v>
      </c>
      <c r="I59" s="4">
        <v>0</v>
      </c>
      <c r="J59" s="5">
        <f>H59*I59</f>
        <v>0</v>
      </c>
      <c r="K59" s="3">
        <v>0</v>
      </c>
      <c r="L59" s="5">
        <f>J59-K59</f>
        <v>0</v>
      </c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470000</v>
      </c>
      <c r="P59" s="5"/>
      <c r="Q59" s="5">
        <f t="shared" si="11"/>
        <v>201169.8113207547</v>
      </c>
      <c r="R59" s="5">
        <f t="shared" si="1"/>
        <v>201169.8113207547</v>
      </c>
      <c r="S59" s="6">
        <f t="shared" si="2"/>
        <v>0.42802087515054194</v>
      </c>
      <c r="T59" s="1" t="s">
        <v>32</v>
      </c>
    </row>
    <row r="60" spans="1:20" ht="14.25">
      <c r="A60" s="1" t="s">
        <v>505</v>
      </c>
      <c r="B60" s="1" t="s">
        <v>106</v>
      </c>
      <c r="C60" s="1" t="s">
        <v>2973</v>
      </c>
      <c r="D60" s="1" t="s">
        <v>2973</v>
      </c>
      <c r="E60" s="153" t="s">
        <v>3289</v>
      </c>
      <c r="F60" s="2"/>
      <c r="G60" s="3">
        <v>5253308.43</v>
      </c>
      <c r="H60" s="3"/>
      <c r="I60" s="79">
        <v>0</v>
      </c>
      <c r="J60" s="5"/>
      <c r="K60" s="3"/>
      <c r="L60" s="5"/>
      <c r="M60" s="2" t="s">
        <v>80</v>
      </c>
      <c r="N60" s="1"/>
      <c r="O60" s="5">
        <v>5253308.43</v>
      </c>
      <c r="P60" s="5"/>
      <c r="Q60" s="5">
        <f t="shared" si="11"/>
        <v>0</v>
      </c>
      <c r="R60" s="5">
        <f t="shared" si="1"/>
        <v>0</v>
      </c>
      <c r="S60" s="6">
        <f t="shared" si="2"/>
        <v>0</v>
      </c>
      <c r="T60" s="1" t="s">
        <v>32</v>
      </c>
    </row>
    <row r="61" spans="1:20" ht="14.25">
      <c r="A61" s="83" t="s">
        <v>2842</v>
      </c>
      <c r="B61" s="83" t="s">
        <v>3325</v>
      </c>
      <c r="C61" s="84" t="s">
        <v>2840</v>
      </c>
      <c r="D61" s="84" t="s">
        <v>3297</v>
      </c>
      <c r="E61" s="154" t="s">
        <v>3623</v>
      </c>
      <c r="F61" s="85" t="s">
        <v>57</v>
      </c>
      <c r="G61" s="86">
        <f>61916719.53+6829.2</f>
        <v>61923548.730000004</v>
      </c>
      <c r="H61" s="86">
        <f>61916719.53+6829.2</f>
        <v>61923548.730000004</v>
      </c>
      <c r="I61" s="87">
        <v>0.05</v>
      </c>
      <c r="J61" s="86">
        <f>H61*I61</f>
        <v>3096177.4365000003</v>
      </c>
      <c r="K61" s="86"/>
      <c r="L61" s="86">
        <f>J61-K61</f>
        <v>3096177.4365000003</v>
      </c>
      <c r="M61" s="85" t="s">
        <v>3326</v>
      </c>
      <c r="N61" s="88"/>
      <c r="O61" s="155">
        <f>SUMIFS(客户表!W:W,客户表!J:J,媒体表!A61,客户表!A:A,媒体表!E61,客户表!N:N,媒体表!F61)+SUMIFS(客户表!X:X,客户表!J:J,媒体表!A61,客户表!A:A,媒体表!E61,客户表!N:N,媒体表!F61)</f>
        <v>60781534.741436198</v>
      </c>
      <c r="P61" s="156"/>
      <c r="Q61" s="5">
        <f t="shared" ref="Q61:Q64" si="12">(O61-G61+J61)/1.06</f>
        <v>1843550.4225813155</v>
      </c>
      <c r="R61" s="5">
        <f t="shared" si="1"/>
        <v>1843550.4225813155</v>
      </c>
      <c r="S61" s="6">
        <f t="shared" si="2"/>
        <v>3.0330764605134657E-2</v>
      </c>
      <c r="T61" s="1" t="str">
        <f>VLOOKUP(C61,[2]媒体信息!$B:$AA,26,0)</f>
        <v>北京多彩</v>
      </c>
    </row>
    <row r="62" spans="1:20" ht="14.25">
      <c r="A62" s="76" t="s">
        <v>2842</v>
      </c>
      <c r="B62" s="76" t="s">
        <v>3325</v>
      </c>
      <c r="C62" s="77" t="s">
        <v>2840</v>
      </c>
      <c r="D62" s="77" t="s">
        <v>3297</v>
      </c>
      <c r="E62" s="153" t="s">
        <v>3623</v>
      </c>
      <c r="F62" s="78" t="s">
        <v>40</v>
      </c>
      <c r="G62" s="3">
        <v>10941394.270000001</v>
      </c>
      <c r="H62" s="3">
        <v>10941394.270000001</v>
      </c>
      <c r="I62" s="79">
        <v>0.05</v>
      </c>
      <c r="J62" s="3">
        <f t="shared" ref="J62:J110" si="13">H62*I62</f>
        <v>547069.71350000007</v>
      </c>
      <c r="K62" s="3"/>
      <c r="L62" s="3">
        <f t="shared" ref="L62:L110" si="14">J62-K62</f>
        <v>547069.71350000007</v>
      </c>
      <c r="M62" s="78" t="s">
        <v>3326</v>
      </c>
      <c r="N62" s="80"/>
      <c r="O62" s="155">
        <f>SUMIFS(客户表!W:W,客户表!J:J,媒体表!A62,客户表!A:A,媒体表!E62,客户表!N:N,媒体表!F62)+SUMIFS(客户表!X:X,客户表!J:J,媒体表!A62,客户表!A:A,媒体表!E62,客户表!N:N,媒体表!F62)</f>
        <v>10759924.535713281</v>
      </c>
      <c r="P62" s="157"/>
      <c r="Q62" s="5">
        <f t="shared" si="12"/>
        <v>344905.64076724538</v>
      </c>
      <c r="R62" s="5">
        <f t="shared" si="1"/>
        <v>344905.64076724538</v>
      </c>
      <c r="S62" s="6">
        <f t="shared" si="2"/>
        <v>3.2054652393004111E-2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3325</v>
      </c>
      <c r="C63" s="77" t="s">
        <v>2840</v>
      </c>
      <c r="D63" s="77" t="s">
        <v>3297</v>
      </c>
      <c r="E63" s="153" t="s">
        <v>3623</v>
      </c>
      <c r="F63" s="78" t="s">
        <v>108</v>
      </c>
      <c r="G63" s="3">
        <v>22849485.270000003</v>
      </c>
      <c r="H63" s="3">
        <v>22849485.270000003</v>
      </c>
      <c r="I63" s="79">
        <v>0.05</v>
      </c>
      <c r="J63" s="3">
        <f t="shared" si="13"/>
        <v>1142474.2635000001</v>
      </c>
      <c r="K63" s="3"/>
      <c r="L63" s="3">
        <f t="shared" si="14"/>
        <v>1142474.2635000001</v>
      </c>
      <c r="M63" s="78" t="s">
        <v>3326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22337374.496234119</v>
      </c>
      <c r="P63" s="157"/>
      <c r="Q63" s="5">
        <f t="shared" si="12"/>
        <v>594682.53748501488</v>
      </c>
      <c r="R63" s="5">
        <f t="shared" si="1"/>
        <v>594682.53748501488</v>
      </c>
      <c r="S63" s="6">
        <f t="shared" si="2"/>
        <v>2.6622758981153898E-2</v>
      </c>
      <c r="T63" s="1" t="str">
        <f>VLOOKUP(C63,[2]媒体信息!$B:$AA,26,0)</f>
        <v>北京多彩</v>
      </c>
    </row>
    <row r="64" spans="1:20" ht="14.25">
      <c r="A64" s="76" t="s">
        <v>77</v>
      </c>
      <c r="B64" s="76" t="s">
        <v>3327</v>
      </c>
      <c r="C64" s="77" t="s">
        <v>3328</v>
      </c>
      <c r="D64" s="77" t="s">
        <v>1528</v>
      </c>
      <c r="E64" s="153" t="s">
        <v>3623</v>
      </c>
      <c r="F64" s="78" t="s">
        <v>40</v>
      </c>
      <c r="G64" s="3">
        <v>8219071.9900000021</v>
      </c>
      <c r="H64" s="3">
        <v>8219071.9900000021</v>
      </c>
      <c r="I64" s="79">
        <f>J64/H64</f>
        <v>0.16862670648052075</v>
      </c>
      <c r="J64" s="3">
        <v>1385955.04</v>
      </c>
      <c r="K64" s="81">
        <v>1009908.85</v>
      </c>
      <c r="L64" s="3">
        <f t="shared" si="14"/>
        <v>376046.19000000006</v>
      </c>
      <c r="M64" s="78" t="s">
        <v>3329</v>
      </c>
      <c r="N64" s="78" t="s">
        <v>3371</v>
      </c>
      <c r="O64" s="155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7"/>
      <c r="Q64" s="5">
        <f t="shared" si="12"/>
        <v>1231533.6457249988</v>
      </c>
      <c r="R64" s="5">
        <f t="shared" si="1"/>
        <v>1231533.6457249988</v>
      </c>
      <c r="S64" s="6">
        <f t="shared" si="2"/>
        <v>0.1513211522091939</v>
      </c>
      <c r="T64" s="1" t="str">
        <f>VLOOKUP(C64,[2]媒体信息!$B:$AA,26,0)</f>
        <v>霍尔果斯多彩</v>
      </c>
    </row>
    <row r="65" spans="1:20" ht="14.25">
      <c r="A65" s="76" t="s">
        <v>1320</v>
      </c>
      <c r="B65" s="76" t="s">
        <v>3330</v>
      </c>
      <c r="C65" s="77" t="s">
        <v>54</v>
      </c>
      <c r="D65" s="77" t="s">
        <v>54</v>
      </c>
      <c r="E65" s="153" t="s">
        <v>3623</v>
      </c>
      <c r="F65" s="78" t="s">
        <v>40</v>
      </c>
      <c r="G65" s="3">
        <v>251835.29</v>
      </c>
      <c r="H65" s="3">
        <v>251835.29</v>
      </c>
      <c r="I65" s="79">
        <v>0.05</v>
      </c>
      <c r="J65" s="5">
        <f>H65/1.05*0.05</f>
        <v>11992.156666666668</v>
      </c>
      <c r="K65" s="3"/>
      <c r="L65" s="3">
        <f t="shared" si="14"/>
        <v>11992.156666666668</v>
      </c>
      <c r="M65" s="78" t="s">
        <v>3331</v>
      </c>
      <c r="N65" s="80"/>
      <c r="O65" s="155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7"/>
      <c r="Q65" s="5">
        <f t="shared" ref="Q65:Q71" si="15">(O65-G65+J65-K65)/1.06</f>
        <v>8961.0735413163893</v>
      </c>
      <c r="R65" s="5">
        <f t="shared" ref="R65:R74" si="16">Q65-(P65/1.06)</f>
        <v>8961.0735413163893</v>
      </c>
      <c r="S65" s="6">
        <f t="shared" si="2"/>
        <v>3.5938903863432139E-2</v>
      </c>
      <c r="T65" s="1" t="str">
        <f>VLOOKUP(C65,[2]媒体信息!$B:$AA,26,0)</f>
        <v>北京多彩</v>
      </c>
    </row>
    <row r="66" spans="1:20" ht="14.25">
      <c r="A66" s="76" t="s">
        <v>107</v>
      </c>
      <c r="B66" s="76" t="s">
        <v>3330</v>
      </c>
      <c r="C66" s="77" t="s">
        <v>3332</v>
      </c>
      <c r="D66" s="77" t="s">
        <v>3291</v>
      </c>
      <c r="E66" s="153" t="s">
        <v>3623</v>
      </c>
      <c r="F66" s="78" t="s">
        <v>108</v>
      </c>
      <c r="G66" s="3">
        <v>7457</v>
      </c>
      <c r="H66" s="3">
        <v>7457</v>
      </c>
      <c r="I66" s="79">
        <v>0.04</v>
      </c>
      <c r="J66" s="3">
        <f t="shared" si="13"/>
        <v>298.28000000000003</v>
      </c>
      <c r="K66" s="3"/>
      <c r="L66" s="3">
        <f t="shared" si="14"/>
        <v>298.28000000000003</v>
      </c>
      <c r="M66" s="78" t="s">
        <v>3331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7"/>
      <c r="Q66" s="5">
        <f t="shared" si="15"/>
        <v>633.1415094339626</v>
      </c>
      <c r="R66" s="5">
        <f t="shared" si="16"/>
        <v>633.1415094339626</v>
      </c>
      <c r="S66" s="6">
        <f t="shared" ref="S66:S71" si="17">R66/O66</f>
        <v>8.0862533692722408E-2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3330</v>
      </c>
      <c r="C67" s="77" t="s">
        <v>105</v>
      </c>
      <c r="D67" s="77" t="s">
        <v>3291</v>
      </c>
      <c r="E67" s="153" t="s">
        <v>3623</v>
      </c>
      <c r="F67" s="78" t="s">
        <v>109</v>
      </c>
      <c r="G67" s="3">
        <v>8.4</v>
      </c>
      <c r="H67" s="3">
        <v>8.4</v>
      </c>
      <c r="I67" s="79">
        <v>0</v>
      </c>
      <c r="J67" s="3">
        <f t="shared" si="13"/>
        <v>0</v>
      </c>
      <c r="K67" s="3"/>
      <c r="L67" s="3">
        <f t="shared" si="14"/>
        <v>0</v>
      </c>
      <c r="M67" s="78" t="s">
        <v>3333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7"/>
      <c r="Q67" s="5">
        <f t="shared" si="15"/>
        <v>0.23773584905660439</v>
      </c>
      <c r="R67" s="5">
        <f t="shared" si="16"/>
        <v>0.23773584905660439</v>
      </c>
      <c r="S67" s="6">
        <f t="shared" si="17"/>
        <v>2.7477559992672717E-2</v>
      </c>
      <c r="T67" s="1" t="str">
        <f>VLOOKUP(C67,[2]媒体信息!$B:$AA,26,0)</f>
        <v>北京多彩</v>
      </c>
    </row>
    <row r="68" spans="1:20" ht="14.25">
      <c r="A68" s="76" t="s">
        <v>3334</v>
      </c>
      <c r="B68" s="76" t="s">
        <v>3335</v>
      </c>
      <c r="C68" s="77" t="s">
        <v>36</v>
      </c>
      <c r="D68" s="77" t="s">
        <v>36</v>
      </c>
      <c r="E68" s="153" t="s">
        <v>3623</v>
      </c>
      <c r="F68" s="78" t="s">
        <v>57</v>
      </c>
      <c r="G68" s="3">
        <v>6129976.1500000013</v>
      </c>
      <c r="H68" s="3">
        <v>6129976.1500000013</v>
      </c>
      <c r="I68" s="79">
        <v>7.4999999999999997E-2</v>
      </c>
      <c r="J68" s="3">
        <f t="shared" si="13"/>
        <v>459748.21125000011</v>
      </c>
      <c r="K68" s="3"/>
      <c r="L68" s="3">
        <f t="shared" si="14"/>
        <v>459748.21125000011</v>
      </c>
      <c r="M68" s="78" t="s">
        <v>3331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7"/>
      <c r="Q68" s="5">
        <f t="shared" si="15"/>
        <v>282803.10806365771</v>
      </c>
      <c r="R68" s="5">
        <f t="shared" si="16"/>
        <v>282803.10806365771</v>
      </c>
      <c r="S68" s="6">
        <f t="shared" si="17"/>
        <v>4.7370710951909756E-2</v>
      </c>
      <c r="T68" s="1" t="str">
        <f>VLOOKUP(C68,[2]媒体信息!$B:$AA,26,0)</f>
        <v>北京多彩</v>
      </c>
    </row>
    <row r="69" spans="1:20" ht="14.25">
      <c r="A69" s="76" t="s">
        <v>3334</v>
      </c>
      <c r="B69" s="76" t="s">
        <v>3335</v>
      </c>
      <c r="C69" s="77" t="s">
        <v>36</v>
      </c>
      <c r="D69" s="77" t="s">
        <v>36</v>
      </c>
      <c r="E69" s="153" t="s">
        <v>3623</v>
      </c>
      <c r="F69" s="78" t="s">
        <v>40</v>
      </c>
      <c r="G69" s="3">
        <v>24956704.040000007</v>
      </c>
      <c r="H69" s="3">
        <v>24956704.040000007</v>
      </c>
      <c r="I69" s="79">
        <v>0.06</v>
      </c>
      <c r="J69" s="3">
        <f t="shared" si="13"/>
        <v>1497402.2424000003</v>
      </c>
      <c r="K69" s="3"/>
      <c r="L69" s="3">
        <f t="shared" si="14"/>
        <v>1497402.2424000003</v>
      </c>
      <c r="M69" s="78" t="s">
        <v>3331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24837119.578646678</v>
      </c>
      <c r="P69" s="157">
        <v>117.10000000000001</v>
      </c>
      <c r="Q69" s="5">
        <f t="shared" si="15"/>
        <v>1299828.0953270493</v>
      </c>
      <c r="R69" s="5">
        <f t="shared" si="16"/>
        <v>1299717.623628936</v>
      </c>
      <c r="S69" s="6">
        <f t="shared" si="17"/>
        <v>5.2329643923216755E-2</v>
      </c>
      <c r="T69" s="1" t="str">
        <f>VLOOKUP(C69,[2]媒体信息!$B:$AA,26,0)</f>
        <v>北京多彩</v>
      </c>
    </row>
    <row r="70" spans="1:20" ht="14.25">
      <c r="A70" s="76" t="s">
        <v>3334</v>
      </c>
      <c r="B70" s="76" t="s">
        <v>3335</v>
      </c>
      <c r="C70" s="77" t="s">
        <v>36</v>
      </c>
      <c r="D70" s="77" t="s">
        <v>36</v>
      </c>
      <c r="E70" s="153" t="s">
        <v>3623</v>
      </c>
      <c r="F70" s="78" t="s">
        <v>199</v>
      </c>
      <c r="G70" s="3">
        <v>75.600000000000009</v>
      </c>
      <c r="H70" s="3">
        <v>75.600000000000009</v>
      </c>
      <c r="I70" s="79">
        <v>6.5000000000000002E-2</v>
      </c>
      <c r="J70" s="3">
        <f t="shared" si="13"/>
        <v>4.9140000000000006</v>
      </c>
      <c r="K70" s="3"/>
      <c r="L70" s="3">
        <f t="shared" si="14"/>
        <v>4.9140000000000006</v>
      </c>
      <c r="M70" s="78" t="s">
        <v>3331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7"/>
      <c r="Q70" s="5">
        <f t="shared" si="15"/>
        <v>4.6358490566037736</v>
      </c>
      <c r="R70" s="5">
        <f t="shared" si="16"/>
        <v>4.6358490566037736</v>
      </c>
      <c r="S70" s="6">
        <f t="shared" si="17"/>
        <v>6.1320754716981125E-2</v>
      </c>
      <c r="T70" s="1" t="str">
        <f>VLOOKUP(C70,[2]媒体信息!$B:$AA,26,0)</f>
        <v>北京多彩</v>
      </c>
    </row>
    <row r="71" spans="1:20" ht="14.25">
      <c r="A71" s="76" t="s">
        <v>3334</v>
      </c>
      <c r="B71" s="76" t="s">
        <v>3335</v>
      </c>
      <c r="C71" s="77" t="s">
        <v>36</v>
      </c>
      <c r="D71" s="77" t="s">
        <v>36</v>
      </c>
      <c r="E71" s="153" t="s">
        <v>3623</v>
      </c>
      <c r="F71" s="78" t="s">
        <v>331</v>
      </c>
      <c r="G71" s="3">
        <v>635339.11999999988</v>
      </c>
      <c r="H71" s="3">
        <v>635339.11999999988</v>
      </c>
      <c r="I71" s="79">
        <v>7.4999999999999997E-2</v>
      </c>
      <c r="J71" s="3">
        <f t="shared" si="13"/>
        <v>47650.433999999987</v>
      </c>
      <c r="K71" s="3"/>
      <c r="L71" s="3">
        <f t="shared" si="14"/>
        <v>47650.433999999987</v>
      </c>
      <c r="M71" s="78" t="s">
        <v>3331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7"/>
      <c r="Q71" s="5">
        <f t="shared" si="15"/>
        <v>44953.239622641493</v>
      </c>
      <c r="R71" s="5">
        <f t="shared" si="16"/>
        <v>44953.239622641493</v>
      </c>
      <c r="S71" s="6">
        <f t="shared" si="17"/>
        <v>7.075471698113206E-2</v>
      </c>
      <c r="T71" s="1" t="str">
        <f>VLOOKUP(C71,[2]媒体信息!$B:$AA,26,0)</f>
        <v>北京多彩</v>
      </c>
    </row>
    <row r="72" spans="1:20" ht="14.25">
      <c r="A72" s="76" t="s">
        <v>49</v>
      </c>
      <c r="B72" s="76" t="s">
        <v>3336</v>
      </c>
      <c r="C72" s="77" t="s">
        <v>47</v>
      </c>
      <c r="D72" s="77" t="s">
        <v>3293</v>
      </c>
      <c r="E72" s="153" t="s">
        <v>3623</v>
      </c>
      <c r="F72" s="78" t="s">
        <v>57</v>
      </c>
      <c r="G72" s="3">
        <v>1840750.13</v>
      </c>
      <c r="H72" s="3">
        <v>1840750.13</v>
      </c>
      <c r="I72" s="79">
        <v>0.21299999999999999</v>
      </c>
      <c r="J72" s="3">
        <f t="shared" si="13"/>
        <v>392079.77768999996</v>
      </c>
      <c r="K72" s="3"/>
      <c r="L72" s="3">
        <f t="shared" si="14"/>
        <v>392079.77768999996</v>
      </c>
      <c r="M72" s="78" t="s">
        <v>3329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7"/>
      <c r="Q72" s="5">
        <f t="shared" ref="Q72:Q74" si="18">(O72-G72+J72)/1.06</f>
        <v>340970.24654433515</v>
      </c>
      <c r="R72" s="5">
        <f t="shared" si="16"/>
        <v>340970.24654433515</v>
      </c>
      <c r="S72" s="6">
        <f t="shared" ref="S72:S95" si="19">R72/O72</f>
        <v>0.18837106790725242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3336</v>
      </c>
      <c r="C73" s="77" t="s">
        <v>47</v>
      </c>
      <c r="D73" s="77" t="s">
        <v>3293</v>
      </c>
      <c r="E73" s="153" t="s">
        <v>3623</v>
      </c>
      <c r="F73" s="78" t="s">
        <v>40</v>
      </c>
      <c r="G73" s="3">
        <v>19023700.799999997</v>
      </c>
      <c r="H73" s="5">
        <v>19023700.799999997</v>
      </c>
      <c r="I73" s="79">
        <v>9.2999999999999999E-2</v>
      </c>
      <c r="J73" s="3">
        <f t="shared" si="13"/>
        <v>1769204.1743999997</v>
      </c>
      <c r="K73" s="5"/>
      <c r="L73" s="3">
        <f t="shared" si="14"/>
        <v>1769204.1743999997</v>
      </c>
      <c r="M73" s="78" t="s">
        <v>3329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18638239.554634888</v>
      </c>
      <c r="P73" s="157">
        <v>1991.5139999999999</v>
      </c>
      <c r="Q73" s="5">
        <f t="shared" si="18"/>
        <v>1305417.8575800853</v>
      </c>
      <c r="R73" s="5">
        <f t="shared" si="16"/>
        <v>1303539.0707876324</v>
      </c>
      <c r="S73" s="6">
        <f t="shared" si="19"/>
        <v>6.9938958932603323E-2</v>
      </c>
      <c r="T73" s="1" t="str">
        <f>VLOOKUP(C73,[2]媒体信息!$B:$AA,26,0)</f>
        <v>北京多彩</v>
      </c>
    </row>
    <row r="74" spans="1:20" ht="14.25">
      <c r="A74" s="76" t="s">
        <v>62</v>
      </c>
      <c r="B74" s="76" t="s">
        <v>3337</v>
      </c>
      <c r="C74" s="77" t="s">
        <v>60</v>
      </c>
      <c r="D74" s="77" t="s">
        <v>60</v>
      </c>
      <c r="E74" s="153" t="s">
        <v>3623</v>
      </c>
      <c r="F74" s="78" t="s">
        <v>57</v>
      </c>
      <c r="G74" s="3">
        <v>361210817.4000001</v>
      </c>
      <c r="H74" s="3">
        <v>361210817.4000001</v>
      </c>
      <c r="I74" s="79">
        <v>7.0000000000000007E-2</v>
      </c>
      <c r="J74" s="3">
        <f t="shared" si="13"/>
        <v>25284757.21800001</v>
      </c>
      <c r="K74" s="3">
        <v>19705364.440000001</v>
      </c>
      <c r="L74" s="3">
        <f t="shared" si="14"/>
        <v>5579392.7780000083</v>
      </c>
      <c r="M74" s="78" t="s">
        <v>3329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360791054.41085064</v>
      </c>
      <c r="P74" s="157"/>
      <c r="Q74" s="5">
        <f t="shared" si="18"/>
        <v>23457541.725330714</v>
      </c>
      <c r="R74" s="5">
        <f t="shared" si="16"/>
        <v>23457541.725330714</v>
      </c>
      <c r="S74" s="6">
        <f t="shared" si="19"/>
        <v>6.5016971564429232E-2</v>
      </c>
      <c r="T74" s="1" t="str">
        <f>VLOOKUP(C74,[2]媒体信息!$B:$AA,26,0)</f>
        <v>北京多彩</v>
      </c>
    </row>
    <row r="75" spans="1:20" ht="14.25">
      <c r="A75" s="76" t="s">
        <v>2963</v>
      </c>
      <c r="B75" s="76" t="s">
        <v>3338</v>
      </c>
      <c r="C75" s="77" t="s">
        <v>2961</v>
      </c>
      <c r="D75" s="77" t="s">
        <v>2961</v>
      </c>
      <c r="E75" s="153" t="s">
        <v>3623</v>
      </c>
      <c r="F75" s="78" t="s">
        <v>40</v>
      </c>
      <c r="G75" s="3">
        <v>18557805.93</v>
      </c>
      <c r="H75" s="3">
        <v>18584244.949999999</v>
      </c>
      <c r="I75" s="79">
        <v>0</v>
      </c>
      <c r="J75" s="3">
        <f t="shared" si="13"/>
        <v>0</v>
      </c>
      <c r="K75" s="3"/>
      <c r="L75" s="3">
        <f t="shared" si="14"/>
        <v>0</v>
      </c>
      <c r="M75" s="78" t="s">
        <v>3333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19008910.880536839</v>
      </c>
      <c r="P75" s="157"/>
      <c r="Q75" s="5">
        <f t="shared" ref="Q75:Q94" si="20">(O75-G75+J75-K75)/1.06</f>
        <v>425570.70805362228</v>
      </c>
      <c r="R75" s="5">
        <f t="shared" ref="R75:R97" si="21">Q75-(P75/1.06)</f>
        <v>425570.70805362228</v>
      </c>
      <c r="S75" s="6">
        <f t="shared" si="19"/>
        <v>2.2387958506837061E-2</v>
      </c>
      <c r="T75" s="1" t="str">
        <f>VLOOKUP(C75,[2]媒体信息!$B:$AA,26,0)</f>
        <v>北京多彩</v>
      </c>
    </row>
    <row r="76" spans="1:20" ht="14.25">
      <c r="A76" s="76" t="s">
        <v>511</v>
      </c>
      <c r="B76" s="76" t="s">
        <v>3339</v>
      </c>
      <c r="C76" s="77" t="s">
        <v>3340</v>
      </c>
      <c r="D76" s="77" t="s">
        <v>3294</v>
      </c>
      <c r="E76" s="153" t="s">
        <v>3623</v>
      </c>
      <c r="F76" s="78" t="s">
        <v>108</v>
      </c>
      <c r="G76" s="3">
        <v>6000</v>
      </c>
      <c r="H76" s="3">
        <v>6000</v>
      </c>
      <c r="I76" s="79">
        <v>0.04</v>
      </c>
      <c r="J76" s="3">
        <f t="shared" si="13"/>
        <v>240</v>
      </c>
      <c r="K76" s="3"/>
      <c r="L76" s="3">
        <f t="shared" si="14"/>
        <v>240</v>
      </c>
      <c r="M76" s="78" t="s">
        <v>3331</v>
      </c>
      <c r="N76" s="80"/>
      <c r="O76" s="155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7"/>
      <c r="Q76" s="5">
        <f t="shared" si="20"/>
        <v>226.41509433962264</v>
      </c>
      <c r="R76" s="5">
        <f t="shared" si="21"/>
        <v>226.41509433962264</v>
      </c>
      <c r="S76" s="6">
        <f t="shared" si="19"/>
        <v>3.7735849056603772E-2</v>
      </c>
      <c r="T76" s="1" t="str">
        <f>VLOOKUP(C76,[2]媒体信息!$B:$AA,26,0)</f>
        <v>北京多彩</v>
      </c>
    </row>
    <row r="77" spans="1:20" ht="14.25">
      <c r="A77" s="76" t="s">
        <v>912</v>
      </c>
      <c r="B77" s="76" t="s">
        <v>3330</v>
      </c>
      <c r="C77" s="77" t="s">
        <v>3642</v>
      </c>
      <c r="D77" s="77" t="s">
        <v>911</v>
      </c>
      <c r="E77" s="153" t="s">
        <v>3623</v>
      </c>
      <c r="F77" s="78" t="s">
        <v>57</v>
      </c>
      <c r="G77" s="3">
        <v>500764.82</v>
      </c>
      <c r="H77" s="3">
        <v>500764.82</v>
      </c>
      <c r="I77" s="79">
        <v>0.1</v>
      </c>
      <c r="J77" s="3">
        <f t="shared" si="13"/>
        <v>50076.482000000004</v>
      </c>
      <c r="K77" s="3">
        <f>181664+16107</f>
        <v>197771</v>
      </c>
      <c r="L77" s="3">
        <f t="shared" si="14"/>
        <v>-147694.51799999998</v>
      </c>
      <c r="M77" s="78" t="s">
        <v>3341</v>
      </c>
      <c r="N77" s="80" t="s">
        <v>3342</v>
      </c>
      <c r="O77" s="155">
        <f>SUMIFS(客户表!W:W,客户表!J:J,媒体表!A77,客户表!A:A,媒体表!E77,客户表!N:N,媒体表!F77)+SUMIFS(客户表!X:X,客户表!J:J,媒体表!A77,客户表!A:A,媒体表!E77,客户表!N:N,媒体表!F77)</f>
        <v>599418.06194240553</v>
      </c>
      <c r="P77" s="157"/>
      <c r="Q77" s="5">
        <f t="shared" si="20"/>
        <v>-46265.35477131552</v>
      </c>
      <c r="R77" s="5">
        <f t="shared" si="21"/>
        <v>-46265.35477131552</v>
      </c>
      <c r="S77" s="6">
        <f t="shared" si="19"/>
        <v>-7.7183784921984688E-2</v>
      </c>
      <c r="T77" s="1" t="str">
        <f>VLOOKUP(C77,[2]媒体信息!$B:$AA,26,0)</f>
        <v>北京多彩</v>
      </c>
    </row>
    <row r="78" spans="1:20" ht="14.25">
      <c r="A78" s="76" t="s">
        <v>1998</v>
      </c>
      <c r="B78" s="76" t="s">
        <v>3343</v>
      </c>
      <c r="C78" s="77" t="s">
        <v>3344</v>
      </c>
      <c r="D78" s="77" t="s">
        <v>3295</v>
      </c>
      <c r="E78" s="153" t="s">
        <v>3623</v>
      </c>
      <c r="F78" s="78" t="s">
        <v>57</v>
      </c>
      <c r="G78" s="3">
        <v>4601671.8899999997</v>
      </c>
      <c r="H78" s="3">
        <v>4601671.8899999997</v>
      </c>
      <c r="I78" s="79">
        <v>0.08</v>
      </c>
      <c r="J78" s="3">
        <f t="shared" si="13"/>
        <v>368133.7512</v>
      </c>
      <c r="K78" s="3"/>
      <c r="L78" s="3">
        <f t="shared" si="14"/>
        <v>368133.7512</v>
      </c>
      <c r="M78" s="78" t="s">
        <v>3341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7"/>
      <c r="Q78" s="5">
        <f t="shared" si="20"/>
        <v>225833.64155194649</v>
      </c>
      <c r="R78" s="5">
        <f t="shared" si="21"/>
        <v>225833.64155194649</v>
      </c>
      <c r="S78" s="6">
        <f t="shared" si="19"/>
        <v>5.0489065471759013E-2</v>
      </c>
      <c r="T78" s="1" t="str">
        <f>VLOOKUP(C78,[2]媒体信息!$B:$AA,26,0)</f>
        <v>北京多彩</v>
      </c>
    </row>
    <row r="79" spans="1:20" ht="14.25">
      <c r="A79" s="76" t="s">
        <v>1998</v>
      </c>
      <c r="B79" s="76" t="s">
        <v>3343</v>
      </c>
      <c r="C79" s="77" t="s">
        <v>1996</v>
      </c>
      <c r="D79" s="77" t="s">
        <v>3295</v>
      </c>
      <c r="E79" s="153" t="s">
        <v>3623</v>
      </c>
      <c r="F79" s="78" t="s">
        <v>40</v>
      </c>
      <c r="G79" s="3">
        <f>70651508.35+63693.26</f>
        <v>70715201.609999999</v>
      </c>
      <c r="H79" s="3">
        <v>70669369.849999994</v>
      </c>
      <c r="I79" s="79">
        <v>7.0000000000000007E-2</v>
      </c>
      <c r="J79" s="3">
        <f t="shared" si="13"/>
        <v>4946855.8895000005</v>
      </c>
      <c r="K79" s="3"/>
      <c r="L79" s="3">
        <f t="shared" si="14"/>
        <v>4946855.8895000005</v>
      </c>
      <c r="M79" s="78" t="s">
        <v>3341</v>
      </c>
      <c r="N79" s="80"/>
      <c r="O79" s="155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7">
        <v>8592.18</v>
      </c>
      <c r="Q79" s="5">
        <f t="shared" si="20"/>
        <v>4392114.1322022416</v>
      </c>
      <c r="R79" s="5">
        <f t="shared" si="21"/>
        <v>4384008.3020135621</v>
      </c>
      <c r="S79" s="6">
        <f t="shared" si="19"/>
        <v>6.2251634810871495E-2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3343</v>
      </c>
      <c r="C80" s="77" t="s">
        <v>1996</v>
      </c>
      <c r="D80" s="77" t="s">
        <v>3295</v>
      </c>
      <c r="E80" s="153" t="s">
        <v>3623</v>
      </c>
      <c r="F80" s="78" t="s">
        <v>3345</v>
      </c>
      <c r="G80" s="3">
        <v>1223299.7399999998</v>
      </c>
      <c r="H80" s="3">
        <v>1223299.7399999998</v>
      </c>
      <c r="I80" s="79">
        <v>0.08</v>
      </c>
      <c r="J80" s="3">
        <f t="shared" si="13"/>
        <v>97863.979199999987</v>
      </c>
      <c r="K80" s="3"/>
      <c r="L80" s="3">
        <f t="shared" si="14"/>
        <v>97863.979199999987</v>
      </c>
      <c r="M80" s="78" t="s">
        <v>3331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7"/>
      <c r="Q80" s="5">
        <f t="shared" si="20"/>
        <v>111448.00316542259</v>
      </c>
      <c r="R80" s="5">
        <f t="shared" si="21"/>
        <v>111448.00316542259</v>
      </c>
      <c r="S80" s="6">
        <f t="shared" si="19"/>
        <v>8.961935832854899E-2</v>
      </c>
      <c r="T80" s="1" t="str">
        <f>VLOOKUP(C80,[2]媒体信息!$B:$AA,26,0)</f>
        <v>北京多彩</v>
      </c>
    </row>
    <row r="81" spans="1:20" ht="14.25">
      <c r="A81" s="76" t="s">
        <v>3346</v>
      </c>
      <c r="B81" s="76" t="s">
        <v>3330</v>
      </c>
      <c r="C81" s="77" t="s">
        <v>2041</v>
      </c>
      <c r="D81" s="77" t="s">
        <v>3633</v>
      </c>
      <c r="E81" s="153" t="s">
        <v>3623</v>
      </c>
      <c r="F81" s="78" t="s">
        <v>40</v>
      </c>
      <c r="G81" s="81">
        <v>0</v>
      </c>
      <c r="H81" s="82">
        <v>0</v>
      </c>
      <c r="I81" s="79">
        <v>0</v>
      </c>
      <c r="J81" s="3">
        <f t="shared" si="13"/>
        <v>0</v>
      </c>
      <c r="K81" s="82">
        <v>0</v>
      </c>
      <c r="L81" s="3">
        <f t="shared" si="14"/>
        <v>0</v>
      </c>
      <c r="M81" s="78" t="s">
        <v>80</v>
      </c>
      <c r="N81" s="78"/>
      <c r="O81" s="155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7"/>
      <c r="Q81" s="5">
        <f t="shared" si="20"/>
        <v>0</v>
      </c>
      <c r="R81" s="5">
        <f t="shared" si="21"/>
        <v>0</v>
      </c>
      <c r="S81" s="6" t="e">
        <f t="shared" si="19"/>
        <v>#DIV/0!</v>
      </c>
      <c r="T81" s="1" t="s">
        <v>32</v>
      </c>
    </row>
    <row r="82" spans="1:20" ht="14.25">
      <c r="A82" s="76" t="s">
        <v>3346</v>
      </c>
      <c r="B82" s="76" t="s">
        <v>3330</v>
      </c>
      <c r="C82" s="77" t="s">
        <v>2041</v>
      </c>
      <c r="D82" s="77" t="s">
        <v>2041</v>
      </c>
      <c r="E82" s="153" t="s">
        <v>3623</v>
      </c>
      <c r="F82" s="78" t="s">
        <v>57</v>
      </c>
      <c r="G82" s="81">
        <v>0</v>
      </c>
      <c r="H82" s="72">
        <v>0</v>
      </c>
      <c r="I82" s="79">
        <v>0</v>
      </c>
      <c r="J82" s="3">
        <f t="shared" si="13"/>
        <v>0</v>
      </c>
      <c r="K82" s="82">
        <v>0</v>
      </c>
      <c r="L82" s="3">
        <f t="shared" si="14"/>
        <v>0</v>
      </c>
      <c r="M82" s="78" t="s">
        <v>80</v>
      </c>
      <c r="N82" s="78"/>
      <c r="O82" s="155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7"/>
      <c r="Q82" s="5">
        <f t="shared" si="20"/>
        <v>0</v>
      </c>
      <c r="R82" s="5">
        <f t="shared" si="21"/>
        <v>0</v>
      </c>
      <c r="S82" s="6" t="e">
        <f t="shared" si="19"/>
        <v>#DIV/0!</v>
      </c>
      <c r="T82" s="1" t="s">
        <v>32</v>
      </c>
    </row>
    <row r="83" spans="1:20" ht="14.25">
      <c r="A83" s="76" t="s">
        <v>3180</v>
      </c>
      <c r="B83" s="76" t="s">
        <v>3330</v>
      </c>
      <c r="C83" s="77" t="s">
        <v>3347</v>
      </c>
      <c r="D83" s="77" t="s">
        <v>273</v>
      </c>
      <c r="E83" s="153" t="s">
        <v>3623</v>
      </c>
      <c r="F83" s="78" t="s">
        <v>40</v>
      </c>
      <c r="G83" s="81">
        <v>23.23</v>
      </c>
      <c r="H83" s="82">
        <v>23.23</v>
      </c>
      <c r="I83" s="79">
        <v>0.06</v>
      </c>
      <c r="J83" s="3">
        <f t="shared" si="13"/>
        <v>1.3937999999999999</v>
      </c>
      <c r="K83" s="82">
        <v>0</v>
      </c>
      <c r="L83" s="3">
        <f t="shared" si="14"/>
        <v>1.3937999999999999</v>
      </c>
      <c r="M83" s="78" t="s">
        <v>41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7"/>
      <c r="Q83" s="5">
        <f t="shared" si="20"/>
        <v>1.314905660377355</v>
      </c>
      <c r="R83" s="5">
        <f t="shared" si="21"/>
        <v>1.314905660377355</v>
      </c>
      <c r="S83" s="6">
        <f t="shared" si="19"/>
        <v>5.6603773584905516E-2</v>
      </c>
      <c r="T83" s="1" t="str">
        <f>VLOOKUP(C83,[2]媒体信息!$B:$AA,26,0)</f>
        <v>北京多彩</v>
      </c>
    </row>
    <row r="84" spans="1:20" ht="14.25">
      <c r="A84" s="76" t="s">
        <v>3180</v>
      </c>
      <c r="B84" s="76" t="s">
        <v>3330</v>
      </c>
      <c r="C84" s="77" t="s">
        <v>3179</v>
      </c>
      <c r="D84" s="77" t="s">
        <v>273</v>
      </c>
      <c r="E84" s="153" t="s">
        <v>3623</v>
      </c>
      <c r="F84" s="78" t="s">
        <v>57</v>
      </c>
      <c r="G84" s="81">
        <v>0</v>
      </c>
      <c r="H84" s="82">
        <v>0</v>
      </c>
      <c r="I84" s="79">
        <v>0.1</v>
      </c>
      <c r="J84" s="3">
        <f t="shared" si="13"/>
        <v>0</v>
      </c>
      <c r="K84" s="82">
        <v>0</v>
      </c>
      <c r="L84" s="3">
        <f t="shared" si="14"/>
        <v>0</v>
      </c>
      <c r="M84" s="78" t="s">
        <v>41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0"/>
        <v>0</v>
      </c>
      <c r="R84" s="5">
        <f t="shared" si="21"/>
        <v>0</v>
      </c>
      <c r="S84" s="6" t="e">
        <f t="shared" si="19"/>
        <v>#DIV/0!</v>
      </c>
      <c r="T84" s="1" t="str">
        <f>VLOOKUP(C84,[2]媒体信息!$B:$AA,26,0)</f>
        <v>北京多彩</v>
      </c>
    </row>
    <row r="85" spans="1:20" ht="14.25">
      <c r="A85" s="76" t="s">
        <v>3182</v>
      </c>
      <c r="B85" s="76" t="s">
        <v>3330</v>
      </c>
      <c r="C85" s="77" t="s">
        <v>3181</v>
      </c>
      <c r="D85" s="77" t="s">
        <v>273</v>
      </c>
      <c r="E85" s="153" t="s">
        <v>3623</v>
      </c>
      <c r="F85" s="78" t="s">
        <v>40</v>
      </c>
      <c r="G85" s="81">
        <v>63443</v>
      </c>
      <c r="H85" s="81">
        <v>63443</v>
      </c>
      <c r="I85" s="79">
        <v>0.03</v>
      </c>
      <c r="J85" s="3">
        <f t="shared" si="13"/>
        <v>1903.29</v>
      </c>
      <c r="K85" s="82">
        <v>0</v>
      </c>
      <c r="L85" s="3">
        <f t="shared" si="14"/>
        <v>1903.29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7"/>
      <c r="Q85" s="5">
        <f t="shared" si="20"/>
        <v>52.297765158456691</v>
      </c>
      <c r="R85" s="5">
        <f t="shared" si="21"/>
        <v>52.297765158456691</v>
      </c>
      <c r="S85" s="6">
        <f t="shared" si="19"/>
        <v>8.4905660377362967E-4</v>
      </c>
      <c r="T85" s="1" t="str">
        <f>VLOOKUP(C85,[2]媒体信息!$B:$AA,26,0)</f>
        <v>北京多彩</v>
      </c>
    </row>
    <row r="86" spans="1:20" ht="14.25">
      <c r="A86" s="76" t="s">
        <v>3182</v>
      </c>
      <c r="B86" s="76" t="s">
        <v>3330</v>
      </c>
      <c r="C86" s="77" t="s">
        <v>3181</v>
      </c>
      <c r="D86" s="77" t="s">
        <v>273</v>
      </c>
      <c r="E86" s="153" t="s">
        <v>3623</v>
      </c>
      <c r="F86" s="78" t="s">
        <v>57</v>
      </c>
      <c r="G86" s="81">
        <v>0</v>
      </c>
      <c r="H86" s="82">
        <v>0</v>
      </c>
      <c r="I86" s="79">
        <v>7.0000000000000007E-2</v>
      </c>
      <c r="J86" s="3">
        <f t="shared" si="13"/>
        <v>0</v>
      </c>
      <c r="K86" s="82">
        <v>0</v>
      </c>
      <c r="L86" s="3">
        <f t="shared" si="14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0"/>
        <v>0</v>
      </c>
      <c r="R86" s="5">
        <f t="shared" si="21"/>
        <v>0</v>
      </c>
      <c r="S86" s="6" t="e">
        <f t="shared" si="19"/>
        <v>#DIV/0!</v>
      </c>
      <c r="T86" s="1" t="str">
        <f>VLOOKUP(C86,[2]媒体信息!$B:$AA,26,0)</f>
        <v>北京多彩</v>
      </c>
    </row>
    <row r="87" spans="1:20" ht="14.25">
      <c r="A87" s="76" t="s">
        <v>3348</v>
      </c>
      <c r="B87" s="76" t="s">
        <v>3343</v>
      </c>
      <c r="C87" s="77" t="s">
        <v>3349</v>
      </c>
      <c r="D87" s="77" t="s">
        <v>3307</v>
      </c>
      <c r="E87" s="153" t="s">
        <v>3623</v>
      </c>
      <c r="F87" s="78" t="s">
        <v>3095</v>
      </c>
      <c r="G87" s="81">
        <v>867279.96</v>
      </c>
      <c r="H87" s="82">
        <v>867279.96</v>
      </c>
      <c r="I87" s="79">
        <v>0</v>
      </c>
      <c r="J87" s="3">
        <f t="shared" si="13"/>
        <v>0</v>
      </c>
      <c r="K87" s="82">
        <v>0</v>
      </c>
      <c r="L87" s="3">
        <f t="shared" si="14"/>
        <v>0</v>
      </c>
      <c r="M87" s="78" t="s">
        <v>80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7"/>
      <c r="Q87" s="5">
        <f t="shared" si="20"/>
        <v>32727.537735849113</v>
      </c>
      <c r="R87" s="5">
        <f t="shared" si="21"/>
        <v>32727.537735849113</v>
      </c>
      <c r="S87" s="6">
        <f t="shared" si="19"/>
        <v>3.6284461798860322E-2</v>
      </c>
      <c r="T87" s="1" t="str">
        <f>VLOOKUP(C87,[2]媒体信息!$B:$AA,26,0)</f>
        <v>北京多彩</v>
      </c>
    </row>
    <row r="88" spans="1:20" ht="14.25">
      <c r="A88" s="76" t="s">
        <v>3348</v>
      </c>
      <c r="B88" s="76" t="s">
        <v>3343</v>
      </c>
      <c r="C88" s="77" t="s">
        <v>3149</v>
      </c>
      <c r="D88" s="77" t="s">
        <v>3307</v>
      </c>
      <c r="E88" s="153" t="s">
        <v>3623</v>
      </c>
      <c r="F88" s="78" t="s">
        <v>40</v>
      </c>
      <c r="G88" s="81">
        <v>1496743.53</v>
      </c>
      <c r="H88" s="82">
        <v>1496743.53</v>
      </c>
      <c r="I88" s="79">
        <v>0</v>
      </c>
      <c r="J88" s="3">
        <f t="shared" si="13"/>
        <v>0</v>
      </c>
      <c r="K88" s="82">
        <v>0</v>
      </c>
      <c r="L88" s="3">
        <f t="shared" si="14"/>
        <v>0</v>
      </c>
      <c r="M88" s="78" t="s">
        <v>80</v>
      </c>
      <c r="N88" s="78" t="s">
        <v>3350</v>
      </c>
      <c r="O88" s="155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7"/>
      <c r="Q88" s="5">
        <f t="shared" si="20"/>
        <v>0</v>
      </c>
      <c r="R88" s="5">
        <f t="shared" si="21"/>
        <v>0</v>
      </c>
      <c r="S88" s="6">
        <f t="shared" si="19"/>
        <v>0</v>
      </c>
      <c r="T88" s="1" t="str">
        <f>VLOOKUP(C88,[2]媒体信息!$B:$AA,26,0)</f>
        <v>北京多彩</v>
      </c>
    </row>
    <row r="89" spans="1:20" ht="14.25">
      <c r="A89" s="76" t="s">
        <v>3348</v>
      </c>
      <c r="B89" s="76" t="s">
        <v>3343</v>
      </c>
      <c r="C89" s="77" t="s">
        <v>3149</v>
      </c>
      <c r="D89" s="77" t="s">
        <v>3307</v>
      </c>
      <c r="E89" s="153" t="s">
        <v>3623</v>
      </c>
      <c r="F89" s="78" t="s">
        <v>57</v>
      </c>
      <c r="G89" s="81">
        <v>0</v>
      </c>
      <c r="H89" s="82">
        <v>0</v>
      </c>
      <c r="I89" s="79">
        <v>0</v>
      </c>
      <c r="J89" s="3">
        <f t="shared" si="13"/>
        <v>0</v>
      </c>
      <c r="K89" s="82">
        <v>0</v>
      </c>
      <c r="L89" s="3">
        <f t="shared" si="14"/>
        <v>0</v>
      </c>
      <c r="M89" s="78" t="s">
        <v>80</v>
      </c>
      <c r="N89" s="78" t="s">
        <v>3350</v>
      </c>
      <c r="O89" s="155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7"/>
      <c r="Q89" s="5">
        <f t="shared" si="20"/>
        <v>14274.518867924528</v>
      </c>
      <c r="R89" s="5">
        <f t="shared" si="21"/>
        <v>14274.518867924528</v>
      </c>
      <c r="S89" s="6">
        <f t="shared" si="19"/>
        <v>0.94339622641509435</v>
      </c>
      <c r="T89" s="1" t="str">
        <f>VLOOKUP(C89,[2]媒体信息!$B:$AA,26,0)</f>
        <v>北京多彩</v>
      </c>
    </row>
    <row r="90" spans="1:20" ht="14.25">
      <c r="A90" s="76" t="s">
        <v>3628</v>
      </c>
      <c r="B90" s="76" t="s">
        <v>3343</v>
      </c>
      <c r="C90" s="123" t="s">
        <v>1996</v>
      </c>
      <c r="D90" s="77" t="s">
        <v>3295</v>
      </c>
      <c r="E90" s="153" t="s">
        <v>3623</v>
      </c>
      <c r="F90" s="78" t="s">
        <v>3095</v>
      </c>
      <c r="G90" s="81">
        <v>104940</v>
      </c>
      <c r="H90" s="81">
        <v>104940</v>
      </c>
      <c r="I90" s="79">
        <v>7.0000000000000007E-2</v>
      </c>
      <c r="J90" s="3">
        <f t="shared" si="13"/>
        <v>7345.8000000000011</v>
      </c>
      <c r="K90" s="82">
        <v>0</v>
      </c>
      <c r="L90" s="3">
        <f t="shared" si="14"/>
        <v>7345.8000000000011</v>
      </c>
      <c r="M90" s="78" t="s">
        <v>41</v>
      </c>
      <c r="N90" s="78"/>
      <c r="O90" s="155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7"/>
      <c r="Q90" s="5">
        <f t="shared" si="20"/>
        <v>6930.0000000000009</v>
      </c>
      <c r="R90" s="5">
        <f t="shared" si="21"/>
        <v>6930.0000000000009</v>
      </c>
      <c r="S90" s="6">
        <f t="shared" si="19"/>
        <v>6.6037735849056617E-2</v>
      </c>
      <c r="T90" s="1" t="str">
        <f>VLOOKUP(C90,[2]媒体信息!$B:$AA,26,0)</f>
        <v>北京多彩</v>
      </c>
    </row>
    <row r="91" spans="1:20" ht="14.25">
      <c r="A91" s="76" t="s">
        <v>3186</v>
      </c>
      <c r="B91" s="76" t="s">
        <v>3330</v>
      </c>
      <c r="C91" s="77" t="s">
        <v>3351</v>
      </c>
      <c r="D91" s="77" t="s">
        <v>161</v>
      </c>
      <c r="E91" s="153" t="s">
        <v>3623</v>
      </c>
      <c r="F91" s="78" t="s">
        <v>40</v>
      </c>
      <c r="G91" s="81">
        <v>47183.21</v>
      </c>
      <c r="H91" s="82">
        <v>47183.21</v>
      </c>
      <c r="I91" s="79">
        <v>0.02</v>
      </c>
      <c r="J91" s="3">
        <f t="shared" si="13"/>
        <v>943.66420000000005</v>
      </c>
      <c r="K91" s="82">
        <v>0</v>
      </c>
      <c r="L91" s="3">
        <f t="shared" si="14"/>
        <v>943.66420000000005</v>
      </c>
      <c r="M91" s="78" t="s">
        <v>41</v>
      </c>
      <c r="N91" s="78"/>
      <c r="O91" s="155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7"/>
      <c r="Q91" s="5">
        <f t="shared" si="20"/>
        <v>1515.8341509433988</v>
      </c>
      <c r="R91" s="5">
        <f t="shared" si="21"/>
        <v>1515.8341509433988</v>
      </c>
      <c r="S91" s="6">
        <f t="shared" si="19"/>
        <v>3.1681304521023843E-2</v>
      </c>
      <c r="T91" s="1" t="str">
        <f>VLOOKUP(C91,[2]媒体信息!$B:$AA,26,0)</f>
        <v>北京多彩</v>
      </c>
    </row>
    <row r="92" spans="1:20" ht="14.25">
      <c r="A92" s="76" t="s">
        <v>3334</v>
      </c>
      <c r="B92" s="76" t="s">
        <v>3335</v>
      </c>
      <c r="C92" s="77" t="s">
        <v>36</v>
      </c>
      <c r="D92" s="77" t="s">
        <v>36</v>
      </c>
      <c r="E92" s="153" t="s">
        <v>3623</v>
      </c>
      <c r="F92" s="78" t="s">
        <v>3352</v>
      </c>
      <c r="G92" s="81">
        <v>126064.4</v>
      </c>
      <c r="H92" s="72">
        <v>126064.4</v>
      </c>
      <c r="I92" s="79">
        <v>6.5000000000000002E-2</v>
      </c>
      <c r="J92" s="3">
        <f t="shared" si="13"/>
        <v>8194.1859999999997</v>
      </c>
      <c r="K92" s="82">
        <v>0</v>
      </c>
      <c r="L92" s="3">
        <f t="shared" si="14"/>
        <v>8194.1859999999997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7"/>
      <c r="Q92" s="5">
        <f t="shared" si="20"/>
        <v>7730.3641509433955</v>
      </c>
      <c r="R92" s="5">
        <f t="shared" si="21"/>
        <v>7730.3641509433955</v>
      </c>
      <c r="S92" s="6">
        <f t="shared" si="19"/>
        <v>6.1320754716981132E-2</v>
      </c>
      <c r="T92" s="1" t="str">
        <f>VLOOKUP(C92,[2]媒体信息!$B:$AA,26,0)</f>
        <v>北京多彩</v>
      </c>
    </row>
    <row r="93" spans="1:20" ht="14.25">
      <c r="A93" s="76" t="s">
        <v>3334</v>
      </c>
      <c r="B93" s="76" t="s">
        <v>3335</v>
      </c>
      <c r="C93" s="77" t="s">
        <v>36</v>
      </c>
      <c r="D93" s="77" t="s">
        <v>36</v>
      </c>
      <c r="E93" s="153" t="s">
        <v>3623</v>
      </c>
      <c r="F93" s="78" t="s">
        <v>3353</v>
      </c>
      <c r="G93" s="81">
        <v>583868.59</v>
      </c>
      <c r="H93" s="82">
        <v>583868.59</v>
      </c>
      <c r="I93" s="79">
        <v>0</v>
      </c>
      <c r="J93" s="3">
        <f t="shared" si="13"/>
        <v>0</v>
      </c>
      <c r="K93" s="82">
        <v>0</v>
      </c>
      <c r="L93" s="3">
        <f t="shared" si="14"/>
        <v>0</v>
      </c>
      <c r="M93" s="78" t="s">
        <v>80</v>
      </c>
      <c r="N93" s="78" t="s">
        <v>3354</v>
      </c>
      <c r="O93" s="155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7"/>
      <c r="Q93" s="5">
        <f t="shared" si="20"/>
        <v>1.0982577530842906E-10</v>
      </c>
      <c r="R93" s="5">
        <f t="shared" si="21"/>
        <v>1.0982577530842906E-10</v>
      </c>
      <c r="S93" s="6">
        <f t="shared" si="19"/>
        <v>1.8810016018917724E-16</v>
      </c>
      <c r="T93" s="1" t="str">
        <f>VLOOKUP(C93,[2]媒体信息!$B:$AA,26,0)</f>
        <v>北京多彩</v>
      </c>
    </row>
    <row r="94" spans="1:20" ht="14.25">
      <c r="A94" s="76" t="s">
        <v>3094</v>
      </c>
      <c r="B94" s="76" t="s">
        <v>3330</v>
      </c>
      <c r="C94" s="77" t="s">
        <v>3634</v>
      </c>
      <c r="D94" s="77" t="s">
        <v>1744</v>
      </c>
      <c r="E94" s="153" t="s">
        <v>3623</v>
      </c>
      <c r="F94" s="78" t="s">
        <v>3095</v>
      </c>
      <c r="G94" s="81">
        <v>-32451</v>
      </c>
      <c r="H94" s="82">
        <v>-32451</v>
      </c>
      <c r="I94" s="79">
        <v>0</v>
      </c>
      <c r="J94" s="3">
        <f t="shared" si="13"/>
        <v>0</v>
      </c>
      <c r="K94" s="82">
        <v>0</v>
      </c>
      <c r="L94" s="3">
        <f t="shared" si="14"/>
        <v>0</v>
      </c>
      <c r="M94" s="78" t="s">
        <v>80</v>
      </c>
      <c r="N94" s="78" t="s">
        <v>3355</v>
      </c>
      <c r="O94" s="155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7"/>
      <c r="Q94" s="5">
        <f t="shared" si="20"/>
        <v>0</v>
      </c>
      <c r="R94" s="5">
        <f t="shared" si="21"/>
        <v>0</v>
      </c>
      <c r="S94" s="6">
        <f t="shared" si="19"/>
        <v>0</v>
      </c>
      <c r="T94" s="1" t="s">
        <v>32</v>
      </c>
    </row>
    <row r="95" spans="1:20" ht="14.25">
      <c r="A95" s="76" t="s">
        <v>3099</v>
      </c>
      <c r="B95" s="76" t="s">
        <v>3330</v>
      </c>
      <c r="C95" s="77" t="s">
        <v>3098</v>
      </c>
      <c r="D95" s="77" t="s">
        <v>3098</v>
      </c>
      <c r="E95" s="153" t="s">
        <v>3623</v>
      </c>
      <c r="F95" s="78" t="s">
        <v>57</v>
      </c>
      <c r="G95" s="81">
        <v>1500000</v>
      </c>
      <c r="H95" s="82">
        <v>1500000</v>
      </c>
      <c r="I95" s="79">
        <v>0</v>
      </c>
      <c r="J95" s="3">
        <f t="shared" si="13"/>
        <v>0</v>
      </c>
      <c r="K95" s="82">
        <v>0</v>
      </c>
      <c r="L95" s="3">
        <f t="shared" si="14"/>
        <v>0</v>
      </c>
      <c r="M95" s="78" t="s">
        <v>80</v>
      </c>
      <c r="N95" s="78" t="s">
        <v>3356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7"/>
      <c r="Q95" s="5">
        <f>(O95-G95+J95-K95)/1.06</f>
        <v>70754.716981132078</v>
      </c>
      <c r="R95" s="5">
        <f t="shared" si="21"/>
        <v>70754.716981132078</v>
      </c>
      <c r="S95" s="6">
        <f t="shared" si="19"/>
        <v>4.4923629829290206E-2</v>
      </c>
      <c r="T95" s="1" t="str">
        <f>VLOOKUP(C95,[2]媒体信息!$B:$AA,26,0)</f>
        <v>北京多彩</v>
      </c>
    </row>
    <row r="96" spans="1:20" ht="14.25">
      <c r="A96" s="76" t="s">
        <v>3626</v>
      </c>
      <c r="B96" s="76" t="s">
        <v>3330</v>
      </c>
      <c r="C96" s="77" t="s">
        <v>3636</v>
      </c>
      <c r="D96" s="77" t="s">
        <v>3301</v>
      </c>
      <c r="E96" s="153" t="s">
        <v>3623</v>
      </c>
      <c r="F96" s="78" t="s">
        <v>3088</v>
      </c>
      <c r="G96" s="81">
        <v>564300</v>
      </c>
      <c r="H96" s="81">
        <v>564300</v>
      </c>
      <c r="I96" s="79">
        <v>0</v>
      </c>
      <c r="J96" s="3">
        <f t="shared" si="13"/>
        <v>0</v>
      </c>
      <c r="K96" s="82">
        <v>0</v>
      </c>
      <c r="L96" s="3">
        <f t="shared" si="14"/>
        <v>0</v>
      </c>
      <c r="M96" s="78" t="s">
        <v>3298</v>
      </c>
      <c r="N96" s="78" t="s">
        <v>3302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7"/>
      <c r="Q96" s="5">
        <f>(O96-G96+J96)/1.06</f>
        <v>243113.20754716979</v>
      </c>
      <c r="R96" s="5">
        <f t="shared" si="21"/>
        <v>243113.20754716979</v>
      </c>
      <c r="S96" s="6">
        <f t="shared" ref="S96:S102" si="22">R96/O96</f>
        <v>0.29575816003305327</v>
      </c>
      <c r="T96" s="1" t="s">
        <v>505</v>
      </c>
    </row>
    <row r="97" spans="1:20" ht="14.25">
      <c r="A97" s="76" t="s">
        <v>3357</v>
      </c>
      <c r="B97" s="76" t="s">
        <v>3330</v>
      </c>
      <c r="C97" s="77" t="s">
        <v>3301</v>
      </c>
      <c r="D97" s="77" t="s">
        <v>3301</v>
      </c>
      <c r="E97" s="153" t="s">
        <v>3623</v>
      </c>
      <c r="F97" s="78" t="s">
        <v>57</v>
      </c>
      <c r="G97" s="81">
        <v>2048201.54169231</v>
      </c>
      <c r="H97" s="81">
        <v>2048201.54169231</v>
      </c>
      <c r="I97" s="79">
        <v>0</v>
      </c>
      <c r="J97" s="3">
        <f t="shared" si="13"/>
        <v>0</v>
      </c>
      <c r="K97" s="82">
        <v>0</v>
      </c>
      <c r="L97" s="3">
        <f t="shared" si="14"/>
        <v>0</v>
      </c>
      <c r="M97" s="78" t="s">
        <v>3298</v>
      </c>
      <c r="N97" s="78" t="s">
        <v>3302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7"/>
      <c r="Q97" s="5">
        <f t="shared" ref="Q97" si="23">(O97-G97+J97)/1.06</f>
        <v>80094.289586730389</v>
      </c>
      <c r="R97" s="5">
        <f t="shared" si="21"/>
        <v>80094.289586730389</v>
      </c>
      <c r="S97" s="6">
        <f t="shared" si="22"/>
        <v>3.7548278885343241E-2</v>
      </c>
      <c r="T97" s="1" t="s">
        <v>505</v>
      </c>
    </row>
    <row r="98" spans="1:20" ht="14.25">
      <c r="A98" s="76" t="s">
        <v>3358</v>
      </c>
      <c r="B98" s="76" t="s">
        <v>3330</v>
      </c>
      <c r="C98" s="77" t="s">
        <v>3117</v>
      </c>
      <c r="D98" s="77" t="s">
        <v>3359</v>
      </c>
      <c r="E98" s="153" t="s">
        <v>3623</v>
      </c>
      <c r="F98" s="78" t="s">
        <v>57</v>
      </c>
      <c r="G98" s="81">
        <v>976.08333333333303</v>
      </c>
      <c r="H98" s="81">
        <v>976.08333333333303</v>
      </c>
      <c r="I98" s="79">
        <v>0</v>
      </c>
      <c r="J98" s="3">
        <f t="shared" si="13"/>
        <v>0</v>
      </c>
      <c r="K98" s="82">
        <v>0</v>
      </c>
      <c r="L98" s="3">
        <f t="shared" si="14"/>
        <v>0</v>
      </c>
      <c r="M98" s="78" t="s">
        <v>80</v>
      </c>
      <c r="N98" s="78" t="s">
        <v>3304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7"/>
      <c r="Q98" s="5">
        <f t="shared" ref="Q98:Q102" si="24">(O98-G98+J98-K98)/1.06</f>
        <v>3.2175520109891327E-13</v>
      </c>
      <c r="R98" s="5">
        <f t="shared" ref="R98:R106" si="25">Q98-(P98/1.06)</f>
        <v>3.2175520109891327E-13</v>
      </c>
      <c r="S98" s="6">
        <f t="shared" si="22"/>
        <v>3.296390688283923E-16</v>
      </c>
      <c r="T98" s="1" t="s">
        <v>3637</v>
      </c>
    </row>
    <row r="99" spans="1:20" ht="14.25">
      <c r="A99" s="76" t="s">
        <v>3360</v>
      </c>
      <c r="B99" s="76" t="s">
        <v>3330</v>
      </c>
      <c r="C99" s="77" t="s">
        <v>3638</v>
      </c>
      <c r="D99" s="77" t="s">
        <v>3303</v>
      </c>
      <c r="E99" s="153" t="s">
        <v>3623</v>
      </c>
      <c r="F99" s="78" t="s">
        <v>40</v>
      </c>
      <c r="G99" s="81">
        <v>20000</v>
      </c>
      <c r="H99" s="81">
        <v>20000</v>
      </c>
      <c r="I99" s="79">
        <v>0</v>
      </c>
      <c r="J99" s="3">
        <f t="shared" si="13"/>
        <v>0</v>
      </c>
      <c r="K99" s="82">
        <v>0</v>
      </c>
      <c r="L99" s="3">
        <f t="shared" si="14"/>
        <v>0</v>
      </c>
      <c r="M99" s="78" t="s">
        <v>80</v>
      </c>
      <c r="N99" s="78" t="s">
        <v>80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7"/>
      <c r="Q99" s="5">
        <f t="shared" si="24"/>
        <v>0</v>
      </c>
      <c r="R99" s="5">
        <f t="shared" si="25"/>
        <v>0</v>
      </c>
      <c r="S99" s="6">
        <f t="shared" si="22"/>
        <v>0</v>
      </c>
      <c r="T99" s="1" t="s">
        <v>3637</v>
      </c>
    </row>
    <row r="100" spans="1:20" ht="14.25">
      <c r="A100" s="76" t="s">
        <v>3361</v>
      </c>
      <c r="B100" s="76" t="s">
        <v>3339</v>
      </c>
      <c r="C100" s="77" t="s">
        <v>3303</v>
      </c>
      <c r="D100" s="77" t="s">
        <v>3303</v>
      </c>
      <c r="E100" s="153" t="s">
        <v>3623</v>
      </c>
      <c r="F100" s="78" t="s">
        <v>57</v>
      </c>
      <c r="G100" s="81">
        <v>513600</v>
      </c>
      <c r="H100" s="81">
        <v>513600</v>
      </c>
      <c r="I100" s="79">
        <v>0</v>
      </c>
      <c r="J100" s="3">
        <f t="shared" si="13"/>
        <v>0</v>
      </c>
      <c r="K100" s="82">
        <v>0</v>
      </c>
      <c r="L100" s="3">
        <f t="shared" si="14"/>
        <v>0</v>
      </c>
      <c r="M100" s="78" t="s">
        <v>80</v>
      </c>
      <c r="N100" s="78" t="s">
        <v>3304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7"/>
      <c r="Q100" s="5">
        <f t="shared" si="24"/>
        <v>81509.433962264142</v>
      </c>
      <c r="R100" s="5">
        <f>Q100-(P100/1.06)</f>
        <v>81509.433962264142</v>
      </c>
      <c r="S100" s="6">
        <f t="shared" si="22"/>
        <v>0.13584905660377358</v>
      </c>
      <c r="T100" s="1" t="s">
        <v>3637</v>
      </c>
    </row>
    <row r="101" spans="1:20" ht="14.25">
      <c r="A101" s="76" t="s">
        <v>3362</v>
      </c>
      <c r="B101" s="76" t="s">
        <v>3330</v>
      </c>
      <c r="C101" s="77" t="s">
        <v>3303</v>
      </c>
      <c r="D101" s="77" t="s">
        <v>3303</v>
      </c>
      <c r="E101" s="153" t="s">
        <v>3623</v>
      </c>
      <c r="F101" s="78" t="s">
        <v>57</v>
      </c>
      <c r="G101" s="81">
        <v>128161.325454545</v>
      </c>
      <c r="H101" s="81">
        <v>128161.325454545</v>
      </c>
      <c r="I101" s="79">
        <v>0</v>
      </c>
      <c r="J101" s="3">
        <f t="shared" si="13"/>
        <v>0</v>
      </c>
      <c r="K101" s="82">
        <v>0</v>
      </c>
      <c r="L101" s="3">
        <f t="shared" si="14"/>
        <v>0</v>
      </c>
      <c r="M101" s="78" t="s">
        <v>80</v>
      </c>
      <c r="N101" s="78" t="s">
        <v>3304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7"/>
      <c r="Q101" s="5">
        <f>(O101-G101+J101-K101)/1.06</f>
        <v>6485.4281658488753</v>
      </c>
      <c r="R101" s="5">
        <f t="shared" si="25"/>
        <v>6485.4281658488753</v>
      </c>
      <c r="S101" s="6">
        <f t="shared" si="22"/>
        <v>4.8027444253862392E-2</v>
      </c>
      <c r="T101" s="1" t="s">
        <v>3639</v>
      </c>
    </row>
    <row r="102" spans="1:20" ht="14.25">
      <c r="A102" s="76" t="s">
        <v>2842</v>
      </c>
      <c r="B102" s="76" t="s">
        <v>3363</v>
      </c>
      <c r="C102" s="77" t="s">
        <v>3364</v>
      </c>
      <c r="D102" s="77" t="s">
        <v>3297</v>
      </c>
      <c r="E102" s="153" t="s">
        <v>3623</v>
      </c>
      <c r="F102" s="78" t="s">
        <v>3365</v>
      </c>
      <c r="G102" s="81">
        <v>544024.48</v>
      </c>
      <c r="H102" s="81">
        <v>544024.48</v>
      </c>
      <c r="I102" s="79">
        <v>0</v>
      </c>
      <c r="J102" s="3">
        <f t="shared" si="13"/>
        <v>0</v>
      </c>
      <c r="K102" s="82">
        <v>0</v>
      </c>
      <c r="L102" s="3">
        <f t="shared" si="14"/>
        <v>0</v>
      </c>
      <c r="M102" s="78" t="s">
        <v>80</v>
      </c>
      <c r="N102" s="78"/>
      <c r="O102" s="155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7"/>
      <c r="Q102" s="5">
        <f t="shared" si="24"/>
        <v>-513230.64150943392</v>
      </c>
      <c r="R102" s="5">
        <f t="shared" si="25"/>
        <v>-513230.64150943392</v>
      </c>
      <c r="S102" s="6" t="e">
        <f t="shared" si="22"/>
        <v>#DIV/0!</v>
      </c>
      <c r="T102" s="1" t="s">
        <v>3637</v>
      </c>
    </row>
    <row r="103" spans="1:20" ht="14.25">
      <c r="A103" s="76" t="s">
        <v>2842</v>
      </c>
      <c r="B103" s="76" t="s">
        <v>3363</v>
      </c>
      <c r="C103" s="77" t="s">
        <v>3297</v>
      </c>
      <c r="D103" s="77" t="s">
        <v>3297</v>
      </c>
      <c r="E103" s="153" t="s">
        <v>3623</v>
      </c>
      <c r="F103" s="78" t="s">
        <v>3088</v>
      </c>
      <c r="G103" s="81">
        <f>3084200-206000-219500</f>
        <v>2658700</v>
      </c>
      <c r="H103" s="81">
        <f>3084200-206000-219500</f>
        <v>2658700</v>
      </c>
      <c r="I103" s="79">
        <v>0.05</v>
      </c>
      <c r="J103" s="3">
        <f t="shared" si="13"/>
        <v>132935</v>
      </c>
      <c r="K103" s="82">
        <v>0</v>
      </c>
      <c r="L103" s="3">
        <f t="shared" si="14"/>
        <v>132935</v>
      </c>
      <c r="M103" s="78" t="s">
        <v>3298</v>
      </c>
      <c r="N103" s="78"/>
      <c r="O103" s="155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7"/>
      <c r="Q103" s="5">
        <f t="shared" ref="Q103:Q106" si="26">(O103-G103+J103)/1.06</f>
        <v>19976.41509433962</v>
      </c>
      <c r="R103" s="5">
        <f t="shared" si="25"/>
        <v>19976.41509433962</v>
      </c>
      <c r="S103" s="6">
        <f t="shared" ref="S103:S110" si="27">R103/O103</f>
        <v>7.8433002325691299E-3</v>
      </c>
      <c r="T103" s="1" t="s">
        <v>3637</v>
      </c>
    </row>
    <row r="104" spans="1:20" ht="14.25">
      <c r="A104" s="76" t="s">
        <v>49</v>
      </c>
      <c r="B104" s="76" t="s">
        <v>3336</v>
      </c>
      <c r="C104" s="77" t="s">
        <v>3366</v>
      </c>
      <c r="D104" s="77" t="s">
        <v>3293</v>
      </c>
      <c r="E104" s="153" t="s">
        <v>3623</v>
      </c>
      <c r="F104" s="78" t="s">
        <v>3095</v>
      </c>
      <c r="G104" s="81">
        <v>135702.1</v>
      </c>
      <c r="H104" s="81">
        <v>135702.1</v>
      </c>
      <c r="I104" s="79">
        <v>9.2999999999999999E-2</v>
      </c>
      <c r="J104" s="3">
        <f t="shared" si="13"/>
        <v>12620.2953</v>
      </c>
      <c r="K104" s="82">
        <v>14618671.3370646</v>
      </c>
      <c r="L104" s="3">
        <f t="shared" si="14"/>
        <v>-14606051.0417646</v>
      </c>
      <c r="M104" s="78" t="s">
        <v>3298</v>
      </c>
      <c r="N104" s="78" t="s">
        <v>3367</v>
      </c>
      <c r="O104" s="155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7"/>
      <c r="Q104" s="5">
        <f t="shared" si="26"/>
        <v>11905.93896226415</v>
      </c>
      <c r="R104" s="5">
        <f t="shared" si="25"/>
        <v>11905.93896226415</v>
      </c>
      <c r="S104" s="6">
        <f t="shared" si="27"/>
        <v>8.7735849056603768E-2</v>
      </c>
      <c r="T104" s="1" t="str">
        <f>VLOOKUP(C104,[2]媒体信息!$B:$AA,26,0)</f>
        <v>北京多彩</v>
      </c>
    </row>
    <row r="105" spans="1:20" ht="14.25">
      <c r="A105" s="76" t="s">
        <v>3368</v>
      </c>
      <c r="B105" s="76" t="s">
        <v>3339</v>
      </c>
      <c r="C105" s="77" t="s">
        <v>2321</v>
      </c>
      <c r="D105" s="77" t="s">
        <v>2321</v>
      </c>
      <c r="E105" s="153" t="s">
        <v>3623</v>
      </c>
      <c r="F105" s="78" t="s">
        <v>3247</v>
      </c>
      <c r="G105" s="81">
        <v>1988175.65</v>
      </c>
      <c r="H105" s="81">
        <v>1988175.65</v>
      </c>
      <c r="I105" s="79">
        <v>0.15</v>
      </c>
      <c r="J105" s="3">
        <f t="shared" si="13"/>
        <v>298226.34749999997</v>
      </c>
      <c r="K105" s="82">
        <v>298226.34749999997</v>
      </c>
      <c r="L105" s="3">
        <f t="shared" si="14"/>
        <v>0</v>
      </c>
      <c r="M105" s="2" t="s">
        <v>4487</v>
      </c>
      <c r="N105" s="1" t="s">
        <v>3309</v>
      </c>
      <c r="O105" s="155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7"/>
      <c r="Q105" s="5">
        <f>(O105-G105+J105)/1.06</f>
        <v>459977.74292452831</v>
      </c>
      <c r="R105" s="5">
        <f t="shared" si="25"/>
        <v>459977.74292452831</v>
      </c>
      <c r="S105" s="6">
        <f t="shared" si="27"/>
        <v>0.21123871962206514</v>
      </c>
      <c r="T105" s="1" t="str">
        <f>VLOOKUP(C105,[2]媒体信息!$B:$AA,26,0)</f>
        <v>北京多彩</v>
      </c>
    </row>
    <row r="106" spans="1:20" ht="14.25">
      <c r="A106" s="76" t="s">
        <v>77</v>
      </c>
      <c r="B106" s="76" t="s">
        <v>3369</v>
      </c>
      <c r="C106" s="77" t="s">
        <v>3370</v>
      </c>
      <c r="D106" s="77" t="s">
        <v>3635</v>
      </c>
      <c r="E106" s="153" t="s">
        <v>3623</v>
      </c>
      <c r="F106" s="78" t="s">
        <v>3095</v>
      </c>
      <c r="G106" s="81">
        <v>0</v>
      </c>
      <c r="H106" s="81">
        <v>0</v>
      </c>
      <c r="I106" s="79">
        <v>0.17</v>
      </c>
      <c r="J106" s="3">
        <f t="shared" si="13"/>
        <v>0</v>
      </c>
      <c r="K106" s="81"/>
      <c r="L106" s="3">
        <f t="shared" si="14"/>
        <v>0</v>
      </c>
      <c r="M106" s="78" t="s">
        <v>3298</v>
      </c>
      <c r="N106" s="78"/>
      <c r="O106" s="155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7"/>
      <c r="Q106" s="5">
        <f t="shared" si="26"/>
        <v>0</v>
      </c>
      <c r="R106" s="5">
        <f t="shared" si="25"/>
        <v>0</v>
      </c>
      <c r="S106" s="6" t="e">
        <f t="shared" si="27"/>
        <v>#DIV/0!</v>
      </c>
      <c r="T106" s="1" t="s">
        <v>505</v>
      </c>
    </row>
    <row r="107" spans="1:20" ht="14.25">
      <c r="A107" s="76" t="s">
        <v>3372</v>
      </c>
      <c r="B107" s="76" t="s">
        <v>3330</v>
      </c>
      <c r="C107" s="77" t="s">
        <v>3373</v>
      </c>
      <c r="D107" s="77" t="s">
        <v>2973</v>
      </c>
      <c r="E107" s="153" t="s">
        <v>3623</v>
      </c>
      <c r="F107" s="78" t="s">
        <v>3374</v>
      </c>
      <c r="G107" s="81">
        <v>2461136.7400000002</v>
      </c>
      <c r="H107" s="81">
        <v>2461136.7400000002</v>
      </c>
      <c r="I107" s="79">
        <v>0</v>
      </c>
      <c r="J107" s="3">
        <f t="shared" si="13"/>
        <v>0</v>
      </c>
      <c r="K107" s="81"/>
      <c r="L107" s="3">
        <f t="shared" si="14"/>
        <v>0</v>
      </c>
      <c r="M107" s="78" t="s">
        <v>3627</v>
      </c>
      <c r="N107" s="78"/>
      <c r="O107" s="155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7"/>
      <c r="Q107" s="5">
        <f t="shared" ref="Q107:Q110" si="28">(O107-G107+J107-K107)/1.06</f>
        <v>-3.6731669855005335E-3</v>
      </c>
      <c r="R107" s="5">
        <f t="shared" ref="R107:R110" si="29">Q107-(P107/1.06)</f>
        <v>-3.6731669855005335E-3</v>
      </c>
      <c r="S107" s="6">
        <f t="shared" si="27"/>
        <v>-1.4924676600096348E-9</v>
      </c>
      <c r="T107" s="1" t="str">
        <f>VLOOKUP(C107,[2]媒体信息!$B:$AA,26,0)</f>
        <v>北京多彩</v>
      </c>
    </row>
    <row r="108" spans="1:20" ht="14.25">
      <c r="A108" s="76" t="s">
        <v>3375</v>
      </c>
      <c r="B108" s="76" t="s">
        <v>3339</v>
      </c>
      <c r="C108" s="77" t="s">
        <v>3269</v>
      </c>
      <c r="D108" s="77" t="s">
        <v>2973</v>
      </c>
      <c r="E108" s="153" t="s">
        <v>3623</v>
      </c>
      <c r="F108" s="78" t="s">
        <v>3376</v>
      </c>
      <c r="G108" s="81">
        <v>2112631.1457971013</v>
      </c>
      <c r="H108" s="81">
        <v>2112631.1457971013</v>
      </c>
      <c r="I108" s="79">
        <v>0</v>
      </c>
      <c r="J108" s="3">
        <f t="shared" si="13"/>
        <v>0</v>
      </c>
      <c r="K108" s="81"/>
      <c r="L108" s="3">
        <f t="shared" si="14"/>
        <v>0</v>
      </c>
      <c r="M108" s="78" t="s">
        <v>3627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7"/>
      <c r="Q108" s="5">
        <f t="shared" si="28"/>
        <v>0</v>
      </c>
      <c r="R108" s="5">
        <f t="shared" si="29"/>
        <v>0</v>
      </c>
      <c r="S108" s="6">
        <f t="shared" si="27"/>
        <v>0</v>
      </c>
      <c r="T108" s="1" t="str">
        <f>VLOOKUP(C108,[2]媒体信息!$B:$AA,26,0)</f>
        <v>北京多彩</v>
      </c>
    </row>
    <row r="109" spans="1:20" ht="14.25">
      <c r="A109" s="76" t="s">
        <v>3375</v>
      </c>
      <c r="B109" s="76" t="s">
        <v>3330</v>
      </c>
      <c r="C109" s="77" t="s">
        <v>3269</v>
      </c>
      <c r="D109" s="77" t="s">
        <v>2973</v>
      </c>
      <c r="E109" s="153" t="s">
        <v>3623</v>
      </c>
      <c r="F109" s="78" t="s">
        <v>3088</v>
      </c>
      <c r="G109" s="81">
        <v>822000</v>
      </c>
      <c r="H109" s="81">
        <v>822000</v>
      </c>
      <c r="I109" s="79">
        <v>0</v>
      </c>
      <c r="J109" s="3">
        <f>H109*I109</f>
        <v>0</v>
      </c>
      <c r="K109" s="81"/>
      <c r="L109" s="3">
        <f t="shared" si="14"/>
        <v>0</v>
      </c>
      <c r="M109" s="78" t="s">
        <v>3627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7"/>
      <c r="Q109" s="5">
        <f t="shared" si="28"/>
        <v>0</v>
      </c>
      <c r="R109" s="5">
        <f t="shared" si="29"/>
        <v>0</v>
      </c>
      <c r="S109" s="6">
        <f t="shared" si="27"/>
        <v>0</v>
      </c>
      <c r="T109" s="1" t="str">
        <f>VLOOKUP(C109,[2]媒体信息!$B:$AA,26,0)</f>
        <v>北京多彩</v>
      </c>
    </row>
    <row r="110" spans="1:20" ht="14.25">
      <c r="A110" s="76" t="s">
        <v>3145</v>
      </c>
      <c r="B110" s="76" t="s">
        <v>3330</v>
      </c>
      <c r="C110" s="77" t="s">
        <v>3640</v>
      </c>
      <c r="D110" s="77" t="s">
        <v>1924</v>
      </c>
      <c r="E110" s="153" t="s">
        <v>3623</v>
      </c>
      <c r="F110" s="78" t="s">
        <v>3374</v>
      </c>
      <c r="G110" s="81">
        <v>7458.79</v>
      </c>
      <c r="H110" s="81">
        <v>7458.79</v>
      </c>
      <c r="I110" s="79">
        <v>0</v>
      </c>
      <c r="J110" s="3">
        <f t="shared" si="13"/>
        <v>0</v>
      </c>
      <c r="K110" s="81"/>
      <c r="L110" s="3">
        <f t="shared" si="14"/>
        <v>0</v>
      </c>
      <c r="M110" s="78" t="s">
        <v>3627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7"/>
      <c r="Q110" s="5">
        <f t="shared" si="28"/>
        <v>0</v>
      </c>
      <c r="R110" s="5">
        <f t="shared" si="29"/>
        <v>0</v>
      </c>
      <c r="S110" s="6">
        <f t="shared" si="27"/>
        <v>0</v>
      </c>
      <c r="T110" s="1" t="s">
        <v>3641</v>
      </c>
    </row>
    <row r="111" spans="1:20" ht="14.25">
      <c r="A111" s="76" t="s">
        <v>2842</v>
      </c>
      <c r="B111" s="76" t="s">
        <v>3664</v>
      </c>
      <c r="C111" s="77" t="s">
        <v>3665</v>
      </c>
      <c r="D111" s="77" t="s">
        <v>3297</v>
      </c>
      <c r="E111" s="134" t="s">
        <v>3666</v>
      </c>
      <c r="F111" s="78" t="s">
        <v>57</v>
      </c>
      <c r="G111" s="135">
        <f>54188417.27+7426.18</f>
        <v>54195843.450000003</v>
      </c>
      <c r="H111" s="136">
        <v>54188417.269999996</v>
      </c>
      <c r="I111" s="79">
        <v>0.05</v>
      </c>
      <c r="J111" s="137">
        <f>H111*I111</f>
        <v>2709420.8635</v>
      </c>
      <c r="K111" s="136">
        <v>680442.60294209304</v>
      </c>
      <c r="L111" s="137">
        <f>J111-K111</f>
        <v>2028978.2605579069</v>
      </c>
      <c r="M111" s="78" t="s">
        <v>3667</v>
      </c>
      <c r="N111" s="80"/>
      <c r="O111" s="157">
        <f>SUMIFS(客户表!W:W,客户表!J:J,媒体表!A111,客户表!A:A,媒体表!E111,客户表!N:N,媒体表!F111)+SUMIFS(客户表!X:X,客户表!J:J,媒体表!A111,客户表!A:A,媒体表!E111,客户表!N:N,媒体表!F111)</f>
        <v>52902309.028800964</v>
      </c>
      <c r="P111" s="157"/>
      <c r="Q111" s="157">
        <f>(O111-G111+J111)/1.06</f>
        <v>1335741.92669902</v>
      </c>
      <c r="R111" s="157">
        <f>Q111-(P111/1.06)</f>
        <v>1335741.92669902</v>
      </c>
      <c r="S111" s="158">
        <f>R111/O111</f>
        <v>2.524921787387046E-2</v>
      </c>
      <c r="T111" s="159" t="s">
        <v>32</v>
      </c>
    </row>
    <row r="112" spans="1:20" ht="14.25">
      <c r="A112" s="76" t="s">
        <v>2842</v>
      </c>
      <c r="B112" s="76" t="s">
        <v>3664</v>
      </c>
      <c r="C112" s="77" t="s">
        <v>2840</v>
      </c>
      <c r="D112" s="77" t="s">
        <v>3297</v>
      </c>
      <c r="E112" s="134" t="s">
        <v>3668</v>
      </c>
      <c r="F112" s="78" t="s">
        <v>40</v>
      </c>
      <c r="G112" s="136">
        <v>12162404.340000002</v>
      </c>
      <c r="H112" s="136">
        <v>12162404.340000002</v>
      </c>
      <c r="I112" s="79">
        <v>0.05</v>
      </c>
      <c r="J112" s="137">
        <f t="shared" ref="J112:J130" si="30">H112*I112</f>
        <v>608120.21700000006</v>
      </c>
      <c r="K112" s="136">
        <v>14875491.32</v>
      </c>
      <c r="L112" s="137">
        <f t="shared" ref="L112:L130" si="31">J112-K112</f>
        <v>-14267371.103</v>
      </c>
      <c r="M112" s="78" t="s">
        <v>3667</v>
      </c>
      <c r="N112" s="80"/>
      <c r="O112" s="157">
        <f>SUMIFS(客户表!W:W,客户表!J:J,媒体表!A112,客户表!A:A,媒体表!E112,客户表!N:N,媒体表!F112)+SUMIFS(客户表!X:X,客户表!J:J,媒体表!A112,客户表!A:A,媒体表!E112,客户表!N:N,媒体表!F112)</f>
        <v>12129178.238071429</v>
      </c>
      <c r="P112" s="157"/>
      <c r="Q112" s="157">
        <f t="shared" ref="Q112:Q114" si="32">(O112-G112+J112)/1.06</f>
        <v>542352.93874662917</v>
      </c>
      <c r="R112" s="157">
        <f t="shared" ref="R112:R165" si="33">Q112-(P112/1.06)</f>
        <v>542352.93874662917</v>
      </c>
      <c r="S112" s="158">
        <f t="shared" ref="S112:S165" si="34">R112/O112</f>
        <v>4.471473071805273E-2</v>
      </c>
      <c r="T112" s="159" t="s">
        <v>32</v>
      </c>
    </row>
    <row r="113" spans="1:20" ht="14.25">
      <c r="A113" s="76" t="s">
        <v>2842</v>
      </c>
      <c r="B113" s="76" t="s">
        <v>3664</v>
      </c>
      <c r="C113" s="77" t="s">
        <v>2840</v>
      </c>
      <c r="D113" s="77" t="s">
        <v>3297</v>
      </c>
      <c r="E113" s="134" t="s">
        <v>3668</v>
      </c>
      <c r="F113" s="78" t="s">
        <v>108</v>
      </c>
      <c r="G113" s="136">
        <v>17836466.999999993</v>
      </c>
      <c r="H113" s="136">
        <v>17836466.999999993</v>
      </c>
      <c r="I113" s="79">
        <v>0.05</v>
      </c>
      <c r="J113" s="137">
        <f t="shared" si="30"/>
        <v>891823.34999999963</v>
      </c>
      <c r="K113" s="136">
        <v>3990770.89</v>
      </c>
      <c r="L113" s="137">
        <f t="shared" si="31"/>
        <v>-3098947.5400000005</v>
      </c>
      <c r="M113" s="78" t="s">
        <v>3667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17412245.740889303</v>
      </c>
      <c r="P113" s="157"/>
      <c r="Q113" s="157">
        <f t="shared" si="32"/>
        <v>441134.04800878343</v>
      </c>
      <c r="R113" s="157">
        <f t="shared" si="33"/>
        <v>441134.04800878343</v>
      </c>
      <c r="S113" s="158">
        <f t="shared" si="34"/>
        <v>2.533470148384508E-2</v>
      </c>
      <c r="T113" s="159" t="s">
        <v>32</v>
      </c>
    </row>
    <row r="114" spans="1:20" ht="14.25">
      <c r="A114" s="76" t="s">
        <v>77</v>
      </c>
      <c r="B114" s="76" t="s">
        <v>3669</v>
      </c>
      <c r="C114" s="77" t="s">
        <v>3670</v>
      </c>
      <c r="D114" s="77" t="s">
        <v>1528</v>
      </c>
      <c r="E114" s="134" t="s">
        <v>3668</v>
      </c>
      <c r="F114" s="78" t="s">
        <v>40</v>
      </c>
      <c r="G114" s="136">
        <v>8298699.5899999952</v>
      </c>
      <c r="H114" s="136">
        <v>8298699.5899999952</v>
      </c>
      <c r="I114" s="79">
        <v>0.1489</v>
      </c>
      <c r="J114" s="137">
        <f t="shared" si="30"/>
        <v>1235676.3689509993</v>
      </c>
      <c r="K114" s="136"/>
      <c r="L114" s="137">
        <f t="shared" si="31"/>
        <v>1235676.3689509993</v>
      </c>
      <c r="M114" s="78" t="s">
        <v>3667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8224750.2840974228</v>
      </c>
      <c r="P114" s="157"/>
      <c r="Q114" s="157">
        <f t="shared" si="32"/>
        <v>1095968.9274041764</v>
      </c>
      <c r="R114" s="157">
        <f t="shared" si="33"/>
        <v>1095968.9274041764</v>
      </c>
      <c r="S114" s="158">
        <f t="shared" si="34"/>
        <v>0.13325254743882442</v>
      </c>
      <c r="T114" s="159" t="s">
        <v>505</v>
      </c>
    </row>
    <row r="115" spans="1:20" ht="14.25">
      <c r="A115" s="76" t="s">
        <v>1320</v>
      </c>
      <c r="B115" s="76" t="s">
        <v>3671</v>
      </c>
      <c r="C115" s="77" t="s">
        <v>54</v>
      </c>
      <c r="D115" s="77" t="s">
        <v>54</v>
      </c>
      <c r="E115" s="134" t="s">
        <v>3666</v>
      </c>
      <c r="F115" s="78" t="s">
        <v>40</v>
      </c>
      <c r="G115" s="136">
        <v>150310.35</v>
      </c>
      <c r="H115" s="136">
        <v>150310.35</v>
      </c>
      <c r="I115" s="79">
        <v>0.05</v>
      </c>
      <c r="J115" s="5">
        <f>H115/1.05*0.05</f>
        <v>7157.635714285715</v>
      </c>
      <c r="K115" s="136"/>
      <c r="L115" s="137">
        <f t="shared" si="31"/>
        <v>7157.635714285715</v>
      </c>
      <c r="M115" s="78" t="s">
        <v>3672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148822.12871287129</v>
      </c>
      <c r="P115" s="157"/>
      <c r="Q115" s="157">
        <f>(O115-G115+J115-K115)/1.06</f>
        <v>5348.5041765632031</v>
      </c>
      <c r="R115" s="157">
        <f t="shared" si="33"/>
        <v>5348.5041765632031</v>
      </c>
      <c r="S115" s="158">
        <f t="shared" si="34"/>
        <v>3.5938903863432126E-2</v>
      </c>
      <c r="T115" s="159" t="s">
        <v>32</v>
      </c>
    </row>
    <row r="116" spans="1:20" ht="14.25">
      <c r="A116" s="76" t="s">
        <v>107</v>
      </c>
      <c r="B116" s="76" t="s">
        <v>3671</v>
      </c>
      <c r="C116" s="77" t="s">
        <v>3673</v>
      </c>
      <c r="D116" s="77" t="s">
        <v>3291</v>
      </c>
      <c r="E116" s="134" t="s">
        <v>3668</v>
      </c>
      <c r="F116" s="78" t="s">
        <v>108</v>
      </c>
      <c r="G116" s="136">
        <v>75461.8</v>
      </c>
      <c r="H116" s="136">
        <v>75461.8</v>
      </c>
      <c r="I116" s="79">
        <v>0.04</v>
      </c>
      <c r="J116" s="137">
        <f t="shared" si="30"/>
        <v>3018.4720000000002</v>
      </c>
      <c r="K116" s="136"/>
      <c r="L116" s="137">
        <f t="shared" si="31"/>
        <v>3018.4720000000002</v>
      </c>
      <c r="M116" s="78" t="s">
        <v>3674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79234.89</v>
      </c>
      <c r="P116" s="157"/>
      <c r="Q116" s="157">
        <f t="shared" ref="Q116:Q121" si="35">(O116-G116+J116-K116)/1.06</f>
        <v>6407.1339622641472</v>
      </c>
      <c r="R116" s="157">
        <f t="shared" si="33"/>
        <v>6407.1339622641472</v>
      </c>
      <c r="S116" s="158">
        <f t="shared" si="34"/>
        <v>8.0862533692722324E-2</v>
      </c>
      <c r="T116" s="159" t="s">
        <v>32</v>
      </c>
    </row>
    <row r="117" spans="1:20" ht="14.25">
      <c r="A117" s="76" t="s">
        <v>3675</v>
      </c>
      <c r="B117" s="76" t="s">
        <v>3671</v>
      </c>
      <c r="C117" s="77" t="s">
        <v>64</v>
      </c>
      <c r="D117" s="77" t="s">
        <v>64</v>
      </c>
      <c r="E117" s="134" t="s">
        <v>3668</v>
      </c>
      <c r="F117" s="78" t="s">
        <v>40</v>
      </c>
      <c r="G117" s="136">
        <v>20597.099999999999</v>
      </c>
      <c r="H117" s="136">
        <v>20597.099999999999</v>
      </c>
      <c r="I117" s="79">
        <v>0.02</v>
      </c>
      <c r="J117" s="137">
        <f t="shared" si="30"/>
        <v>411.94200000000001</v>
      </c>
      <c r="K117" s="136"/>
      <c r="L117" s="137">
        <f t="shared" si="31"/>
        <v>411.94200000000001</v>
      </c>
      <c r="M117" s="78" t="s">
        <v>3674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20597.099999999999</v>
      </c>
      <c r="P117" s="157"/>
      <c r="Q117" s="157">
        <f t="shared" si="35"/>
        <v>388.62452830188676</v>
      </c>
      <c r="R117" s="157">
        <f t="shared" si="33"/>
        <v>388.62452830188676</v>
      </c>
      <c r="S117" s="158">
        <f t="shared" si="34"/>
        <v>1.8867924528301886E-2</v>
      </c>
      <c r="T117" s="159" t="s">
        <v>32</v>
      </c>
    </row>
    <row r="118" spans="1:20" ht="14.25">
      <c r="A118" s="76" t="s">
        <v>38</v>
      </c>
      <c r="B118" s="76" t="s">
        <v>3676</v>
      </c>
      <c r="C118" s="77" t="s">
        <v>36</v>
      </c>
      <c r="D118" s="77" t="s">
        <v>36</v>
      </c>
      <c r="E118" s="134" t="s">
        <v>3666</v>
      </c>
      <c r="F118" s="78" t="s">
        <v>57</v>
      </c>
      <c r="G118" s="135">
        <f>4794549.98+13574.39</f>
        <v>4808124.37</v>
      </c>
      <c r="H118" s="135">
        <f>4794549.98+13574.39</f>
        <v>4808124.37</v>
      </c>
      <c r="I118" s="79">
        <v>7.4999999999999997E-2</v>
      </c>
      <c r="J118" s="137">
        <f t="shared" si="30"/>
        <v>360609.32775</v>
      </c>
      <c r="K118" s="136"/>
      <c r="L118" s="137">
        <f t="shared" si="31"/>
        <v>360609.32775</v>
      </c>
      <c r="M118" s="78" t="s">
        <v>3674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4661191.6497636512</v>
      </c>
      <c r="P118" s="157"/>
      <c r="Q118" s="157">
        <f t="shared" si="35"/>
        <v>201581.7052015576</v>
      </c>
      <c r="R118" s="157">
        <f t="shared" si="33"/>
        <v>201581.7052015576</v>
      </c>
      <c r="S118" s="158">
        <f t="shared" si="34"/>
        <v>4.3246817626942873E-2</v>
      </c>
      <c r="T118" s="159" t="s">
        <v>32</v>
      </c>
    </row>
    <row r="119" spans="1:20" ht="14.25">
      <c r="A119" s="76" t="s">
        <v>38</v>
      </c>
      <c r="B119" s="76" t="s">
        <v>3676</v>
      </c>
      <c r="C119" s="77" t="s">
        <v>36</v>
      </c>
      <c r="D119" s="77" t="s">
        <v>36</v>
      </c>
      <c r="E119" s="134" t="s">
        <v>3668</v>
      </c>
      <c r="F119" s="78" t="s">
        <v>40</v>
      </c>
      <c r="G119" s="135">
        <f>24885249.65-718.35</f>
        <v>24884531.299999997</v>
      </c>
      <c r="H119" s="136">
        <v>24885249.649999991</v>
      </c>
      <c r="I119" s="79">
        <v>0.06</v>
      </c>
      <c r="J119" s="137">
        <f t="shared" si="30"/>
        <v>1493114.9789999994</v>
      </c>
      <c r="K119" s="136"/>
      <c r="L119" s="137">
        <f t="shared" si="31"/>
        <v>1493114.9789999994</v>
      </c>
      <c r="M119" s="78" t="s">
        <v>3674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24714215.805063676</v>
      </c>
      <c r="P119" s="157">
        <v>125.73</v>
      </c>
      <c r="Q119" s="157">
        <f t="shared" si="35"/>
        <v>1247924.0415695079</v>
      </c>
      <c r="R119" s="157">
        <f t="shared" si="33"/>
        <v>1247805.4283619607</v>
      </c>
      <c r="S119" s="158">
        <f t="shared" si="34"/>
        <v>5.0489379804893458E-2</v>
      </c>
      <c r="T119" s="159" t="s">
        <v>32</v>
      </c>
    </row>
    <row r="120" spans="1:20" ht="14.25">
      <c r="A120" s="76" t="s">
        <v>38</v>
      </c>
      <c r="B120" s="76" t="s">
        <v>3676</v>
      </c>
      <c r="C120" s="77" t="s">
        <v>36</v>
      </c>
      <c r="D120" s="77" t="s">
        <v>36</v>
      </c>
      <c r="E120" s="134" t="s">
        <v>3668</v>
      </c>
      <c r="F120" s="78" t="s">
        <v>199</v>
      </c>
      <c r="G120" s="136">
        <v>37112.1</v>
      </c>
      <c r="H120" s="136">
        <v>37112.1</v>
      </c>
      <c r="I120" s="79">
        <v>0.06</v>
      </c>
      <c r="J120" s="137">
        <f t="shared" si="30"/>
        <v>2226.7259999999997</v>
      </c>
      <c r="K120" s="136"/>
      <c r="L120" s="137">
        <f t="shared" si="31"/>
        <v>2226.7259999999997</v>
      </c>
      <c r="M120" s="78" t="s">
        <v>3674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37112.1</v>
      </c>
      <c r="P120" s="157"/>
      <c r="Q120" s="157">
        <f t="shared" si="35"/>
        <v>2100.6849056603769</v>
      </c>
      <c r="R120" s="157">
        <f t="shared" si="33"/>
        <v>2100.6849056603769</v>
      </c>
      <c r="S120" s="158">
        <f t="shared" si="34"/>
        <v>5.6603773584905648E-2</v>
      </c>
      <c r="T120" s="159" t="s">
        <v>32</v>
      </c>
    </row>
    <row r="121" spans="1:20" ht="14.25">
      <c r="A121" s="76" t="s">
        <v>38</v>
      </c>
      <c r="B121" s="76" t="s">
        <v>3676</v>
      </c>
      <c r="C121" s="77" t="s">
        <v>36</v>
      </c>
      <c r="D121" s="77" t="s">
        <v>36</v>
      </c>
      <c r="E121" s="134" t="s">
        <v>3668</v>
      </c>
      <c r="F121" s="78" t="s">
        <v>331</v>
      </c>
      <c r="G121" s="136">
        <v>606392.83000000007</v>
      </c>
      <c r="H121" s="136">
        <v>606392.83000000007</v>
      </c>
      <c r="I121" s="79">
        <v>7.4999999999999997E-2</v>
      </c>
      <c r="J121" s="137">
        <f t="shared" si="30"/>
        <v>45479.462250000004</v>
      </c>
      <c r="K121" s="136"/>
      <c r="L121" s="137">
        <f t="shared" si="31"/>
        <v>45479.462250000004</v>
      </c>
      <c r="M121" s="78" t="s">
        <v>3674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605792.83000000007</v>
      </c>
      <c r="P121" s="157"/>
      <c r="Q121" s="157">
        <f t="shared" si="35"/>
        <v>42339.115330188681</v>
      </c>
      <c r="R121" s="157">
        <f t="shared" si="33"/>
        <v>42339.115330188681</v>
      </c>
      <c r="S121" s="158">
        <f t="shared" si="34"/>
        <v>6.9890420014031326E-2</v>
      </c>
      <c r="T121" s="159" t="s">
        <v>32</v>
      </c>
    </row>
    <row r="122" spans="1:20" ht="14.25">
      <c r="A122" s="76" t="s">
        <v>49</v>
      </c>
      <c r="B122" s="76" t="s">
        <v>3677</v>
      </c>
      <c r="C122" s="77" t="s">
        <v>3678</v>
      </c>
      <c r="D122" s="77" t="s">
        <v>3293</v>
      </c>
      <c r="E122" s="134" t="s">
        <v>3668</v>
      </c>
      <c r="F122" s="78" t="s">
        <v>57</v>
      </c>
      <c r="G122" s="136">
        <v>2350536.4399999995</v>
      </c>
      <c r="H122" s="136">
        <v>2350536.4399999995</v>
      </c>
      <c r="I122" s="79">
        <v>0.21299999999999999</v>
      </c>
      <c r="J122" s="137">
        <f t="shared" si="30"/>
        <v>500664.26171999989</v>
      </c>
      <c r="K122" s="136"/>
      <c r="L122" s="137">
        <f t="shared" si="31"/>
        <v>500664.26171999989</v>
      </c>
      <c r="M122" s="78" t="s">
        <v>3679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2296243.9310640721</v>
      </c>
      <c r="P122" s="157"/>
      <c r="Q122" s="157">
        <f t="shared" ref="Q122:Q124" si="36">(O122-G122+J122)/1.06</f>
        <v>421105.42715478531</v>
      </c>
      <c r="R122" s="157">
        <f t="shared" si="33"/>
        <v>421105.42715478531</v>
      </c>
      <c r="S122" s="158">
        <f t="shared" si="34"/>
        <v>0.18338880354041759</v>
      </c>
      <c r="T122" s="159" t="s">
        <v>32</v>
      </c>
    </row>
    <row r="123" spans="1:20" ht="14.25">
      <c r="A123" s="76" t="s">
        <v>49</v>
      </c>
      <c r="B123" s="76" t="s">
        <v>3677</v>
      </c>
      <c r="C123" s="77" t="s">
        <v>47</v>
      </c>
      <c r="D123" s="77" t="s">
        <v>3293</v>
      </c>
      <c r="E123" s="134" t="s">
        <v>3668</v>
      </c>
      <c r="F123" s="78" t="s">
        <v>40</v>
      </c>
      <c r="G123" s="136">
        <v>20604395.980000004</v>
      </c>
      <c r="H123" s="136">
        <v>20604395.980000004</v>
      </c>
      <c r="I123" s="79">
        <v>9.2999999999999999E-2</v>
      </c>
      <c r="J123" s="137">
        <f t="shared" si="30"/>
        <v>1916208.8261400005</v>
      </c>
      <c r="K123" s="136"/>
      <c r="L123" s="137">
        <f t="shared" si="31"/>
        <v>1916208.8261400005</v>
      </c>
      <c r="M123" s="78" t="s">
        <v>3667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19546904.369546194</v>
      </c>
      <c r="P123" s="157">
        <v>483.19400000000002</v>
      </c>
      <c r="Q123" s="157">
        <f t="shared" si="36"/>
        <v>810110.58083602821</v>
      </c>
      <c r="R123" s="157">
        <f t="shared" si="33"/>
        <v>809654.7374398018</v>
      </c>
      <c r="S123" s="158">
        <f t="shared" si="34"/>
        <v>4.1421123372416588E-2</v>
      </c>
      <c r="T123" s="159" t="s">
        <v>32</v>
      </c>
    </row>
    <row r="124" spans="1:20" ht="14.25">
      <c r="A124" s="76" t="s">
        <v>62</v>
      </c>
      <c r="B124" s="76" t="s">
        <v>3680</v>
      </c>
      <c r="C124" s="77" t="s">
        <v>60</v>
      </c>
      <c r="D124" s="77" t="s">
        <v>60</v>
      </c>
      <c r="E124" s="134" t="s">
        <v>3668</v>
      </c>
      <c r="F124" s="78" t="s">
        <v>57</v>
      </c>
      <c r="G124" s="136">
        <v>285977170.97000009</v>
      </c>
      <c r="H124" s="136">
        <v>285977170.97000009</v>
      </c>
      <c r="I124" s="79">
        <v>7.0000000000000007E-2</v>
      </c>
      <c r="J124" s="137">
        <f t="shared" si="30"/>
        <v>20018401.967900008</v>
      </c>
      <c r="K124" s="136">
        <v>19047082.559999999</v>
      </c>
      <c r="L124" s="137">
        <f t="shared" si="31"/>
        <v>971319.4079000093</v>
      </c>
      <c r="M124" s="78" t="s">
        <v>3681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285120468.56912416</v>
      </c>
      <c r="P124" s="157">
        <v>3003197.74</v>
      </c>
      <c r="Q124" s="157">
        <f t="shared" si="36"/>
        <v>18077075.063230265</v>
      </c>
      <c r="R124" s="157">
        <f t="shared" si="33"/>
        <v>15243869.648135925</v>
      </c>
      <c r="S124" s="158">
        <f t="shared" si="34"/>
        <v>5.3464662585037188E-2</v>
      </c>
      <c r="T124" s="159" t="s">
        <v>32</v>
      </c>
    </row>
    <row r="125" spans="1:20" ht="14.25">
      <c r="A125" s="76" t="s">
        <v>2963</v>
      </c>
      <c r="B125" s="76" t="s">
        <v>3682</v>
      </c>
      <c r="C125" s="77" t="s">
        <v>2961</v>
      </c>
      <c r="D125" s="77" t="s">
        <v>2961</v>
      </c>
      <c r="E125" s="134" t="s">
        <v>3668</v>
      </c>
      <c r="F125" s="78" t="s">
        <v>40</v>
      </c>
      <c r="G125" s="136">
        <v>20607435.609999999</v>
      </c>
      <c r="H125" s="136">
        <v>20685793.719999999</v>
      </c>
      <c r="I125" s="79">
        <v>0</v>
      </c>
      <c r="J125" s="137">
        <f t="shared" si="30"/>
        <v>0</v>
      </c>
      <c r="K125" s="136"/>
      <c r="L125" s="137">
        <f t="shared" si="31"/>
        <v>0</v>
      </c>
      <c r="M125" s="78" t="s">
        <v>3683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21287080.725804411</v>
      </c>
      <c r="P125" s="157"/>
      <c r="Q125" s="157">
        <f t="shared" ref="Q125:Q130" si="37">(O125-G125+J125-K125)/1.06</f>
        <v>641174.63755133154</v>
      </c>
      <c r="R125" s="157">
        <f t="shared" si="33"/>
        <v>641174.63755133154</v>
      </c>
      <c r="S125" s="158">
        <f t="shared" si="34"/>
        <v>3.0120364826450498E-2</v>
      </c>
      <c r="T125" s="159" t="s">
        <v>32</v>
      </c>
    </row>
    <row r="126" spans="1:20" ht="14.25">
      <c r="A126" s="76" t="s">
        <v>511</v>
      </c>
      <c r="B126" s="76" t="s">
        <v>3671</v>
      </c>
      <c r="C126" s="77" t="s">
        <v>3684</v>
      </c>
      <c r="D126" s="77" t="s">
        <v>3294</v>
      </c>
      <c r="E126" s="134" t="s">
        <v>3668</v>
      </c>
      <c r="F126" s="78" t="s">
        <v>108</v>
      </c>
      <c r="G126" s="136">
        <v>111903.63</v>
      </c>
      <c r="H126" s="136">
        <v>111903.63</v>
      </c>
      <c r="I126" s="79">
        <v>0.04</v>
      </c>
      <c r="J126" s="137">
        <f t="shared" si="30"/>
        <v>4476.1451999999999</v>
      </c>
      <c r="K126" s="136"/>
      <c r="L126" s="137">
        <f t="shared" si="31"/>
        <v>4476.1451999999999</v>
      </c>
      <c r="M126" s="78" t="s">
        <v>3674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111903.63</v>
      </c>
      <c r="P126" s="157"/>
      <c r="Q126" s="157">
        <f t="shared" si="37"/>
        <v>4222.7784905660374</v>
      </c>
      <c r="R126" s="157">
        <f t="shared" si="33"/>
        <v>4222.7784905660374</v>
      </c>
      <c r="S126" s="158">
        <f t="shared" si="34"/>
        <v>3.7735849056603772E-2</v>
      </c>
      <c r="T126" s="159" t="s">
        <v>32</v>
      </c>
    </row>
    <row r="127" spans="1:20" ht="14.25">
      <c r="A127" s="76" t="s">
        <v>912</v>
      </c>
      <c r="B127" s="76" t="s">
        <v>3671</v>
      </c>
      <c r="C127" s="77" t="s">
        <v>911</v>
      </c>
      <c r="D127" s="77" t="s">
        <v>911</v>
      </c>
      <c r="E127" s="134" t="s">
        <v>3666</v>
      </c>
      <c r="F127" s="78" t="s">
        <v>57</v>
      </c>
      <c r="G127" s="136">
        <v>236.44</v>
      </c>
      <c r="H127" s="136">
        <v>236.44</v>
      </c>
      <c r="I127" s="79">
        <v>0.1</v>
      </c>
      <c r="J127" s="137">
        <f>H127*I127</f>
        <v>23.644000000000002</v>
      </c>
      <c r="K127" s="136">
        <v>40062</v>
      </c>
      <c r="L127" s="137">
        <f t="shared" si="31"/>
        <v>-40038.356</v>
      </c>
      <c r="M127" s="78" t="s">
        <v>3674</v>
      </c>
      <c r="N127" s="80"/>
      <c r="O127" s="157">
        <f>SUMIFS(客户表!W:W,客户表!J:J,媒体表!A127,客户表!A:A,媒体表!E127,客户表!N:N,媒体表!F127)+SUMIFS(客户表!X:X,客户表!J:J,媒体表!A127,客户表!A:A,媒体表!E127,客户表!N:N,媒体表!F127)</f>
        <v>422.21428571428567</v>
      </c>
      <c r="P127" s="157"/>
      <c r="Q127" s="157">
        <f>(O127-G127+J127-K127)/1.06</f>
        <v>-37596.775202156328</v>
      </c>
      <c r="R127" s="157">
        <f t="shared" si="33"/>
        <v>-37596.775202156328</v>
      </c>
      <c r="S127" s="158">
        <f>R127/O127</f>
        <v>-89.04666770938735</v>
      </c>
      <c r="T127" s="159" t="s">
        <v>32</v>
      </c>
    </row>
    <row r="128" spans="1:20" ht="14.25">
      <c r="A128" s="76" t="s">
        <v>1998</v>
      </c>
      <c r="B128" s="76" t="s">
        <v>3685</v>
      </c>
      <c r="C128" s="77" t="s">
        <v>3686</v>
      </c>
      <c r="D128" s="77" t="s">
        <v>3295</v>
      </c>
      <c r="E128" s="134" t="s">
        <v>3668</v>
      </c>
      <c r="F128" s="78" t="s">
        <v>57</v>
      </c>
      <c r="G128" s="136">
        <v>2510051.8600000008</v>
      </c>
      <c r="H128" s="136">
        <v>2510051.8600000008</v>
      </c>
      <c r="I128" s="79">
        <v>0.08</v>
      </c>
      <c r="J128" s="137">
        <f t="shared" si="30"/>
        <v>200804.14880000008</v>
      </c>
      <c r="K128" s="136"/>
      <c r="L128" s="137">
        <f t="shared" si="31"/>
        <v>200804.14880000008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1224488.2519129303</v>
      </c>
      <c r="P128" s="157"/>
      <c r="Q128" s="157">
        <f>(O128-G128+J128-K128)/1.06</f>
        <v>-1023357.9804595003</v>
      </c>
      <c r="R128" s="157">
        <f t="shared" si="33"/>
        <v>-1023357.9804595003</v>
      </c>
      <c r="S128" s="158">
        <f t="shared" si="34"/>
        <v>-0.83574340452901974</v>
      </c>
      <c r="T128" s="159" t="s">
        <v>32</v>
      </c>
    </row>
    <row r="129" spans="1:20" ht="14.25">
      <c r="A129" s="76" t="s">
        <v>1998</v>
      </c>
      <c r="B129" s="76" t="s">
        <v>3685</v>
      </c>
      <c r="C129" s="77" t="s">
        <v>1996</v>
      </c>
      <c r="D129" s="77" t="s">
        <v>3295</v>
      </c>
      <c r="E129" s="134" t="s">
        <v>3668</v>
      </c>
      <c r="F129" s="78" t="s">
        <v>40</v>
      </c>
      <c r="G129" s="135">
        <f>62813270.47+63693.34+36140.2+10958.6+495.54+67213.7+3204.3</f>
        <v>62994976.150000006</v>
      </c>
      <c r="H129" s="136">
        <v>62819767.350000009</v>
      </c>
      <c r="I129" s="79">
        <v>7.0000000000000007E-2</v>
      </c>
      <c r="J129" s="137">
        <f t="shared" si="30"/>
        <v>4397383.7145000007</v>
      </c>
      <c r="K129" s="136"/>
      <c r="L129" s="137">
        <f t="shared" si="31"/>
        <v>4397383.7145000007</v>
      </c>
      <c r="M129" s="78" t="s">
        <v>3674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61329224.581606805</v>
      </c>
      <c r="P129" s="157">
        <v>4827.0559999999996</v>
      </c>
      <c r="Q129" s="157">
        <f t="shared" si="37"/>
        <v>2577011.4585913206</v>
      </c>
      <c r="R129" s="157">
        <f t="shared" si="33"/>
        <v>2572457.632176226</v>
      </c>
      <c r="S129" s="158">
        <f t="shared" si="34"/>
        <v>4.1945053923732954E-2</v>
      </c>
      <c r="T129" s="159" t="s">
        <v>32</v>
      </c>
    </row>
    <row r="130" spans="1:20" ht="14.25">
      <c r="A130" s="76" t="s">
        <v>1998</v>
      </c>
      <c r="B130" s="76" t="s">
        <v>3685</v>
      </c>
      <c r="C130" s="77" t="s">
        <v>1996</v>
      </c>
      <c r="D130" s="77" t="s">
        <v>3295</v>
      </c>
      <c r="E130" s="134" t="s">
        <v>3668</v>
      </c>
      <c r="F130" s="78" t="s">
        <v>331</v>
      </c>
      <c r="G130" s="136">
        <v>1113250.8900000001</v>
      </c>
      <c r="H130" s="136">
        <v>1113250.8900000001</v>
      </c>
      <c r="I130" s="79">
        <v>0.08</v>
      </c>
      <c r="J130" s="137">
        <f t="shared" si="30"/>
        <v>89060.071200000006</v>
      </c>
      <c r="K130" s="136"/>
      <c r="L130" s="137">
        <f t="shared" si="31"/>
        <v>89060.071200000006</v>
      </c>
      <c r="M130" s="78" t="s">
        <v>3674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1144607.7302337936</v>
      </c>
      <c r="P130" s="157">
        <v>244.19200000000001</v>
      </c>
      <c r="Q130" s="157">
        <f t="shared" si="37"/>
        <v>113600.8598432014</v>
      </c>
      <c r="R130" s="157">
        <f t="shared" si="33"/>
        <v>113370.49003188065</v>
      </c>
      <c r="S130" s="158">
        <f t="shared" si="34"/>
        <v>9.9047461446659962E-2</v>
      </c>
      <c r="T130" s="159" t="s">
        <v>32</v>
      </c>
    </row>
    <row r="131" spans="1:20" ht="14.25">
      <c r="A131" s="76" t="s">
        <v>3346</v>
      </c>
      <c r="B131" s="76" t="s">
        <v>3671</v>
      </c>
      <c r="C131" s="77" t="s">
        <v>3721</v>
      </c>
      <c r="D131" s="77" t="s">
        <v>2041</v>
      </c>
      <c r="E131" s="134" t="s">
        <v>3668</v>
      </c>
      <c r="F131" s="78" t="s">
        <v>40</v>
      </c>
      <c r="G131" s="136">
        <v>0</v>
      </c>
      <c r="H131" s="136">
        <v>0</v>
      </c>
      <c r="I131" s="79">
        <v>0</v>
      </c>
      <c r="J131" s="137">
        <f>H131*I131</f>
        <v>0</v>
      </c>
      <c r="K131" s="136">
        <v>2209.08</v>
      </c>
      <c r="L131" s="137">
        <f>J131-K131</f>
        <v>-2209.08</v>
      </c>
      <c r="M131" s="78" t="s">
        <v>3687</v>
      </c>
      <c r="N131" s="80" t="s">
        <v>3688</v>
      </c>
      <c r="O131" s="157">
        <f>SUMIFS(客户表!W:W,客户表!J:J,媒体表!A131,客户表!A:A,媒体表!E131,客户表!N:N,媒体表!F131)+SUMIFS(客户表!X:X,客户表!J:J,媒体表!A131,客户表!A:A,媒体表!E131,客户表!N:N,媒体表!F131)</f>
        <v>0</v>
      </c>
      <c r="P131" s="157"/>
      <c r="Q131" s="157">
        <f>(O131-G131+J131)/1.06</f>
        <v>0</v>
      </c>
      <c r="R131" s="157">
        <f>Q131-(P131/1.06)</f>
        <v>0</v>
      </c>
      <c r="S131" s="158" t="e">
        <f>R131/O131</f>
        <v>#DIV/0!</v>
      </c>
      <c r="T131" s="159" t="s">
        <v>3722</v>
      </c>
    </row>
    <row r="132" spans="1:20" ht="14.25">
      <c r="A132" s="76" t="s">
        <v>3346</v>
      </c>
      <c r="B132" s="76" t="s">
        <v>3671</v>
      </c>
      <c r="C132" s="77" t="s">
        <v>2041</v>
      </c>
      <c r="D132" s="77" t="s">
        <v>2041</v>
      </c>
      <c r="E132" s="134" t="s">
        <v>3668</v>
      </c>
      <c r="F132" s="78" t="s">
        <v>57</v>
      </c>
      <c r="G132" s="136">
        <v>0</v>
      </c>
      <c r="H132" s="136">
        <v>0</v>
      </c>
      <c r="I132" s="79">
        <v>0</v>
      </c>
      <c r="J132" s="137">
        <f t="shared" ref="J132:J162" si="38">H132*I132</f>
        <v>0</v>
      </c>
      <c r="K132" s="136">
        <v>0</v>
      </c>
      <c r="L132" s="137">
        <f>J132-K132</f>
        <v>0</v>
      </c>
      <c r="M132" s="78" t="s">
        <v>3687</v>
      </c>
      <c r="N132" s="80" t="s">
        <v>3688</v>
      </c>
      <c r="O132" s="157">
        <f>SUMIFS(客户表!W:W,客户表!J:J,媒体表!A132,客户表!A:A,媒体表!E132,客户表!N:N,媒体表!F132)+SUMIFS(客户表!X:X,客户表!J:J,媒体表!A132,客户表!A:A,媒体表!E132,客户表!N:N,媒体表!F132)</f>
        <v>0</v>
      </c>
      <c r="P132" s="157"/>
      <c r="Q132" s="157">
        <f t="shared" ref="Q132" si="39">(O132-G132+J132)/1.06</f>
        <v>0</v>
      </c>
      <c r="R132" s="157">
        <f t="shared" si="33"/>
        <v>0</v>
      </c>
      <c r="S132" s="158" t="e">
        <f t="shared" si="34"/>
        <v>#DIV/0!</v>
      </c>
      <c r="T132" s="159" t="s">
        <v>3722</v>
      </c>
    </row>
    <row r="133" spans="1:20" ht="14.25">
      <c r="A133" s="76" t="s">
        <v>3180</v>
      </c>
      <c r="B133" s="76" t="s">
        <v>3671</v>
      </c>
      <c r="C133" s="77" t="s">
        <v>3689</v>
      </c>
      <c r="D133" s="77" t="s">
        <v>273</v>
      </c>
      <c r="E133" s="134" t="s">
        <v>3668</v>
      </c>
      <c r="F133" s="78" t="s">
        <v>40</v>
      </c>
      <c r="G133" s="136">
        <v>790.49</v>
      </c>
      <c r="H133" s="136">
        <v>790.49</v>
      </c>
      <c r="I133" s="79">
        <v>0.06</v>
      </c>
      <c r="J133" s="137">
        <f t="shared" si="38"/>
        <v>47.429400000000001</v>
      </c>
      <c r="K133" s="136">
        <v>0</v>
      </c>
      <c r="L133" s="137">
        <f t="shared" ref="L133:L162" si="40">J133-K133</f>
        <v>47.429400000000001</v>
      </c>
      <c r="M133" s="78" t="s">
        <v>3674</v>
      </c>
      <c r="N133" s="80" t="s">
        <v>3306</v>
      </c>
      <c r="O133" s="157">
        <f>SUMIFS(客户表!W:W,客户表!J:J,媒体表!A133,客户表!A:A,媒体表!E133,客户表!N:N,媒体表!F133)+SUMIFS(客户表!X:X,客户表!J:J,媒体表!A133,客户表!A:A,媒体表!E133,客户表!N:N,媒体表!F133)</f>
        <v>790.19637439881615</v>
      </c>
      <c r="P133" s="157"/>
      <c r="Q133" s="157">
        <f t="shared" ref="Q133:Q141" si="41">(O133-G133+J133-K133)/1.06</f>
        <v>44.467711696996354</v>
      </c>
      <c r="R133" s="157">
        <f t="shared" si="33"/>
        <v>44.467711696996354</v>
      </c>
      <c r="S133" s="158">
        <f t="shared" si="34"/>
        <v>5.6274254271069676E-2</v>
      </c>
      <c r="T133" s="159" t="s">
        <v>32</v>
      </c>
    </row>
    <row r="134" spans="1:20" ht="14.25">
      <c r="A134" s="76" t="s">
        <v>3180</v>
      </c>
      <c r="B134" s="76" t="s">
        <v>3671</v>
      </c>
      <c r="C134" s="77" t="s">
        <v>3179</v>
      </c>
      <c r="D134" s="77" t="s">
        <v>273</v>
      </c>
      <c r="E134" s="134" t="s">
        <v>3668</v>
      </c>
      <c r="F134" s="78" t="s">
        <v>57</v>
      </c>
      <c r="G134" s="136">
        <v>0</v>
      </c>
      <c r="H134" s="136">
        <v>0</v>
      </c>
      <c r="I134" s="79">
        <v>0.1</v>
      </c>
      <c r="J134" s="137">
        <f t="shared" si="38"/>
        <v>0</v>
      </c>
      <c r="K134" s="136">
        <v>0</v>
      </c>
      <c r="L134" s="137">
        <f t="shared" si="40"/>
        <v>0</v>
      </c>
      <c r="M134" s="78" t="s">
        <v>3674</v>
      </c>
      <c r="N134" s="80" t="s">
        <v>3306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 t="shared" si="41"/>
        <v>0</v>
      </c>
      <c r="R134" s="157">
        <f t="shared" si="33"/>
        <v>0</v>
      </c>
      <c r="S134" s="158" t="e">
        <f t="shared" si="34"/>
        <v>#DIV/0!</v>
      </c>
      <c r="T134" s="159" t="s">
        <v>32</v>
      </c>
    </row>
    <row r="135" spans="1:20" ht="14.25">
      <c r="A135" s="76" t="s">
        <v>3182</v>
      </c>
      <c r="B135" s="76" t="s">
        <v>3671</v>
      </c>
      <c r="C135" s="77" t="s">
        <v>3181</v>
      </c>
      <c r="D135" s="77" t="s">
        <v>273</v>
      </c>
      <c r="E135" s="134" t="s">
        <v>3668</v>
      </c>
      <c r="F135" s="78" t="s">
        <v>40</v>
      </c>
      <c r="G135" s="136">
        <v>103946.85</v>
      </c>
      <c r="H135" s="136">
        <v>103946.85</v>
      </c>
      <c r="I135" s="79">
        <v>0.03</v>
      </c>
      <c r="J135" s="137">
        <f t="shared" si="38"/>
        <v>3118.4054999999998</v>
      </c>
      <c r="K135" s="136">
        <v>0</v>
      </c>
      <c r="L135" s="137">
        <f t="shared" si="40"/>
        <v>3118.4054999999998</v>
      </c>
      <c r="M135" s="78" t="s">
        <v>3674</v>
      </c>
      <c r="N135" s="80"/>
      <c r="O135" s="157">
        <f>SUMIFS(客户表!W:W,客户表!J:J,媒体表!A135,客户表!A:A,媒体表!E135,客户表!N:N,媒体表!F135)+SUMIFS(客户表!X:X,客户表!J:J,媒体表!A135,客户表!A:A,媒体表!E135,客户表!N:N,媒体表!F135)</f>
        <v>100919.27184466019</v>
      </c>
      <c r="P135" s="157"/>
      <c r="Q135" s="157">
        <f t="shared" si="41"/>
        <v>85.686174207724449</v>
      </c>
      <c r="R135" s="157">
        <f t="shared" si="33"/>
        <v>85.686174207724449</v>
      </c>
      <c r="S135" s="158">
        <f t="shared" si="34"/>
        <v>8.4905660377352634E-4</v>
      </c>
      <c r="T135" s="159" t="s">
        <v>32</v>
      </c>
    </row>
    <row r="136" spans="1:20" ht="14.25">
      <c r="A136" s="76" t="s">
        <v>3182</v>
      </c>
      <c r="B136" s="76" t="s">
        <v>3671</v>
      </c>
      <c r="C136" s="77" t="s">
        <v>3181</v>
      </c>
      <c r="D136" s="77" t="s">
        <v>273</v>
      </c>
      <c r="E136" s="134" t="s">
        <v>3668</v>
      </c>
      <c r="F136" s="78" t="s">
        <v>57</v>
      </c>
      <c r="G136" s="136">
        <v>0</v>
      </c>
      <c r="H136" s="136">
        <v>0</v>
      </c>
      <c r="I136" s="79">
        <v>7.0000000000000007E-2</v>
      </c>
      <c r="J136" s="137">
        <f t="shared" si="38"/>
        <v>0</v>
      </c>
      <c r="K136" s="136">
        <v>0</v>
      </c>
      <c r="L136" s="137">
        <f t="shared" si="40"/>
        <v>0</v>
      </c>
      <c r="M136" s="78" t="s">
        <v>3674</v>
      </c>
      <c r="N136" s="80"/>
      <c r="O136" s="157">
        <f>SUMIFS(客户表!W:W,客户表!J:J,媒体表!A136,客户表!A:A,媒体表!E136,客户表!N:N,媒体表!F136)+SUMIFS(客户表!X:X,客户表!J:J,媒体表!A136,客户表!A:A,媒体表!E136,客户表!N:N,媒体表!F136)</f>
        <v>0</v>
      </c>
      <c r="P136" s="157"/>
      <c r="Q136" s="157">
        <f t="shared" si="41"/>
        <v>0</v>
      </c>
      <c r="R136" s="157">
        <f t="shared" si="33"/>
        <v>0</v>
      </c>
      <c r="S136" s="158" t="e">
        <f t="shared" si="34"/>
        <v>#DIV/0!</v>
      </c>
      <c r="T136" s="159" t="s">
        <v>32</v>
      </c>
    </row>
    <row r="137" spans="1:20" ht="14.25">
      <c r="A137" s="76" t="s">
        <v>3348</v>
      </c>
      <c r="B137" s="76" t="s">
        <v>3685</v>
      </c>
      <c r="C137" s="77" t="s">
        <v>3690</v>
      </c>
      <c r="D137" s="77" t="s">
        <v>3307</v>
      </c>
      <c r="E137" s="134" t="s">
        <v>3668</v>
      </c>
      <c r="F137" s="78" t="s">
        <v>3691</v>
      </c>
      <c r="G137" s="136">
        <v>0</v>
      </c>
      <c r="H137" s="136">
        <v>0</v>
      </c>
      <c r="I137" s="79">
        <v>0</v>
      </c>
      <c r="J137" s="137">
        <f t="shared" si="38"/>
        <v>0</v>
      </c>
      <c r="K137" s="136">
        <v>0</v>
      </c>
      <c r="L137" s="137">
        <f t="shared" si="40"/>
        <v>0</v>
      </c>
      <c r="M137" s="78" t="s">
        <v>3683</v>
      </c>
      <c r="N137" s="80"/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1"/>
        <v>0</v>
      </c>
      <c r="R137" s="157">
        <f t="shared" si="33"/>
        <v>0</v>
      </c>
      <c r="S137" s="158" t="e">
        <f t="shared" si="34"/>
        <v>#DIV/0!</v>
      </c>
      <c r="T137" s="159" t="s">
        <v>32</v>
      </c>
    </row>
    <row r="138" spans="1:20" ht="14.25">
      <c r="A138" s="76" t="s">
        <v>3348</v>
      </c>
      <c r="B138" s="76" t="s">
        <v>3685</v>
      </c>
      <c r="C138" s="77" t="s">
        <v>3149</v>
      </c>
      <c r="D138" s="77" t="s">
        <v>3307</v>
      </c>
      <c r="E138" s="134" t="s">
        <v>3668</v>
      </c>
      <c r="F138" s="78" t="s">
        <v>40</v>
      </c>
      <c r="G138" s="136">
        <v>0</v>
      </c>
      <c r="H138" s="136">
        <v>0</v>
      </c>
      <c r="I138" s="79">
        <v>0</v>
      </c>
      <c r="J138" s="137">
        <f t="shared" si="38"/>
        <v>0</v>
      </c>
      <c r="K138" s="136">
        <v>0</v>
      </c>
      <c r="L138" s="137">
        <f t="shared" si="40"/>
        <v>0</v>
      </c>
      <c r="M138" s="78" t="s">
        <v>3692</v>
      </c>
      <c r="N138" s="80" t="s">
        <v>3693</v>
      </c>
      <c r="O138" s="157">
        <f>SUMIFS(客户表!W:W,客户表!J:J,媒体表!A138,客户表!A:A,媒体表!E138,客户表!N:N,媒体表!F138)+SUMIFS(客户表!X:X,客户表!J:J,媒体表!A138,客户表!A:A,媒体表!E138,客户表!N:N,媒体表!F138)</f>
        <v>0</v>
      </c>
      <c r="P138" s="157"/>
      <c r="Q138" s="157">
        <f t="shared" si="41"/>
        <v>0</v>
      </c>
      <c r="R138" s="157">
        <f t="shared" si="33"/>
        <v>0</v>
      </c>
      <c r="S138" s="158" t="e">
        <f t="shared" si="34"/>
        <v>#DIV/0!</v>
      </c>
      <c r="T138" s="159" t="s">
        <v>32</v>
      </c>
    </row>
    <row r="139" spans="1:20" ht="14.25">
      <c r="A139" s="76" t="s">
        <v>3348</v>
      </c>
      <c r="B139" s="76" t="s">
        <v>3685</v>
      </c>
      <c r="C139" s="77" t="s">
        <v>3149</v>
      </c>
      <c r="D139" s="77" t="s">
        <v>3307</v>
      </c>
      <c r="E139" s="134" t="s">
        <v>3668</v>
      </c>
      <c r="F139" s="78" t="s">
        <v>57</v>
      </c>
      <c r="G139" s="136">
        <v>0</v>
      </c>
      <c r="H139" s="136">
        <v>0</v>
      </c>
      <c r="I139" s="79">
        <v>0</v>
      </c>
      <c r="J139" s="137">
        <f t="shared" si="38"/>
        <v>0</v>
      </c>
      <c r="K139" s="136">
        <v>0</v>
      </c>
      <c r="L139" s="137">
        <f t="shared" si="40"/>
        <v>0</v>
      </c>
      <c r="M139" s="78" t="s">
        <v>3683</v>
      </c>
      <c r="N139" s="80" t="s">
        <v>3694</v>
      </c>
      <c r="O139" s="157">
        <f>SUMIFS(客户表!W:W,客户表!J:J,媒体表!A139,客户表!A:A,媒体表!E139,客户表!N:N,媒体表!F139)+SUMIFS(客户表!X:X,客户表!J:J,媒体表!A139,客户表!A:A,媒体表!E139,客户表!N:N,媒体表!F139)</f>
        <v>9334.14</v>
      </c>
      <c r="P139" s="157"/>
      <c r="Q139" s="157">
        <f t="shared" si="41"/>
        <v>8805.7924528301883</v>
      </c>
      <c r="R139" s="157">
        <f t="shared" si="33"/>
        <v>8805.7924528301883</v>
      </c>
      <c r="S139" s="158">
        <f t="shared" si="34"/>
        <v>0.94339622641509435</v>
      </c>
      <c r="T139" s="159" t="s">
        <v>32</v>
      </c>
    </row>
    <row r="140" spans="1:20" ht="14.25">
      <c r="A140" s="76" t="s">
        <v>1998</v>
      </c>
      <c r="B140" s="76" t="s">
        <v>3685</v>
      </c>
      <c r="C140" s="77" t="s">
        <v>3695</v>
      </c>
      <c r="D140" s="77" t="s">
        <v>3695</v>
      </c>
      <c r="E140" s="134" t="s">
        <v>3668</v>
      </c>
      <c r="F140" s="78" t="s">
        <v>3696</v>
      </c>
      <c r="G140" s="136">
        <v>29986.119999999995</v>
      </c>
      <c r="H140" s="136">
        <v>29986.119999999995</v>
      </c>
      <c r="I140" s="79">
        <v>0</v>
      </c>
      <c r="J140" s="137">
        <f t="shared" si="38"/>
        <v>0</v>
      </c>
      <c r="K140" s="136">
        <v>0</v>
      </c>
      <c r="L140" s="137">
        <f t="shared" si="40"/>
        <v>0</v>
      </c>
      <c r="M140" s="78" t="s">
        <v>3683</v>
      </c>
      <c r="N140" s="80" t="s">
        <v>3697</v>
      </c>
      <c r="O140" s="157">
        <f>SUMIFS(客户表!W:W,客户表!J:J,媒体表!A140,客户表!A:A,媒体表!E140,客户表!N:N,媒体表!F140)+SUMIFS(客户表!X:X,客户表!J:J,媒体表!A140,客户表!A:A,媒体表!E140,客户表!N:N,媒体表!F140)</f>
        <v>31185.5648</v>
      </c>
      <c r="P140" s="157"/>
      <c r="Q140" s="157">
        <f t="shared" si="41"/>
        <v>1131.5516981132121</v>
      </c>
      <c r="R140" s="157">
        <f t="shared" si="33"/>
        <v>1131.5516981132121</v>
      </c>
      <c r="S140" s="158">
        <f t="shared" si="34"/>
        <v>3.6284470246734542E-2</v>
      </c>
      <c r="T140" s="159" t="s">
        <v>3722</v>
      </c>
    </row>
    <row r="141" spans="1:20" ht="14.25">
      <c r="A141" s="76" t="s">
        <v>4479</v>
      </c>
      <c r="B141" s="76" t="s">
        <v>3685</v>
      </c>
      <c r="C141" s="77" t="s">
        <v>3295</v>
      </c>
      <c r="D141" s="77" t="s">
        <v>3295</v>
      </c>
      <c r="E141" s="134" t="s">
        <v>3666</v>
      </c>
      <c r="F141" s="78" t="s">
        <v>3095</v>
      </c>
      <c r="G141" s="136">
        <v>194751.7</v>
      </c>
      <c r="H141" s="136">
        <v>194751.7</v>
      </c>
      <c r="I141" s="79">
        <v>7.0000000000000007E-2</v>
      </c>
      <c r="J141" s="137">
        <f t="shared" si="38"/>
        <v>13632.619000000002</v>
      </c>
      <c r="K141" s="136">
        <v>0</v>
      </c>
      <c r="L141" s="137">
        <f t="shared" si="40"/>
        <v>13632.619000000002</v>
      </c>
      <c r="M141" s="78" t="s">
        <v>3674</v>
      </c>
      <c r="N141" s="80" t="s">
        <v>3698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192042.7</v>
      </c>
      <c r="P141" s="157"/>
      <c r="Q141" s="157">
        <f t="shared" si="41"/>
        <v>10305.300943396229</v>
      </c>
      <c r="R141" s="157">
        <f t="shared" si="33"/>
        <v>10305.300943396229</v>
      </c>
      <c r="S141" s="158">
        <f t="shared" si="34"/>
        <v>5.3661508317661789E-2</v>
      </c>
      <c r="T141" s="159" t="s">
        <v>3723</v>
      </c>
    </row>
    <row r="142" spans="1:20" ht="14.25">
      <c r="A142" s="76" t="s">
        <v>49</v>
      </c>
      <c r="B142" s="76" t="s">
        <v>3677</v>
      </c>
      <c r="C142" s="77" t="s">
        <v>3293</v>
      </c>
      <c r="D142" s="77" t="s">
        <v>3293</v>
      </c>
      <c r="E142" s="134" t="s">
        <v>3668</v>
      </c>
      <c r="F142" s="78" t="s">
        <v>3095</v>
      </c>
      <c r="G142" s="136">
        <v>922093.8</v>
      </c>
      <c r="H142" s="136">
        <v>922093.8</v>
      </c>
      <c r="I142" s="79">
        <v>9.2999999999999999E-2</v>
      </c>
      <c r="J142" s="137">
        <f t="shared" si="38"/>
        <v>85754.723400000003</v>
      </c>
      <c r="K142" s="136">
        <v>0</v>
      </c>
      <c r="L142" s="137">
        <f t="shared" si="40"/>
        <v>85754.723400000003</v>
      </c>
      <c r="M142" s="78" t="s">
        <v>3687</v>
      </c>
      <c r="N142" s="80"/>
      <c r="O142" s="157">
        <f>SUMIFS(客户表!W:W,客户表!J:J,媒体表!A142,客户表!A:A,媒体表!E142,客户表!N:N,媒体表!F142)+SUMIFS(客户表!X:X,客户表!J:J,媒体表!A142,客户表!A:A,媒体表!E142,客户表!N:N,媒体表!F142)</f>
        <v>620790.19999999995</v>
      </c>
      <c r="P142" s="157"/>
      <c r="Q142" s="157">
        <f t="shared" ref="Q142:Q144" si="42">(O142-G142+J142)/1.06</f>
        <v>-203347.9967924529</v>
      </c>
      <c r="R142" s="157">
        <f t="shared" si="33"/>
        <v>-203347.9967924529</v>
      </c>
      <c r="S142" s="158">
        <f t="shared" si="34"/>
        <v>-0.32756315546291309</v>
      </c>
      <c r="T142" s="159" t="s">
        <v>32</v>
      </c>
    </row>
    <row r="143" spans="1:20" ht="14.25">
      <c r="A143" s="76" t="s">
        <v>3368</v>
      </c>
      <c r="B143" s="76" t="s">
        <v>3671</v>
      </c>
      <c r="C143" s="77" t="s">
        <v>2321</v>
      </c>
      <c r="D143" s="77" t="s">
        <v>2321</v>
      </c>
      <c r="E143" s="134" t="s">
        <v>3668</v>
      </c>
      <c r="F143" s="78" t="s">
        <v>3247</v>
      </c>
      <c r="G143" s="136">
        <v>1097820.8700000001</v>
      </c>
      <c r="H143" s="136">
        <v>1097820.8700000001</v>
      </c>
      <c r="I143" s="79">
        <v>0.15</v>
      </c>
      <c r="J143" s="137">
        <f t="shared" si="38"/>
        <v>164673.1305</v>
      </c>
      <c r="K143" s="136">
        <v>164673.1305</v>
      </c>
      <c r="L143" s="137">
        <f t="shared" si="40"/>
        <v>0</v>
      </c>
      <c r="M143" s="78" t="s">
        <v>3687</v>
      </c>
      <c r="N143" s="80" t="s">
        <v>3699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1104520.8499999999</v>
      </c>
      <c r="P143" s="157"/>
      <c r="Q143" s="157">
        <f t="shared" si="42"/>
        <v>161672.74575471674</v>
      </c>
      <c r="R143" s="157">
        <f t="shared" si="33"/>
        <v>161672.74575471674</v>
      </c>
      <c r="S143" s="158">
        <f t="shared" si="34"/>
        <v>0.14637364768145097</v>
      </c>
      <c r="T143" s="159" t="s">
        <v>32</v>
      </c>
    </row>
    <row r="144" spans="1:20" ht="14.25">
      <c r="A144" s="76" t="s">
        <v>77</v>
      </c>
      <c r="B144" s="76" t="s">
        <v>3700</v>
      </c>
      <c r="C144" s="77" t="s">
        <v>3701</v>
      </c>
      <c r="D144" s="77" t="s">
        <v>1528</v>
      </c>
      <c r="E144" s="134" t="s">
        <v>3668</v>
      </c>
      <c r="F144" s="78" t="s">
        <v>3095</v>
      </c>
      <c r="G144" s="136">
        <v>0</v>
      </c>
      <c r="H144" s="136">
        <v>0</v>
      </c>
      <c r="I144" s="79">
        <v>0.15</v>
      </c>
      <c r="J144" s="137">
        <f t="shared" si="38"/>
        <v>0</v>
      </c>
      <c r="K144" s="136">
        <v>0</v>
      </c>
      <c r="L144" s="137">
        <f t="shared" si="40"/>
        <v>0</v>
      </c>
      <c r="M144" s="78" t="s">
        <v>3687</v>
      </c>
      <c r="N144" s="80"/>
      <c r="O144" s="157">
        <f>SUMIFS(客户表!W:W,客户表!J:J,媒体表!A144,客户表!A:A,媒体表!E144,客户表!N:N,媒体表!F144)+SUMIFS(客户表!X:X,客户表!J:J,媒体表!A144,客户表!A:A,媒体表!E144,客户表!N:N,媒体表!F144)</f>
        <v>0</v>
      </c>
      <c r="P144" s="157"/>
      <c r="Q144" s="157">
        <f t="shared" si="42"/>
        <v>0</v>
      </c>
      <c r="R144" s="157">
        <f t="shared" si="33"/>
        <v>0</v>
      </c>
      <c r="S144" s="158" t="e">
        <f t="shared" si="34"/>
        <v>#DIV/0!</v>
      </c>
      <c r="T144" s="159" t="s">
        <v>3724</v>
      </c>
    </row>
    <row r="145" spans="1:20" ht="14.25">
      <c r="A145" s="76" t="s">
        <v>3186</v>
      </c>
      <c r="B145" s="76" t="s">
        <v>3671</v>
      </c>
      <c r="C145" s="77" t="s">
        <v>3702</v>
      </c>
      <c r="D145" s="77" t="s">
        <v>161</v>
      </c>
      <c r="E145" s="134" t="s">
        <v>3668</v>
      </c>
      <c r="F145" s="78" t="s">
        <v>40</v>
      </c>
      <c r="G145" s="136">
        <v>49547.21</v>
      </c>
      <c r="H145" s="136">
        <v>49547.21</v>
      </c>
      <c r="I145" s="79">
        <v>0.02</v>
      </c>
      <c r="J145" s="137">
        <f t="shared" si="38"/>
        <v>990.94420000000002</v>
      </c>
      <c r="K145" s="136">
        <v>0</v>
      </c>
      <c r="L145" s="137">
        <f t="shared" si="40"/>
        <v>990.94420000000002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49547.21</v>
      </c>
      <c r="P145" s="157"/>
      <c r="Q145" s="157">
        <f t="shared" ref="Q145:Q152" si="43">(O145-G145+J145-K145)/1.06</f>
        <v>934.85301886792445</v>
      </c>
      <c r="R145" s="157">
        <f t="shared" si="33"/>
        <v>934.85301886792445</v>
      </c>
      <c r="S145" s="158">
        <f t="shared" si="34"/>
        <v>1.8867924528301886E-2</v>
      </c>
      <c r="T145" s="159" t="s">
        <v>32</v>
      </c>
    </row>
    <row r="146" spans="1:20" ht="14.25">
      <c r="A146" s="76" t="s">
        <v>3334</v>
      </c>
      <c r="B146" s="76" t="s">
        <v>3676</v>
      </c>
      <c r="C146" s="77" t="s">
        <v>36</v>
      </c>
      <c r="D146" s="77" t="s">
        <v>36</v>
      </c>
      <c r="E146" s="134" t="s">
        <v>3666</v>
      </c>
      <c r="F146" s="78" t="s">
        <v>3352</v>
      </c>
      <c r="G146" s="136">
        <v>70014.399999999994</v>
      </c>
      <c r="H146" s="136">
        <v>70014.399999999994</v>
      </c>
      <c r="I146" s="79">
        <v>0.06</v>
      </c>
      <c r="J146" s="137">
        <f t="shared" si="38"/>
        <v>4200.8639999999996</v>
      </c>
      <c r="K146" s="136">
        <v>0</v>
      </c>
      <c r="L146" s="137">
        <f t="shared" si="40"/>
        <v>4200.8639999999996</v>
      </c>
      <c r="M146" s="78" t="s">
        <v>3674</v>
      </c>
      <c r="N146" s="80"/>
      <c r="O146" s="157">
        <f>SUMIFS(客户表!W:W,客户表!J:J,媒体表!A146,客户表!A:A,媒体表!E146,客户表!N:N,媒体表!F146)+SUMIFS(客户表!X:X,客户表!J:J,媒体表!A146,客户表!A:A,媒体表!E146,客户表!N:N,媒体表!F146)</f>
        <v>70014.399999999994</v>
      </c>
      <c r="P146" s="157"/>
      <c r="Q146" s="157">
        <f t="shared" si="43"/>
        <v>3963.0792452830183</v>
      </c>
      <c r="R146" s="157">
        <f t="shared" si="33"/>
        <v>3963.0792452830183</v>
      </c>
      <c r="S146" s="158">
        <f t="shared" si="34"/>
        <v>5.6603773584905655E-2</v>
      </c>
      <c r="T146" s="159" t="s">
        <v>32</v>
      </c>
    </row>
    <row r="147" spans="1:20" ht="14.25">
      <c r="A147" s="76" t="s">
        <v>3334</v>
      </c>
      <c r="B147" s="76" t="s">
        <v>3676</v>
      </c>
      <c r="C147" s="77" t="s">
        <v>36</v>
      </c>
      <c r="D147" s="77" t="s">
        <v>36</v>
      </c>
      <c r="E147" s="134" t="s">
        <v>3668</v>
      </c>
      <c r="F147" s="78" t="s">
        <v>3353</v>
      </c>
      <c r="G147" s="136">
        <v>177641.11</v>
      </c>
      <c r="H147" s="136">
        <v>177641.11</v>
      </c>
      <c r="I147" s="79">
        <v>0</v>
      </c>
      <c r="J147" s="137">
        <f t="shared" si="38"/>
        <v>0</v>
      </c>
      <c r="K147" s="136">
        <v>0</v>
      </c>
      <c r="L147" s="137">
        <f t="shared" si="40"/>
        <v>0</v>
      </c>
      <c r="M147" s="78" t="s">
        <v>3683</v>
      </c>
      <c r="N147" s="80" t="s">
        <v>3354</v>
      </c>
      <c r="O147" s="157">
        <f>SUMIFS(客户表!W:W,客户表!J:J,媒体表!A147,客户表!A:A,媒体表!E147,客户表!N:N,媒体表!F147)+SUMIFS(客户表!X:X,客户表!J:J,媒体表!A147,客户表!A:A,媒体表!E147,客户表!N:N,媒体表!F147)</f>
        <v>177641.11</v>
      </c>
      <c r="P147" s="157"/>
      <c r="Q147" s="157">
        <f t="shared" si="43"/>
        <v>0</v>
      </c>
      <c r="R147" s="157">
        <f t="shared" si="33"/>
        <v>0</v>
      </c>
      <c r="S147" s="158">
        <f t="shared" si="34"/>
        <v>0</v>
      </c>
      <c r="T147" s="159" t="s">
        <v>32</v>
      </c>
    </row>
    <row r="148" spans="1:20" ht="14.25">
      <c r="A148" s="76" t="s">
        <v>3334</v>
      </c>
      <c r="B148" s="76" t="s">
        <v>3676</v>
      </c>
      <c r="C148" s="77" t="s">
        <v>36</v>
      </c>
      <c r="D148" s="77" t="s">
        <v>36</v>
      </c>
      <c r="E148" s="134" t="s">
        <v>3668</v>
      </c>
      <c r="F148" s="78" t="s">
        <v>3095</v>
      </c>
      <c r="G148" s="136">
        <v>27050</v>
      </c>
      <c r="H148" s="136">
        <v>27050</v>
      </c>
      <c r="I148" s="79">
        <v>0.06</v>
      </c>
      <c r="J148" s="137">
        <f t="shared" si="38"/>
        <v>1623</v>
      </c>
      <c r="K148" s="136">
        <v>0</v>
      </c>
      <c r="L148" s="137">
        <f t="shared" si="40"/>
        <v>1623</v>
      </c>
      <c r="M148" s="78" t="s">
        <v>3674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27050</v>
      </c>
      <c r="P148" s="157"/>
      <c r="Q148" s="157">
        <f t="shared" si="43"/>
        <v>1531.132075471698</v>
      </c>
      <c r="R148" s="157">
        <f t="shared" si="33"/>
        <v>1531.132075471698</v>
      </c>
      <c r="S148" s="158">
        <f t="shared" si="34"/>
        <v>5.6603773584905655E-2</v>
      </c>
      <c r="T148" s="159" t="s">
        <v>32</v>
      </c>
    </row>
    <row r="149" spans="1:20" ht="14.25">
      <c r="A149" s="76" t="s">
        <v>3703</v>
      </c>
      <c r="B149" s="76" t="s">
        <v>3671</v>
      </c>
      <c r="C149" s="77" t="s">
        <v>3704</v>
      </c>
      <c r="D149" s="77" t="s">
        <v>3704</v>
      </c>
      <c r="E149" s="134" t="s">
        <v>3668</v>
      </c>
      <c r="F149" s="78" t="s">
        <v>40</v>
      </c>
      <c r="G149" s="136">
        <v>220000</v>
      </c>
      <c r="H149" s="136">
        <v>220000</v>
      </c>
      <c r="I149" s="79">
        <v>0</v>
      </c>
      <c r="J149" s="137">
        <f t="shared" si="38"/>
        <v>0</v>
      </c>
      <c r="K149" s="136">
        <v>0</v>
      </c>
      <c r="L149" s="137">
        <f t="shared" si="40"/>
        <v>0</v>
      </c>
      <c r="M149" s="78" t="s">
        <v>3683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220000</v>
      </c>
      <c r="P149" s="157"/>
      <c r="Q149" s="157">
        <f t="shared" si="43"/>
        <v>0</v>
      </c>
      <c r="R149" s="157">
        <f t="shared" si="33"/>
        <v>0</v>
      </c>
      <c r="S149" s="158">
        <f t="shared" si="34"/>
        <v>0</v>
      </c>
      <c r="T149" s="159" t="s">
        <v>3723</v>
      </c>
    </row>
    <row r="150" spans="1:20" ht="14.25">
      <c r="A150" s="76" t="s">
        <v>3099</v>
      </c>
      <c r="B150" s="76" t="s">
        <v>3671</v>
      </c>
      <c r="C150" s="77" t="s">
        <v>3098</v>
      </c>
      <c r="D150" s="77" t="s">
        <v>3098</v>
      </c>
      <c r="E150" s="134" t="s">
        <v>3668</v>
      </c>
      <c r="F150" s="78" t="s">
        <v>57</v>
      </c>
      <c r="G150" s="136">
        <v>4500000</v>
      </c>
      <c r="H150" s="136">
        <v>4500000</v>
      </c>
      <c r="I150" s="79">
        <v>0</v>
      </c>
      <c r="J150" s="137">
        <f t="shared" si="38"/>
        <v>0</v>
      </c>
      <c r="K150" s="136">
        <v>0</v>
      </c>
      <c r="L150" s="137">
        <f t="shared" si="40"/>
        <v>0</v>
      </c>
      <c r="M150" s="78" t="s">
        <v>3692</v>
      </c>
      <c r="N150" s="80"/>
      <c r="O150" s="157">
        <f>SUMIFS(客户表!W:W,客户表!J:J,媒体表!A150,客户表!A:A,媒体表!E150,客户表!N:N,媒体表!F150)+SUMIFS(客户表!X:X,客户表!J:J,媒体表!A150,客户表!A:A,媒体表!E150,客户表!N:N,媒体表!F150)</f>
        <v>4725000</v>
      </c>
      <c r="P150" s="157"/>
      <c r="Q150" s="157">
        <f t="shared" si="43"/>
        <v>212264.15094339621</v>
      </c>
      <c r="R150" s="157">
        <f t="shared" si="33"/>
        <v>212264.15094339621</v>
      </c>
      <c r="S150" s="158">
        <f t="shared" si="34"/>
        <v>4.4923629829290206E-2</v>
      </c>
      <c r="T150" s="159" t="s">
        <v>32</v>
      </c>
    </row>
    <row r="151" spans="1:20" ht="14.25">
      <c r="A151" s="76" t="s">
        <v>3705</v>
      </c>
      <c r="B151" s="76" t="s">
        <v>3671</v>
      </c>
      <c r="C151" s="77" t="s">
        <v>3299</v>
      </c>
      <c r="D151" s="77" t="s">
        <v>3299</v>
      </c>
      <c r="E151" s="134" t="s">
        <v>3666</v>
      </c>
      <c r="F151" s="78" t="s">
        <v>3084</v>
      </c>
      <c r="G151" s="136">
        <v>56259</v>
      </c>
      <c r="H151" s="136">
        <v>56259</v>
      </c>
      <c r="I151" s="79">
        <v>0</v>
      </c>
      <c r="J151" s="137">
        <f t="shared" si="38"/>
        <v>0</v>
      </c>
      <c r="K151" s="136">
        <v>0</v>
      </c>
      <c r="L151" s="137">
        <f t="shared" si="40"/>
        <v>0</v>
      </c>
      <c r="M151" s="78" t="s">
        <v>3683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75012</v>
      </c>
      <c r="P151" s="157"/>
      <c r="Q151" s="157">
        <f t="shared" si="43"/>
        <v>17691.509433962263</v>
      </c>
      <c r="R151" s="157">
        <f t="shared" si="33"/>
        <v>17691.509433962263</v>
      </c>
      <c r="S151" s="158">
        <f t="shared" si="34"/>
        <v>0.23584905660377356</v>
      </c>
      <c r="T151" s="159" t="s">
        <v>3722</v>
      </c>
    </row>
    <row r="152" spans="1:20" ht="14.25">
      <c r="A152" s="76" t="s">
        <v>3706</v>
      </c>
      <c r="B152" s="76" t="s">
        <v>3671</v>
      </c>
      <c r="C152" s="77" t="s">
        <v>3707</v>
      </c>
      <c r="D152" s="77" t="s">
        <v>3707</v>
      </c>
      <c r="E152" s="134" t="s">
        <v>3668</v>
      </c>
      <c r="F152" s="78" t="s">
        <v>3095</v>
      </c>
      <c r="G152" s="136">
        <v>388215</v>
      </c>
      <c r="H152" s="136">
        <v>388215</v>
      </c>
      <c r="I152" s="79">
        <v>0</v>
      </c>
      <c r="J152" s="137">
        <f t="shared" si="38"/>
        <v>0</v>
      </c>
      <c r="K152" s="136">
        <v>0</v>
      </c>
      <c r="L152" s="137">
        <f t="shared" si="40"/>
        <v>0</v>
      </c>
      <c r="M152" s="78" t="s">
        <v>3683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388215</v>
      </c>
      <c r="P152" s="157"/>
      <c r="Q152" s="157">
        <f t="shared" si="43"/>
        <v>0</v>
      </c>
      <c r="R152" s="157">
        <f t="shared" si="33"/>
        <v>0</v>
      </c>
      <c r="S152" s="158">
        <f t="shared" si="34"/>
        <v>0</v>
      </c>
      <c r="T152" s="159" t="s">
        <v>32</v>
      </c>
    </row>
    <row r="153" spans="1:20" ht="14.25">
      <c r="A153" s="76" t="s">
        <v>62</v>
      </c>
      <c r="B153" s="76" t="s">
        <v>3680</v>
      </c>
      <c r="C153" s="77" t="s">
        <v>3708</v>
      </c>
      <c r="D153" s="77" t="s">
        <v>3708</v>
      </c>
      <c r="E153" s="134" t="s">
        <v>3666</v>
      </c>
      <c r="F153" s="78" t="s">
        <v>3095</v>
      </c>
      <c r="G153" s="136">
        <v>300000</v>
      </c>
      <c r="H153" s="136">
        <v>300000</v>
      </c>
      <c r="I153" s="79">
        <v>0.16</v>
      </c>
      <c r="J153" s="137">
        <f t="shared" si="38"/>
        <v>48000</v>
      </c>
      <c r="K153" s="136">
        <f>1316737.99+20021959.26+1500000</f>
        <v>22838697.25</v>
      </c>
      <c r="L153" s="137">
        <f t="shared" si="40"/>
        <v>-22790697.25</v>
      </c>
      <c r="M153" s="78" t="s">
        <v>3687</v>
      </c>
      <c r="N153" s="80" t="s">
        <v>3709</v>
      </c>
      <c r="O153" s="157">
        <f>SUMIFS(客户表!W:W,客户表!J:J,媒体表!A153,客户表!A:A,媒体表!E153,客户表!N:N,媒体表!F153)+SUMIFS(客户表!X:X,客户表!J:J,媒体表!A153,客户表!A:A,媒体表!E153,客户表!N:N,媒体表!F153)</f>
        <v>270000</v>
      </c>
      <c r="P153" s="157"/>
      <c r="Q153" s="157">
        <f>(O153-G153+J153)/1.06</f>
        <v>16981.132075471698</v>
      </c>
      <c r="R153" s="157">
        <f t="shared" si="33"/>
        <v>16981.132075471698</v>
      </c>
      <c r="S153" s="158">
        <f t="shared" si="34"/>
        <v>6.2893081761006289E-2</v>
      </c>
      <c r="T153" s="159" t="s">
        <v>32</v>
      </c>
    </row>
    <row r="154" spans="1:20" ht="14.25">
      <c r="A154" s="76" t="s">
        <v>3357</v>
      </c>
      <c r="B154" s="76" t="s">
        <v>3671</v>
      </c>
      <c r="C154" s="77" t="s">
        <v>3725</v>
      </c>
      <c r="D154" s="77" t="s">
        <v>3301</v>
      </c>
      <c r="E154" s="134" t="s">
        <v>3668</v>
      </c>
      <c r="F154" s="78" t="s">
        <v>3088</v>
      </c>
      <c r="G154" s="136">
        <v>616150</v>
      </c>
      <c r="H154" s="136">
        <v>616150</v>
      </c>
      <c r="I154" s="79">
        <v>0</v>
      </c>
      <c r="J154" s="137">
        <f t="shared" si="38"/>
        <v>0</v>
      </c>
      <c r="K154" s="136">
        <v>0</v>
      </c>
      <c r="L154" s="137">
        <f t="shared" si="40"/>
        <v>0</v>
      </c>
      <c r="M154" s="78" t="s">
        <v>3683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900442</v>
      </c>
      <c r="P154" s="157"/>
      <c r="Q154" s="157">
        <f t="shared" ref="Q154:Q159" si="44">(O154-G154+J154-K154)/1.06</f>
        <v>268200</v>
      </c>
      <c r="R154" s="157">
        <f t="shared" si="33"/>
        <v>268200</v>
      </c>
      <c r="S154" s="158">
        <f t="shared" si="34"/>
        <v>0.29785372072826455</v>
      </c>
      <c r="T154" s="159" t="s">
        <v>3726</v>
      </c>
    </row>
    <row r="155" spans="1:20" ht="14.25">
      <c r="A155" s="76" t="s">
        <v>3357</v>
      </c>
      <c r="B155" s="76" t="s">
        <v>3671</v>
      </c>
      <c r="C155" s="77" t="s">
        <v>3301</v>
      </c>
      <c r="D155" s="77" t="s">
        <v>3301</v>
      </c>
      <c r="E155" s="134" t="s">
        <v>3668</v>
      </c>
      <c r="F155" s="78" t="s">
        <v>57</v>
      </c>
      <c r="G155" s="136">
        <v>1824473.2998461537</v>
      </c>
      <c r="H155" s="136">
        <v>1824473.2998461537</v>
      </c>
      <c r="I155" s="79">
        <v>0</v>
      </c>
      <c r="J155" s="137">
        <f t="shared" si="38"/>
        <v>0</v>
      </c>
      <c r="K155" s="136">
        <v>0</v>
      </c>
      <c r="L155" s="137">
        <f t="shared" si="40"/>
        <v>0</v>
      </c>
      <c r="M155" s="78" t="s">
        <v>3683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1909865.696480331</v>
      </c>
      <c r="P155" s="157"/>
      <c r="Q155" s="157">
        <f t="shared" si="44"/>
        <v>80558.864749223867</v>
      </c>
      <c r="R155" s="157">
        <f t="shared" si="33"/>
        <v>80558.864749223867</v>
      </c>
      <c r="S155" s="158">
        <f t="shared" si="34"/>
        <v>4.2180382053923923E-2</v>
      </c>
      <c r="T155" s="159" t="s">
        <v>3726</v>
      </c>
    </row>
    <row r="156" spans="1:20" ht="14.25">
      <c r="A156" s="76" t="s">
        <v>3710</v>
      </c>
      <c r="B156" s="76" t="s">
        <v>3671</v>
      </c>
      <c r="C156" s="77" t="s">
        <v>3711</v>
      </c>
      <c r="D156" s="77" t="s">
        <v>3712</v>
      </c>
      <c r="E156" s="134" t="s">
        <v>3668</v>
      </c>
      <c r="F156" s="78" t="s">
        <v>57</v>
      </c>
      <c r="G156" s="136">
        <v>182691</v>
      </c>
      <c r="H156" s="136">
        <v>182691</v>
      </c>
      <c r="I156" s="79">
        <v>0</v>
      </c>
      <c r="J156" s="137">
        <f t="shared" si="38"/>
        <v>0</v>
      </c>
      <c r="K156" s="136">
        <v>0</v>
      </c>
      <c r="L156" s="137">
        <f t="shared" si="40"/>
        <v>0</v>
      </c>
      <c r="M156" s="78" t="s">
        <v>3683</v>
      </c>
      <c r="N156" s="80"/>
      <c r="O156" s="157">
        <f>SUMIFS(客户表!W:W,客户表!J:J,媒体表!A156,客户表!A:A,媒体表!E156,客户表!N:N,媒体表!F156)+SUMIFS(客户表!X:X,客户表!J:J,媒体表!A156,客户表!A:A,媒体表!E156,客户表!N:N,媒体表!F156)</f>
        <v>182691</v>
      </c>
      <c r="P156" s="157"/>
      <c r="Q156" s="157">
        <f t="shared" si="44"/>
        <v>0</v>
      </c>
      <c r="R156" s="157">
        <f t="shared" si="33"/>
        <v>0</v>
      </c>
      <c r="S156" s="158">
        <f t="shared" si="34"/>
        <v>0</v>
      </c>
      <c r="T156" s="159" t="s">
        <v>32</v>
      </c>
    </row>
    <row r="157" spans="1:20" ht="14.25">
      <c r="A157" s="76" t="s">
        <v>3713</v>
      </c>
      <c r="B157" s="76" t="s">
        <v>3671</v>
      </c>
      <c r="C157" s="77" t="s">
        <v>3303</v>
      </c>
      <c r="D157" s="77" t="s">
        <v>3303</v>
      </c>
      <c r="E157" s="134" t="s">
        <v>3668</v>
      </c>
      <c r="F157" s="78" t="s">
        <v>40</v>
      </c>
      <c r="G157" s="136">
        <v>150000</v>
      </c>
      <c r="H157" s="136">
        <v>150000</v>
      </c>
      <c r="I157" s="79">
        <v>0</v>
      </c>
      <c r="J157" s="137">
        <f t="shared" si="38"/>
        <v>0</v>
      </c>
      <c r="K157" s="136">
        <v>0</v>
      </c>
      <c r="L157" s="137">
        <f t="shared" si="40"/>
        <v>0</v>
      </c>
      <c r="M157" s="78" t="s">
        <v>3683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150000</v>
      </c>
      <c r="P157" s="157"/>
      <c r="Q157" s="157">
        <f t="shared" si="44"/>
        <v>0</v>
      </c>
      <c r="R157" s="157">
        <f t="shared" si="33"/>
        <v>0</v>
      </c>
      <c r="S157" s="158">
        <f t="shared" si="34"/>
        <v>0</v>
      </c>
      <c r="T157" s="159" t="s">
        <v>3723</v>
      </c>
    </row>
    <row r="158" spans="1:20" ht="14.25">
      <c r="A158" s="76" t="s">
        <v>3714</v>
      </c>
      <c r="B158" s="76" t="s">
        <v>3671</v>
      </c>
      <c r="C158" s="77" t="s">
        <v>3303</v>
      </c>
      <c r="D158" s="77" t="s">
        <v>3303</v>
      </c>
      <c r="E158" s="134" t="s">
        <v>3668</v>
      </c>
      <c r="F158" s="78" t="s">
        <v>57</v>
      </c>
      <c r="G158" s="136">
        <v>423360</v>
      </c>
      <c r="H158" s="136">
        <v>423360</v>
      </c>
      <c r="I158" s="79">
        <v>0</v>
      </c>
      <c r="J158" s="137">
        <f t="shared" si="38"/>
        <v>0</v>
      </c>
      <c r="K158" s="136">
        <v>0</v>
      </c>
      <c r="L158" s="137">
        <f t="shared" si="40"/>
        <v>0</v>
      </c>
      <c r="M158" s="78" t="s">
        <v>3683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494579.43925233645</v>
      </c>
      <c r="P158" s="157"/>
      <c r="Q158" s="157">
        <f t="shared" si="44"/>
        <v>67188.150238053247</v>
      </c>
      <c r="R158" s="157">
        <f t="shared" si="33"/>
        <v>67188.150238053247</v>
      </c>
      <c r="S158" s="158">
        <f t="shared" si="34"/>
        <v>0.13584905660377358</v>
      </c>
      <c r="T158" s="159" t="s">
        <v>3722</v>
      </c>
    </row>
    <row r="159" spans="1:20" ht="14.25">
      <c r="A159" s="76" t="s">
        <v>3715</v>
      </c>
      <c r="B159" s="76" t="s">
        <v>3671</v>
      </c>
      <c r="C159" s="77" t="s">
        <v>3303</v>
      </c>
      <c r="D159" s="77" t="s">
        <v>3303</v>
      </c>
      <c r="E159" s="134" t="s">
        <v>3668</v>
      </c>
      <c r="F159" s="78" t="s">
        <v>57</v>
      </c>
      <c r="G159" s="136">
        <v>89836.396363636362</v>
      </c>
      <c r="H159" s="136">
        <v>89836.396363636362</v>
      </c>
      <c r="I159" s="79">
        <v>0</v>
      </c>
      <c r="J159" s="137">
        <f t="shared" si="38"/>
        <v>0</v>
      </c>
      <c r="K159" s="136">
        <v>0</v>
      </c>
      <c r="L159" s="137">
        <f t="shared" si="40"/>
        <v>0</v>
      </c>
      <c r="M159" s="78" t="s">
        <v>3683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94655.20689655171</v>
      </c>
      <c r="P159" s="157"/>
      <c r="Q159" s="157">
        <f t="shared" si="44"/>
        <v>4546.0476725616481</v>
      </c>
      <c r="R159" s="157">
        <f t="shared" si="33"/>
        <v>4546.0476725616481</v>
      </c>
      <c r="S159" s="158">
        <f t="shared" si="34"/>
        <v>4.8027444253859221E-2</v>
      </c>
      <c r="T159" s="159" t="s">
        <v>3727</v>
      </c>
    </row>
    <row r="160" spans="1:20" ht="14.25">
      <c r="A160" s="76" t="s">
        <v>2842</v>
      </c>
      <c r="B160" s="138" t="s">
        <v>3664</v>
      </c>
      <c r="C160" s="77" t="s">
        <v>3297</v>
      </c>
      <c r="D160" s="77" t="s">
        <v>3297</v>
      </c>
      <c r="E160" s="134" t="s">
        <v>3668</v>
      </c>
      <c r="F160" s="74" t="s">
        <v>3088</v>
      </c>
      <c r="G160" s="136">
        <v>2491952</v>
      </c>
      <c r="H160" s="136">
        <v>2491952</v>
      </c>
      <c r="I160" s="79">
        <v>0.05</v>
      </c>
      <c r="J160" s="137">
        <f t="shared" si="38"/>
        <v>124597.6</v>
      </c>
      <c r="K160" s="136">
        <v>0</v>
      </c>
      <c r="L160" s="137">
        <f t="shared" si="40"/>
        <v>124597.6</v>
      </c>
      <c r="M160" s="78" t="s">
        <v>3687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2491952</v>
      </c>
      <c r="P160" s="157"/>
      <c r="Q160" s="157">
        <f>(O160-G160+J160)/1.06</f>
        <v>117544.90566037736</v>
      </c>
      <c r="R160" s="157">
        <f t="shared" si="33"/>
        <v>117544.90566037736</v>
      </c>
      <c r="S160" s="158">
        <f t="shared" si="34"/>
        <v>4.716981132075472E-2</v>
      </c>
      <c r="T160" s="159" t="s">
        <v>3722</v>
      </c>
    </row>
    <row r="161" spans="1:20" ht="14.25">
      <c r="A161" s="76" t="s">
        <v>2842</v>
      </c>
      <c r="B161" s="76" t="s">
        <v>3664</v>
      </c>
      <c r="C161" s="77" t="s">
        <v>3297</v>
      </c>
      <c r="D161" s="77" t="s">
        <v>3297</v>
      </c>
      <c r="E161" s="134" t="s">
        <v>3668</v>
      </c>
      <c r="F161" s="78" t="s">
        <v>3247</v>
      </c>
      <c r="G161" s="136">
        <v>500035.51999999996</v>
      </c>
      <c r="H161" s="136">
        <v>500035.51999999996</v>
      </c>
      <c r="I161" s="79">
        <v>0</v>
      </c>
      <c r="J161" s="137">
        <f t="shared" si="38"/>
        <v>0</v>
      </c>
      <c r="K161" s="136">
        <v>0</v>
      </c>
      <c r="L161" s="137">
        <f t="shared" si="40"/>
        <v>0</v>
      </c>
      <c r="M161" s="78" t="s">
        <v>3716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500035.51999999996</v>
      </c>
      <c r="P161" s="157"/>
      <c r="Q161" s="157">
        <f t="shared" ref="Q161:Q165" si="45">(O161-G161+J161-K161)/1.06</f>
        <v>0</v>
      </c>
      <c r="R161" s="157">
        <f t="shared" si="33"/>
        <v>0</v>
      </c>
      <c r="S161" s="158">
        <f t="shared" si="34"/>
        <v>0</v>
      </c>
      <c r="T161" s="159" t="s">
        <v>3723</v>
      </c>
    </row>
    <row r="162" spans="1:20" ht="14.25">
      <c r="A162" s="76" t="s">
        <v>2842</v>
      </c>
      <c r="B162" s="76" t="s">
        <v>3664</v>
      </c>
      <c r="C162" s="77" t="s">
        <v>3297</v>
      </c>
      <c r="D162" s="77" t="s">
        <v>3297</v>
      </c>
      <c r="E162" s="134" t="s">
        <v>3668</v>
      </c>
      <c r="F162" s="78" t="s">
        <v>3095</v>
      </c>
      <c r="G162" s="136">
        <v>2594447.1</v>
      </c>
      <c r="H162" s="136">
        <v>2594447.1</v>
      </c>
      <c r="I162" s="79">
        <v>0</v>
      </c>
      <c r="J162" s="137">
        <f t="shared" si="38"/>
        <v>0</v>
      </c>
      <c r="K162" s="136">
        <v>0</v>
      </c>
      <c r="L162" s="137">
        <f t="shared" si="40"/>
        <v>0</v>
      </c>
      <c r="M162" s="78" t="s">
        <v>3683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2656047.1</v>
      </c>
      <c r="P162" s="157"/>
      <c r="Q162" s="157">
        <f t="shared" si="45"/>
        <v>58113.207547169812</v>
      </c>
      <c r="R162" s="157">
        <f t="shared" si="33"/>
        <v>58113.207547169812</v>
      </c>
      <c r="S162" s="158">
        <f t="shared" si="34"/>
        <v>2.1879584720907175E-2</v>
      </c>
      <c r="T162" s="159" t="s">
        <v>3723</v>
      </c>
    </row>
    <row r="163" spans="1:20" ht="14.25">
      <c r="A163" s="76" t="s">
        <v>3717</v>
      </c>
      <c r="B163" s="76" t="s">
        <v>3671</v>
      </c>
      <c r="C163" s="77" t="s">
        <v>3718</v>
      </c>
      <c r="D163" s="77" t="s">
        <v>2973</v>
      </c>
      <c r="E163" s="134" t="s">
        <v>3668</v>
      </c>
      <c r="F163" s="78" t="s">
        <v>40</v>
      </c>
      <c r="G163" s="136">
        <v>2178538.856386554</v>
      </c>
      <c r="H163" s="136">
        <v>2178538.856386554</v>
      </c>
      <c r="I163" s="79">
        <v>0</v>
      </c>
      <c r="J163" s="136"/>
      <c r="K163" s="136"/>
      <c r="L163" s="79"/>
      <c r="M163" s="78" t="s">
        <v>3683</v>
      </c>
      <c r="N163" s="136"/>
      <c r="O163" s="157">
        <f>SUMIFS(客户表!W:W,客户表!J:J,媒体表!A163,客户表!A:A,媒体表!E163,客户表!N:N,媒体表!F163)+SUMIFS(客户表!X:X,客户表!J:J,媒体表!A163,客户表!A:A,媒体表!E163,客户表!N:N,媒体表!F163)</f>
        <v>2178538.856386554</v>
      </c>
      <c r="P163" s="157"/>
      <c r="Q163" s="157">
        <f t="shared" si="45"/>
        <v>0</v>
      </c>
      <c r="R163" s="157">
        <f t="shared" si="33"/>
        <v>0</v>
      </c>
      <c r="S163" s="158">
        <f t="shared" si="34"/>
        <v>0</v>
      </c>
      <c r="T163" s="159" t="s">
        <v>32</v>
      </c>
    </row>
    <row r="164" spans="1:20" ht="14.25">
      <c r="A164" s="76" t="s">
        <v>3719</v>
      </c>
      <c r="B164" s="76" t="s">
        <v>3671</v>
      </c>
      <c r="C164" s="77" t="s">
        <v>3720</v>
      </c>
      <c r="D164" s="77" t="s">
        <v>2973</v>
      </c>
      <c r="E164" s="134" t="s">
        <v>3668</v>
      </c>
      <c r="F164" s="78" t="s">
        <v>3088</v>
      </c>
      <c r="G164" s="136">
        <v>900442</v>
      </c>
      <c r="H164" s="136">
        <v>900442</v>
      </c>
      <c r="I164" s="79">
        <v>0</v>
      </c>
      <c r="J164" s="136"/>
      <c r="K164" s="136"/>
      <c r="L164" s="79"/>
      <c r="M164" s="78" t="s">
        <v>3683</v>
      </c>
      <c r="N164" s="136"/>
      <c r="O164" s="157">
        <f>SUMIFS(客户表!W:W,客户表!J:J,媒体表!A164,客户表!A:A,媒体表!E164,客户表!N:N,媒体表!F164)+SUMIFS(客户表!X:X,客户表!J:J,媒体表!A164,客户表!A:A,媒体表!E164,客户表!N:N,媒体表!F164)</f>
        <v>900442</v>
      </c>
      <c r="P164" s="157"/>
      <c r="Q164" s="157">
        <f t="shared" si="45"/>
        <v>0</v>
      </c>
      <c r="R164" s="157">
        <f t="shared" si="33"/>
        <v>0</v>
      </c>
      <c r="S164" s="158">
        <f t="shared" si="34"/>
        <v>0</v>
      </c>
      <c r="T164" s="159" t="s">
        <v>32</v>
      </c>
    </row>
    <row r="165" spans="1:20" ht="14.25">
      <c r="A165" s="76" t="s">
        <v>3719</v>
      </c>
      <c r="B165" s="76" t="s">
        <v>3671</v>
      </c>
      <c r="C165" s="77" t="s">
        <v>3720</v>
      </c>
      <c r="D165" s="77" t="s">
        <v>2973</v>
      </c>
      <c r="E165" s="134" t="s">
        <v>3668</v>
      </c>
      <c r="F165" s="78" t="s">
        <v>57</v>
      </c>
      <c r="G165" s="136">
        <v>1892243.0869565215</v>
      </c>
      <c r="H165" s="136">
        <v>1892243.0869565215</v>
      </c>
      <c r="I165" s="79">
        <v>0</v>
      </c>
      <c r="J165" s="136"/>
      <c r="K165" s="136"/>
      <c r="L165" s="79"/>
      <c r="M165" s="78" t="s">
        <v>3683</v>
      </c>
      <c r="N165" s="136"/>
      <c r="O165" s="157">
        <f>SUMIFS(客户表!W:W,客户表!J:J,媒体表!A165,客户表!A:A,媒体表!E165,客户表!N:N,媒体表!F165)+SUMIFS(客户表!X:X,客户表!J:J,媒体表!A165,客户表!A:A,媒体表!E165,客户表!N:N,媒体表!F165)</f>
        <v>1892243.0869565215</v>
      </c>
      <c r="P165" s="157"/>
      <c r="Q165" s="157">
        <f t="shared" si="45"/>
        <v>0</v>
      </c>
      <c r="R165" s="157">
        <f t="shared" si="33"/>
        <v>0</v>
      </c>
      <c r="S165" s="158">
        <f t="shared" si="34"/>
        <v>0</v>
      </c>
      <c r="T165" s="159" t="s">
        <v>32</v>
      </c>
    </row>
    <row r="169" spans="1:20">
      <c r="H169" s="160"/>
    </row>
  </sheetData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2020-04-07T03:47:47Z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