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FFE0C843-BEB5-4193-939F-C64B50BFA96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Power" sheetId="12" r:id="rId6"/>
    <sheet name="TCR-CI" sheetId="13" r:id="rId7"/>
    <sheet name="Extra" sheetId="9" r:id="rId8"/>
  </sheets>
  <calcPr calcId="191029"/>
</workbook>
</file>

<file path=xl/calcChain.xml><?xml version="1.0" encoding="utf-8"?>
<calcChain xmlns="http://schemas.openxmlformats.org/spreadsheetml/2006/main">
  <c r="K6" i="11" l="1"/>
  <c r="L6" i="11" s="1"/>
  <c r="K7" i="11"/>
  <c r="L7" i="11" s="1"/>
  <c r="K8" i="11"/>
  <c r="L8" i="11" s="1"/>
  <c r="K9" i="1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9" i="11"/>
  <c r="L3" i="11"/>
  <c r="L4" i="11"/>
  <c r="L2" i="11"/>
  <c r="E70" i="6"/>
  <c r="E69" i="6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C124" i="6" l="1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C86" i="6" l="1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5" i="6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C123" i="6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</calcChain>
</file>

<file path=xl/sharedStrings.xml><?xml version="1.0" encoding="utf-8"?>
<sst xmlns="http://schemas.openxmlformats.org/spreadsheetml/2006/main" count="1176" uniqueCount="514">
  <si>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</si>
  <si>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</si>
  <si>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</si>
  <si>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</si>
  <si>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</si>
  <si>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</si>
  <si>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</si>
  <si>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</si>
  <si>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</si>
  <si>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</si>
  <si>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</si>
  <si>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</si>
  <si>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</si>
  <si>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</si>
  <si>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</si>
  <si>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</si>
  <si>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</si>
  <si>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</si>
  <si>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</si>
  <si>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</si>
  <si>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</si>
  <si>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</si>
  <si>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</si>
  <si>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</si>
  <si>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</si>
  <si>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</si>
  <si>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</si>
  <si>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</si>
  <si>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</si>
  <si>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</si>
  <si>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</si>
  <si>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</si>
  <si>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</si>
  <si>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</si>
  <si>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</si>
  <si>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</si>
  <si>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</si>
  <si>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</si>
  <si>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</si>
  <si>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</si>
  <si>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</si>
  <si>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</si>
  <si>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</si>
  <si>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</si>
  <si>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</si>
  <si>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</si>
  <si>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</si>
  <si>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</si>
  <si>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</si>
  <si>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</si>
  <si>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</si>
  <si>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</si>
  <si>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</si>
  <si>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</si>
  <si>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</si>
  <si>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</si>
  <si>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</si>
  <si>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</si>
  <si>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</si>
  <si>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</si>
  <si>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</si>
  <si>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</si>
  <si>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</si>
  <si>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</si>
  <si>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</si>
  <si>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</si>
  <si>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</si>
  <si>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</si>
  <si>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</si>
  <si>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</si>
  <si>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</si>
  <si>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</si>
  <si>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</si>
  <si>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</si>
  <si>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</si>
  <si>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</si>
  <si>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</si>
  <si>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</si>
  <si>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</si>
  <si>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</si>
  <si>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</si>
  <si>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</si>
  <si>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</si>
  <si>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</si>
  <si>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</si>
  <si>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</si>
  <si>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</si>
  <si>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</si>
  <si>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</si>
  <si>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</si>
  <si>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</si>
  <si>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</si>
  <si>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</si>
  <si>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</si>
  <si>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</si>
  <si>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</si>
  <si>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</si>
  <si>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</si>
  <si>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</si>
  <si>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</si>
  <si>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</si>
  <si>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</si>
  <si>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</si>
  <si>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</si>
  <si>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</si>
  <si>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</si>
  <si>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</si>
  <si>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</si>
  <si>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</si>
  <si>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</si>
  <si>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</si>
  <si>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</si>
  <si>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</si>
  <si>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</si>
  <si>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</si>
  <si>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</si>
  <si>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</si>
  <si>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</si>
  <si>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</si>
  <si>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</si>
  <si>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</si>
  <si>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</si>
  <si>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</si>
  <si>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</si>
  <si>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</si>
  <si>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</si>
  <si>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</si>
  <si>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</si>
  <si>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</si>
  <si>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</si>
  <si>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</si>
  <si>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</si>
  <si>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</si>
  <si>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</si>
  <si>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</si>
  <si>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</si>
  <si>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</si>
  <si>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</si>
  <si>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</si>
  <si>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</si>
  <si>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</si>
  <si>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</si>
  <si>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</si>
  <si>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</si>
  <si>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</si>
  <si>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</si>
  <si>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</si>
  <si>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</si>
  <si>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</si>
  <si>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</si>
  <si>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</si>
  <si>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</si>
  <si>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</si>
  <si>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</si>
  <si>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</si>
  <si>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</si>
  <si>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</si>
  <si>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</si>
  <si>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</si>
  <si>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</si>
  <si>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</si>
  <si>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</si>
  <si>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</si>
  <si>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</si>
  <si>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</si>
  <si>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</si>
  <si>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</si>
  <si>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</si>
  <si>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</si>
  <si>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</si>
  <si>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</si>
  <si>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</si>
  <si>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</si>
  <si>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</si>
  <si>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</si>
  <si>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</si>
  <si>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</si>
  <si>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</si>
  <si>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</si>
  <si>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</si>
  <si>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</si>
  <si>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</si>
  <si>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</si>
  <si>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</si>
  <si>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</si>
  <si>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</si>
  <si>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</si>
  <si>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</si>
  <si>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</si>
  <si>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</si>
  <si>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</si>
  <si>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</si>
  <si>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</si>
  <si>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</si>
  <si>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</si>
  <si>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</si>
  <si>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</si>
  <si>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</si>
  <si>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</si>
  <si>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</si>
  <si>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</si>
  <si>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</si>
  <si>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</si>
  <si>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</si>
  <si>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</si>
  <si>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</si>
  <si>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</si>
  <si>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</si>
  <si>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</si>
  <si>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</si>
  <si>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</si>
  <si>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</si>
  <si>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</si>
  <si>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</si>
  <si>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</si>
  <si>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</si>
  <si>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</si>
  <si>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</si>
  <si>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</si>
  <si>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</si>
  <si>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</si>
  <si>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</si>
  <si>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</si>
  <si>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</si>
  <si>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</si>
  <si>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</si>
  <si>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</si>
  <si>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</si>
  <si>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</si>
  <si>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</si>
  <si>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</si>
  <si>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</si>
  <si>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</si>
  <si>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</si>
  <si>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</si>
  <si>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</si>
  <si>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</si>
  <si>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</si>
  <si>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</si>
  <si>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</si>
  <si>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</si>
  <si>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</si>
  <si>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</si>
  <si>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</si>
  <si>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</si>
  <si>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</si>
  <si>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</si>
  <si>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</si>
  <si>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</si>
  <si>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</si>
  <si>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</si>
  <si>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</si>
  <si>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</si>
  <si>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</si>
  <si>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</si>
  <si>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</si>
  <si>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</si>
  <si>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</si>
  <si>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</si>
  <si>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</si>
  <si>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</si>
  <si>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</si>
  <si>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</si>
  <si>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</si>
  <si>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</si>
  <si>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</si>
  <si>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</si>
  <si>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</si>
  <si>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</si>
  <si>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</si>
  <si>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</si>
  <si>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</si>
  <si>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</si>
  <si>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</si>
  <si>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</si>
  <si>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</si>
  <si>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</si>
  <si>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</si>
  <si>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</si>
  <si>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</si>
  <si>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</si>
  <si>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</si>
  <si>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</si>
  <si>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</si>
  <si>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</si>
  <si>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</si>
  <si>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</si>
  <si>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</si>
  <si>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</si>
  <si>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</si>
  <si>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</si>
  <si>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</si>
  <si>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</si>
  <si>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</si>
  <si>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</si>
  <si>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</si>
  <si>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</si>
  <si>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</si>
  <si>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</si>
  <si>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</si>
  <si>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</si>
  <si>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</si>
  <si>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</si>
  <si>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</si>
  <si>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</si>
  <si>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</si>
  <si>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</si>
  <si>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</si>
  <si>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</si>
  <si>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</si>
  <si>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</si>
  <si>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</si>
  <si>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</si>
  <si>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</si>
  <si>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</si>
  <si>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</si>
  <si>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</si>
  <si>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</si>
  <si>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</si>
  <si>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</si>
  <si>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</si>
  <si>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</si>
  <si>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</si>
  <si>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</si>
  <si>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</si>
  <si>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</si>
  <si>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</si>
  <si>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</si>
  <si>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</si>
  <si>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</si>
  <si>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</si>
  <si>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</si>
  <si>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</si>
  <si>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</si>
  <si>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</si>
  <si>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</si>
  <si>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</si>
  <si>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</si>
  <si>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</si>
  <si>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</si>
  <si>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</si>
  <si>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</si>
  <si>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</si>
  <si>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</si>
  <si>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</si>
  <si>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</si>
  <si>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</si>
  <si>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</si>
  <si>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</si>
  <si>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</si>
  <si>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</si>
  <si>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</si>
  <si>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</si>
  <si>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</si>
  <si>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</si>
  <si>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</si>
  <si>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</si>
  <si>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</si>
  <si>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</si>
  <si>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</si>
  <si>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</si>
  <si>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</si>
  <si>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</si>
  <si>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</si>
  <si>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</si>
  <si>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</si>
  <si>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</si>
  <si>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</si>
  <si>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</si>
  <si>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</si>
  <si>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</si>
  <si>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</si>
  <si>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</si>
  <si>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</si>
  <si>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</si>
  <si>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</si>
  <si>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</si>
  <si>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</si>
  <si>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</si>
  <si>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</si>
  <si>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</si>
  <si>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</si>
  <si>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</si>
  <si>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</si>
  <si>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</si>
  <si>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</si>
  <si>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</si>
  <si>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</si>
  <si>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</si>
  <si>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</si>
  <si>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</si>
  <si>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</si>
  <si>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</si>
  <si>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</si>
  <si>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</si>
  <si>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</si>
  <si>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</si>
  <si>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</si>
  <si>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</si>
  <si>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BattSupp_R_to_PX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</si>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</sst>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0" totalsRowShown="0" headerRowDxfId="9" dataDxfId="7" headerRowBorderDxfId="8" tableBorderDxfId="6">
  <autoFilter ref="A1:F20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55" zoomScaleNormal="55" workbookViewId="0">
      <selection activeCell="F3" sqref="F3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12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  <c r="H2" t="s">
        <v>330</v>
      </c>
    </row>
    <row r="3" spans="1:12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t="s">
        <v>331</v>
      </c>
    </row>
    <row r="4" spans="1:12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t="s">
        <v>332</v>
      </c>
    </row>
    <row r="5" spans="1:12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333</v>
      </c>
    </row>
    <row r="6" spans="1:12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t="s">
        <v>334</v>
      </c>
    </row>
    <row r="7" spans="1:12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t="s">
        <v>335</v>
      </c>
    </row>
    <row r="8" spans="1:12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336</v>
      </c>
      <c r="I8" t="s">
        <v>337</v>
      </c>
    </row>
    <row r="9" spans="1:12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336</v>
      </c>
      <c r="I9" t="s">
        <v>337</v>
      </c>
    </row>
    <row r="10" spans="1:12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338</v>
      </c>
    </row>
    <row r="11" spans="1:12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336</v>
      </c>
      <c r="I11" t="s">
        <v>337</v>
      </c>
    </row>
    <row r="12" spans="1:12" x14ac:dyDescent="0.3">
      <c r="A12" s="2" t="s">
        <v>251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339</v>
      </c>
      <c r="L12" t="s">
        <v>340</v>
      </c>
    </row>
    <row r="13" spans="1:12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341</v>
      </c>
    </row>
    <row r="14" spans="1:12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342</v>
      </c>
    </row>
    <row r="15" spans="1:12" x14ac:dyDescent="0.3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343</v>
      </c>
    </row>
    <row r="16" spans="1:12" x14ac:dyDescent="0.3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344</v>
      </c>
    </row>
    <row r="17" spans="1:9" x14ac:dyDescent="0.3">
      <c r="A17" s="2" t="s">
        <v>249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345</v>
      </c>
    </row>
    <row r="18" spans="1:9" x14ac:dyDescent="0.3">
      <c r="A18" s="2" t="s">
        <v>250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345</v>
      </c>
    </row>
    <row r="19" spans="1:9" x14ac:dyDescent="0.3">
      <c r="A19" s="2" t="s">
        <v>329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346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I21" s="3"/>
    </row>
    <row r="23" spans="1:9" x14ac:dyDescent="0.3">
      <c r="A23" t="s">
        <v>252</v>
      </c>
    </row>
    <row r="25" spans="1:9" x14ac:dyDescent="0.3">
      <c r="D25" s="3"/>
    </row>
    <row r="26" spans="1:9" x14ac:dyDescent="0.3">
      <c r="E26" s="3"/>
    </row>
    <row r="28" spans="1:9" x14ac:dyDescent="0.3">
      <c r="B28" s="3"/>
    </row>
    <row r="35" spans="3:3" x14ac:dyDescent="0.3">
      <c r="C3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7" zoomScale="85" zoomScaleNormal="85" workbookViewId="0">
      <selection activeCell="D45" sqref="D45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3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160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154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154</v>
      </c>
    </row>
    <row r="25" spans="1:11" x14ac:dyDescent="0.3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155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4" sqref="G24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190</v>
      </c>
      <c r="G1" s="2" t="s">
        <v>223</v>
      </c>
      <c r="H1" s="2" t="s">
        <v>224</v>
      </c>
      <c r="I1" s="2" t="s">
        <v>225</v>
      </c>
      <c r="J1" s="2" t="s">
        <v>226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192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201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202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191</v>
      </c>
      <c r="B5" s="7">
        <v>2000</v>
      </c>
      <c r="C5" s="7">
        <v>1000</v>
      </c>
      <c r="D5" s="7">
        <v>0.2</v>
      </c>
      <c r="E5" t="s">
        <v>203</v>
      </c>
      <c r="F5" t="s">
        <v>193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210</v>
      </c>
      <c r="B6" s="7">
        <v>2200</v>
      </c>
      <c r="C6" s="7">
        <v>960</v>
      </c>
      <c r="D6" s="7">
        <v>0.2</v>
      </c>
      <c r="F6" t="s">
        <v>194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195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213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216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190</v>
      </c>
      <c r="B15" s="52" t="s">
        <v>196</v>
      </c>
      <c r="C15" s="52" t="s">
        <v>197</v>
      </c>
      <c r="D15" s="52" t="s">
        <v>198</v>
      </c>
      <c r="E15" s="52" t="s">
        <v>209</v>
      </c>
      <c r="F15" s="52" t="s">
        <v>4</v>
      </c>
      <c r="G15" s="52" t="s">
        <v>200</v>
      </c>
      <c r="H15" s="53" t="s">
        <v>199</v>
      </c>
    </row>
    <row r="16" spans="1:10" x14ac:dyDescent="0.3">
      <c r="A16" t="s">
        <v>192</v>
      </c>
      <c r="B16">
        <v>0.14000000000000001</v>
      </c>
      <c r="C16">
        <v>1.44</v>
      </c>
      <c r="D16">
        <v>0.02</v>
      </c>
      <c r="E16">
        <v>0</v>
      </c>
      <c r="F16" s="69">
        <f t="shared" ref="F16:F24" si="4">(B16*$B$2*$C$2+C16*$B$3*$C$3+D16*$B$5*$C$5+E16*$B$6*$C$6)/(B16*$B$2+C16*$B$3+D16*$B$5+E16*$B$6)</f>
        <v>940.29816397754291</v>
      </c>
      <c r="G16" s="69">
        <f>1/(B16/$D$2+C16/$D$4+D16/$D$5+E16/$D$6)*(B16+C16+D16+E16)</f>
        <v>0.31583930722281617</v>
      </c>
      <c r="H16" s="69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9">
        <f t="shared" si="4"/>
        <v>940.29816397754291</v>
      </c>
      <c r="G17" s="69">
        <f t="shared" ref="G17:G24" si="6">1/(B17/$D$2+C17/$D$4+D17/$D$5+E17/$D$6)*(B17+C17+D17+E17)</f>
        <v>0.31583930722281617</v>
      </c>
      <c r="H17" s="69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9">
        <f t="shared" si="4"/>
        <v>940.29816397754291</v>
      </c>
      <c r="G18" s="69">
        <f t="shared" si="6"/>
        <v>0.31583930722281617</v>
      </c>
      <c r="H18" s="69">
        <f t="shared" si="5"/>
        <v>91.472640000000013</v>
      </c>
    </row>
    <row r="19" spans="1:8" x14ac:dyDescent="0.3">
      <c r="A19" t="s">
        <v>193</v>
      </c>
      <c r="B19">
        <v>0.21000000000000002</v>
      </c>
      <c r="C19">
        <v>1.77</v>
      </c>
      <c r="D19">
        <v>0.02</v>
      </c>
      <c r="E19">
        <v>0</v>
      </c>
      <c r="F19" s="69">
        <f t="shared" si="4"/>
        <v>903.96364021734939</v>
      </c>
      <c r="G19" s="69">
        <f t="shared" si="6"/>
        <v>0.32237405144561837</v>
      </c>
      <c r="H19" s="69">
        <f t="shared" si="5"/>
        <v>170.87540000000004</v>
      </c>
    </row>
    <row r="20" spans="1:8" x14ac:dyDescent="0.3">
      <c r="A20" t="s">
        <v>194</v>
      </c>
      <c r="B20">
        <v>0.21000000000000002</v>
      </c>
      <c r="C20">
        <v>1.77</v>
      </c>
      <c r="D20">
        <v>0.02</v>
      </c>
      <c r="E20">
        <v>0</v>
      </c>
      <c r="F20" s="69">
        <f t="shared" si="4"/>
        <v>903.96364021734939</v>
      </c>
      <c r="G20" s="69">
        <f t="shared" si="6"/>
        <v>0.32237405144561837</v>
      </c>
      <c r="H20" s="69">
        <f t="shared" si="5"/>
        <v>170.87540000000004</v>
      </c>
    </row>
    <row r="21" spans="1:8" x14ac:dyDescent="0.3">
      <c r="A21" t="s">
        <v>195</v>
      </c>
      <c r="B21">
        <v>0.21000000000000002</v>
      </c>
      <c r="C21">
        <v>1.77</v>
      </c>
      <c r="D21">
        <v>0.02</v>
      </c>
      <c r="E21">
        <v>0</v>
      </c>
      <c r="F21" s="69">
        <f t="shared" si="4"/>
        <v>903.96364021734939</v>
      </c>
      <c r="G21" s="69">
        <f t="shared" si="6"/>
        <v>0.32237405144561837</v>
      </c>
      <c r="H21" s="69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9">
        <f t="shared" si="4"/>
        <v>1050.3855606314694</v>
      </c>
      <c r="G22" s="69">
        <f t="shared" si="6"/>
        <v>0.30148453519157836</v>
      </c>
      <c r="H22" s="69">
        <f t="shared" si="5"/>
        <v>46.763360000000006</v>
      </c>
    </row>
    <row r="23" spans="1:8" x14ac:dyDescent="0.3">
      <c r="A23" t="s">
        <v>213</v>
      </c>
      <c r="B23">
        <v>0.21000000000000002</v>
      </c>
      <c r="C23">
        <v>0.84000000000000008</v>
      </c>
      <c r="D23">
        <v>0.04</v>
      </c>
      <c r="E23">
        <v>0.21</v>
      </c>
      <c r="F23" s="69">
        <f t="shared" si="4"/>
        <v>783.19706393372451</v>
      </c>
      <c r="G23" s="69">
        <f t="shared" si="6"/>
        <v>0.31347382420811998</v>
      </c>
      <c r="H23" s="69">
        <f t="shared" si="5"/>
        <v>110.14952000000002</v>
      </c>
    </row>
    <row r="24" spans="1:8" x14ac:dyDescent="0.3">
      <c r="A24" t="s">
        <v>216</v>
      </c>
      <c r="B24">
        <v>0.14000000000000001</v>
      </c>
      <c r="C24">
        <v>1.1200000000000001</v>
      </c>
      <c r="D24">
        <v>0.04</v>
      </c>
      <c r="E24">
        <v>0.254</v>
      </c>
      <c r="F24" s="69">
        <f t="shared" si="4"/>
        <v>904.86619540520076</v>
      </c>
      <c r="G24" s="69">
        <f t="shared" si="6"/>
        <v>0.29142496305131627</v>
      </c>
      <c r="H24" s="69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8"/>
  <sheetViews>
    <sheetView topLeftCell="A91" zoomScale="85" zoomScaleNormal="85" workbookViewId="0">
      <selection activeCell="J107" sqref="J107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83</v>
      </c>
      <c r="H1" s="81"/>
      <c r="L1" s="2" t="s">
        <v>242</v>
      </c>
    </row>
    <row r="2" spans="1:12" x14ac:dyDescent="0.3">
      <c r="A2" s="41" t="s">
        <v>92</v>
      </c>
      <c r="B2" s="31" t="s">
        <v>0</v>
      </c>
      <c r="C2" s="31" t="s">
        <v>173</v>
      </c>
      <c r="D2" s="31" t="s">
        <v>91</v>
      </c>
      <c r="E2" s="31" t="s">
        <v>89</v>
      </c>
      <c r="F2" s="31" t="s">
        <v>81</v>
      </c>
      <c r="G2" s="77" t="s">
        <v>5</v>
      </c>
      <c r="H2" s="88" t="s">
        <v>4</v>
      </c>
      <c r="I2" s="32" t="s">
        <v>3</v>
      </c>
      <c r="J2" s="22"/>
    </row>
    <row r="3" spans="1:12" x14ac:dyDescent="0.3">
      <c r="A3" s="39" t="s">
        <v>87</v>
      </c>
      <c r="B3" t="s">
        <v>21</v>
      </c>
      <c r="C3">
        <v>1.2</v>
      </c>
      <c r="D3" s="66">
        <f>C3/1000</f>
        <v>1.1999999999999999E-3</v>
      </c>
      <c r="E3">
        <v>1</v>
      </c>
      <c r="F3" s="62">
        <v>4.5600000000000001E-7</v>
      </c>
      <c r="G3" s="78">
        <f>D3/F3</f>
        <v>2631.5789473684208</v>
      </c>
      <c r="H3" s="78">
        <v>1990</v>
      </c>
      <c r="I3" s="90">
        <v>0.16200000000000001</v>
      </c>
    </row>
    <row r="4" spans="1:12" x14ac:dyDescent="0.3">
      <c r="A4" s="55" t="s">
        <v>93</v>
      </c>
      <c r="B4" s="17"/>
      <c r="C4" s="17"/>
      <c r="D4" s="63"/>
      <c r="E4" s="17"/>
      <c r="F4" s="63"/>
      <c r="G4" s="79"/>
      <c r="H4" s="79"/>
      <c r="I4" s="91"/>
    </row>
    <row r="5" spans="1:12" ht="15" thickBot="1" x14ac:dyDescent="0.35">
      <c r="A5" s="40" t="s">
        <v>94</v>
      </c>
      <c r="B5" s="36"/>
      <c r="C5" s="36"/>
      <c r="D5" s="67"/>
      <c r="E5" s="36"/>
      <c r="F5" s="64">
        <v>4.5600000000000001E-7</v>
      </c>
      <c r="G5" s="80">
        <v>2631.5789473684208</v>
      </c>
      <c r="H5" s="80">
        <v>1990</v>
      </c>
      <c r="I5" s="92">
        <v>0.16200000000000001</v>
      </c>
    </row>
    <row r="6" spans="1:12" x14ac:dyDescent="0.3">
      <c r="D6" s="66"/>
      <c r="G6" s="81"/>
      <c r="H6" s="81"/>
      <c r="I6" s="69"/>
    </row>
    <row r="7" spans="1:12" x14ac:dyDescent="0.3">
      <c r="D7" s="66"/>
      <c r="G7" s="81"/>
      <c r="H7" s="81"/>
      <c r="I7" s="69"/>
    </row>
    <row r="8" spans="1:12" ht="15" thickBot="1" x14ac:dyDescent="0.35">
      <c r="D8" s="66"/>
      <c r="G8" s="81"/>
      <c r="H8" s="81"/>
      <c r="I8" s="69"/>
    </row>
    <row r="9" spans="1:12" x14ac:dyDescent="0.3">
      <c r="A9" s="41" t="s">
        <v>84</v>
      </c>
      <c r="B9" s="31" t="s">
        <v>0</v>
      </c>
      <c r="C9" s="31" t="s">
        <v>173</v>
      </c>
      <c r="D9" s="65" t="s">
        <v>91</v>
      </c>
      <c r="E9" s="31" t="s">
        <v>89</v>
      </c>
      <c r="F9" s="65" t="s">
        <v>81</v>
      </c>
      <c r="G9" s="77" t="s">
        <v>5</v>
      </c>
      <c r="H9" s="88" t="s">
        <v>4</v>
      </c>
      <c r="I9" s="87" t="s">
        <v>200</v>
      </c>
      <c r="J9" s="32" t="s">
        <v>199</v>
      </c>
    </row>
    <row r="10" spans="1:12" x14ac:dyDescent="0.3">
      <c r="A10" s="38" t="s">
        <v>85</v>
      </c>
      <c r="B10" t="s">
        <v>321</v>
      </c>
      <c r="C10">
        <v>14.2</v>
      </c>
      <c r="D10" s="66">
        <f>C10/1000</f>
        <v>1.4199999999999999E-2</v>
      </c>
      <c r="E10">
        <f>C10/C11</f>
        <v>1</v>
      </c>
      <c r="F10" s="66" t="s">
        <v>23</v>
      </c>
      <c r="G10" s="81">
        <f>D11/F11</f>
        <v>2133.4134615384614</v>
      </c>
      <c r="H10" s="81">
        <v>903.96364021734939</v>
      </c>
      <c r="I10" s="69">
        <v>0.32237405144561837</v>
      </c>
      <c r="J10" s="93">
        <v>170.87540000000004</v>
      </c>
    </row>
    <row r="11" spans="1:12" ht="15" thickBot="1" x14ac:dyDescent="0.35">
      <c r="A11" s="35" t="s">
        <v>87</v>
      </c>
      <c r="B11" s="36" t="s">
        <v>23</v>
      </c>
      <c r="C11" s="36">
        <f>SUM(C10:C10)</f>
        <v>14.2</v>
      </c>
      <c r="D11" s="67">
        <f>C11/1000</f>
        <v>1.4199999999999999E-2</v>
      </c>
      <c r="E11" s="36">
        <f>SUM(E10:E10)</f>
        <v>1</v>
      </c>
      <c r="F11" s="67">
        <v>6.6560000000000003E-6</v>
      </c>
      <c r="G11" s="80">
        <v>2133.4134615384614</v>
      </c>
      <c r="H11" s="80">
        <v>903.96364021734939</v>
      </c>
      <c r="I11" s="72">
        <v>0.32237405144561837</v>
      </c>
      <c r="J11" s="92">
        <v>170.87540000000004</v>
      </c>
    </row>
    <row r="12" spans="1:12" x14ac:dyDescent="0.3">
      <c r="D12" s="66"/>
      <c r="F12" s="66"/>
      <c r="G12" s="81"/>
      <c r="H12" s="81"/>
      <c r="I12" s="69"/>
      <c r="J12" s="69"/>
    </row>
    <row r="13" spans="1:12" ht="15" thickBot="1" x14ac:dyDescent="0.35">
      <c r="D13" s="66"/>
      <c r="F13" s="66"/>
      <c r="G13" s="81"/>
      <c r="H13" s="81"/>
      <c r="I13" s="69"/>
      <c r="J13" s="69"/>
    </row>
    <row r="14" spans="1:12" x14ac:dyDescent="0.3">
      <c r="A14" s="30" t="s">
        <v>218</v>
      </c>
      <c r="B14" s="31" t="s">
        <v>0</v>
      </c>
      <c r="C14" s="31" t="s">
        <v>173</v>
      </c>
      <c r="D14" s="65" t="s">
        <v>91</v>
      </c>
      <c r="E14" s="31" t="s">
        <v>89</v>
      </c>
      <c r="F14" s="65" t="s">
        <v>81</v>
      </c>
      <c r="G14" s="77" t="s">
        <v>5</v>
      </c>
      <c r="H14" s="88" t="s">
        <v>4</v>
      </c>
      <c r="I14" s="87" t="s">
        <v>200</v>
      </c>
      <c r="J14" s="94" t="s">
        <v>199</v>
      </c>
    </row>
    <row r="15" spans="1:12" x14ac:dyDescent="0.3">
      <c r="A15" s="33" t="s">
        <v>217</v>
      </c>
      <c r="B15" t="s">
        <v>205</v>
      </c>
      <c r="C15">
        <v>8.4</v>
      </c>
      <c r="D15" s="66">
        <f>C15/1000</f>
        <v>8.4000000000000012E-3</v>
      </c>
      <c r="E15" t="s">
        <v>23</v>
      </c>
      <c r="F15" s="66" t="s">
        <v>23</v>
      </c>
      <c r="G15" s="81" t="s">
        <v>23</v>
      </c>
      <c r="H15" s="81" t="s">
        <v>23</v>
      </c>
      <c r="I15" s="69" t="s">
        <v>23</v>
      </c>
      <c r="J15" s="93" t="s">
        <v>23</v>
      </c>
    </row>
    <row r="16" spans="1:12" x14ac:dyDescent="0.3">
      <c r="A16" s="34" t="s">
        <v>90</v>
      </c>
      <c r="D16" s="66"/>
      <c r="F16" s="66"/>
      <c r="G16" s="81"/>
      <c r="H16" s="81"/>
      <c r="I16" s="69"/>
      <c r="J16" s="93"/>
    </row>
    <row r="17" spans="1:12" x14ac:dyDescent="0.3">
      <c r="A17" s="43" t="s">
        <v>219</v>
      </c>
      <c r="B17" t="s">
        <v>205</v>
      </c>
      <c r="C17" t="s">
        <v>23</v>
      </c>
      <c r="D17" s="66" t="s">
        <v>23</v>
      </c>
      <c r="E17">
        <f>F17/($F$17+$F$18+$F$19+$F$20)</f>
        <v>0.30952380952380953</v>
      </c>
      <c r="F17" s="66">
        <v>1.3312000000000001E-6</v>
      </c>
      <c r="G17" s="81">
        <v>1953.125</v>
      </c>
      <c r="H17" s="81">
        <v>1050.3855606314694</v>
      </c>
      <c r="I17" s="69">
        <v>0.3</v>
      </c>
      <c r="J17" s="93">
        <v>46.763360000000006</v>
      </c>
    </row>
    <row r="18" spans="1:12" x14ac:dyDescent="0.3">
      <c r="A18" s="43" t="s">
        <v>220</v>
      </c>
      <c r="B18" t="s">
        <v>205</v>
      </c>
      <c r="C18" t="s">
        <v>23</v>
      </c>
      <c r="D18" s="66" t="s">
        <v>23</v>
      </c>
      <c r="E18">
        <f t="shared" ref="E18:E20" si="0">F18/($F$17+$F$18+$F$19+$F$20)</f>
        <v>0.30952380952380953</v>
      </c>
      <c r="F18" s="66">
        <v>1.3312000000000001E-6</v>
      </c>
      <c r="G18" s="81">
        <v>1953.125</v>
      </c>
      <c r="H18" s="81">
        <v>1050.3855606314694</v>
      </c>
      <c r="I18" s="69">
        <v>0.3</v>
      </c>
      <c r="J18" s="93">
        <v>46.763360000000006</v>
      </c>
    </row>
    <row r="19" spans="1:12" x14ac:dyDescent="0.3">
      <c r="A19" s="43" t="s">
        <v>221</v>
      </c>
      <c r="B19" t="s">
        <v>205</v>
      </c>
      <c r="C19" t="s">
        <v>23</v>
      </c>
      <c r="D19" s="66" t="s">
        <v>23</v>
      </c>
      <c r="E19">
        <f t="shared" si="0"/>
        <v>0.19047619047619047</v>
      </c>
      <c r="F19" s="66">
        <v>8.1920000000000003E-7</v>
      </c>
      <c r="G19" s="81">
        <v>1953.125</v>
      </c>
      <c r="H19" s="81">
        <v>1050.3855606314694</v>
      </c>
      <c r="I19" s="69">
        <v>0.3</v>
      </c>
      <c r="J19" s="93">
        <v>46.763360000000006</v>
      </c>
    </row>
    <row r="20" spans="1:12" x14ac:dyDescent="0.3">
      <c r="A20" s="43" t="s">
        <v>222</v>
      </c>
      <c r="B20" t="s">
        <v>205</v>
      </c>
      <c r="C20" t="s">
        <v>23</v>
      </c>
      <c r="D20" s="66" t="s">
        <v>23</v>
      </c>
      <c r="E20">
        <f t="shared" si="0"/>
        <v>0.19047619047619047</v>
      </c>
      <c r="F20" s="66">
        <v>8.1920000000000003E-7</v>
      </c>
      <c r="G20" s="81">
        <v>1953.125</v>
      </c>
      <c r="H20" s="81">
        <v>1050.3855606314694</v>
      </c>
      <c r="I20" s="69">
        <v>0.3</v>
      </c>
      <c r="J20" s="93">
        <v>46.763360000000006</v>
      </c>
    </row>
    <row r="21" spans="1:12" ht="15" thickBot="1" x14ac:dyDescent="0.35">
      <c r="A21" s="35" t="s">
        <v>87</v>
      </c>
      <c r="B21" s="36" t="s">
        <v>22</v>
      </c>
      <c r="C21" s="36">
        <v>8.4</v>
      </c>
      <c r="D21" s="67">
        <f>C21/1000</f>
        <v>8.4000000000000012E-3</v>
      </c>
      <c r="E21" s="36">
        <f>SUM(E17:E20)</f>
        <v>1</v>
      </c>
      <c r="F21" s="67">
        <f>SUM(F17:F20)</f>
        <v>4.3008000000000004E-6</v>
      </c>
      <c r="G21" s="80">
        <f>D15/F21</f>
        <v>1953.125</v>
      </c>
      <c r="H21" s="80">
        <v>1050.3855606314694</v>
      </c>
      <c r="I21" s="72">
        <v>0.3</v>
      </c>
      <c r="J21" s="92">
        <v>46.763360000000006</v>
      </c>
    </row>
    <row r="22" spans="1:12" x14ac:dyDescent="0.3">
      <c r="A22" s="23"/>
      <c r="D22" s="66"/>
      <c r="F22" s="66"/>
      <c r="G22" s="81"/>
      <c r="H22" s="81"/>
      <c r="I22" s="69"/>
      <c r="J22" s="69"/>
    </row>
    <row r="23" spans="1:12" ht="15" thickBot="1" x14ac:dyDescent="0.35">
      <c r="D23" s="66"/>
      <c r="F23" s="66"/>
      <c r="G23" s="81"/>
      <c r="H23" s="81"/>
      <c r="I23" s="69"/>
      <c r="J23" s="69"/>
    </row>
    <row r="24" spans="1:12" x14ac:dyDescent="0.3">
      <c r="A24" s="41" t="s">
        <v>95</v>
      </c>
      <c r="B24" s="31" t="s">
        <v>0</v>
      </c>
      <c r="C24" s="31" t="s">
        <v>173</v>
      </c>
      <c r="D24" s="65" t="s">
        <v>91</v>
      </c>
      <c r="E24" s="31" t="s">
        <v>89</v>
      </c>
      <c r="F24" s="65" t="s">
        <v>81</v>
      </c>
      <c r="G24" s="77" t="s">
        <v>5</v>
      </c>
      <c r="H24" s="88" t="s">
        <v>4</v>
      </c>
      <c r="I24" s="87" t="s">
        <v>200</v>
      </c>
      <c r="J24" s="94" t="s">
        <v>199</v>
      </c>
      <c r="L24" s="22"/>
    </row>
    <row r="25" spans="1:12" x14ac:dyDescent="0.3">
      <c r="A25" s="38" t="s">
        <v>96</v>
      </c>
      <c r="B25" t="s">
        <v>204</v>
      </c>
      <c r="C25">
        <v>9.8000000000000007</v>
      </c>
      <c r="D25" s="66">
        <f>C25/1000</f>
        <v>9.8000000000000014E-3</v>
      </c>
      <c r="E25">
        <f>C25/C27</f>
        <v>0.96078431372549011</v>
      </c>
      <c r="F25" s="66" t="s">
        <v>23</v>
      </c>
      <c r="G25" s="81">
        <v>2213.541666666667</v>
      </c>
      <c r="H25" s="81">
        <v>903.96364021734939</v>
      </c>
      <c r="I25" s="69">
        <v>0.45144132745896365</v>
      </c>
      <c r="J25" s="93">
        <v>170.87540000000004</v>
      </c>
    </row>
    <row r="26" spans="1:12" x14ac:dyDescent="0.3">
      <c r="A26" s="38" t="s">
        <v>86</v>
      </c>
      <c r="B26" t="s">
        <v>88</v>
      </c>
      <c r="C26">
        <v>0.4</v>
      </c>
      <c r="D26" s="66">
        <f>C26/1000</f>
        <v>4.0000000000000002E-4</v>
      </c>
      <c r="E26">
        <f>C26/C27</f>
        <v>3.9215686274509803E-2</v>
      </c>
      <c r="F26" s="66" t="s">
        <v>23</v>
      </c>
      <c r="G26" s="81">
        <v>2213.541666666667</v>
      </c>
      <c r="H26" s="81">
        <v>903.96364021734939</v>
      </c>
      <c r="I26" s="69">
        <v>0.45144132745896365</v>
      </c>
      <c r="J26" s="93">
        <v>170.87540000000004</v>
      </c>
    </row>
    <row r="27" spans="1:12" x14ac:dyDescent="0.3">
      <c r="A27" s="39" t="s">
        <v>87</v>
      </c>
      <c r="B27" t="s">
        <v>22</v>
      </c>
      <c r="C27">
        <f>SUM(C25:C26)</f>
        <v>10.200000000000001</v>
      </c>
      <c r="D27" s="66">
        <f>C27/1000</f>
        <v>1.0200000000000001E-2</v>
      </c>
      <c r="E27">
        <f>SUM(E25:E26)</f>
        <v>0.99999999999999989</v>
      </c>
      <c r="F27" s="66">
        <v>4.6079999999999998E-6</v>
      </c>
      <c r="G27" s="82">
        <f>D27/F27</f>
        <v>2213.541666666667</v>
      </c>
      <c r="H27" s="82">
        <v>903.96364021734939</v>
      </c>
      <c r="I27" s="73">
        <v>0.45144132745896365</v>
      </c>
      <c r="J27" s="95">
        <v>170.87540000000004</v>
      </c>
    </row>
    <row r="28" spans="1:12" x14ac:dyDescent="0.3">
      <c r="A28" s="55" t="s">
        <v>93</v>
      </c>
      <c r="B28" s="17"/>
      <c r="C28" s="17"/>
      <c r="D28" s="63"/>
      <c r="E28" s="17"/>
      <c r="F28" s="63"/>
      <c r="G28" s="79"/>
      <c r="H28" s="79"/>
      <c r="I28" s="71"/>
      <c r="J28" s="91"/>
    </row>
    <row r="29" spans="1:12" x14ac:dyDescent="0.3">
      <c r="A29" s="42" t="s">
        <v>117</v>
      </c>
      <c r="C29">
        <v>10.200000000000001</v>
      </c>
      <c r="D29" s="66">
        <v>1.0200000000000001E-2</v>
      </c>
      <c r="E29">
        <f>SUM(E27:E28)</f>
        <v>0.99999999999999989</v>
      </c>
      <c r="F29" s="66">
        <v>4.6079999999999998E-6</v>
      </c>
      <c r="G29" s="82">
        <v>2213.541666666667</v>
      </c>
      <c r="H29" s="82">
        <v>903.96364021734939</v>
      </c>
      <c r="I29" s="73">
        <v>0.45144132745896365</v>
      </c>
      <c r="J29" s="95">
        <v>170.87540000000004</v>
      </c>
    </row>
    <row r="30" spans="1:12" ht="15" thickBot="1" x14ac:dyDescent="0.35">
      <c r="A30" s="44" t="s">
        <v>116</v>
      </c>
      <c r="B30" s="36"/>
      <c r="C30" s="36">
        <v>10.200000000000001</v>
      </c>
      <c r="D30" s="67">
        <v>1.0200000000000001E-2</v>
      </c>
      <c r="E30" s="36">
        <v>0.99999999999999989</v>
      </c>
      <c r="F30" s="67">
        <v>4.6079999999999998E-6</v>
      </c>
      <c r="G30" s="80">
        <v>2213.541666666667</v>
      </c>
      <c r="H30" s="80">
        <v>903.96364021734939</v>
      </c>
      <c r="I30" s="72">
        <v>0.45144132745896365</v>
      </c>
      <c r="J30" s="92">
        <v>170.87540000000004</v>
      </c>
    </row>
    <row r="31" spans="1:12" x14ac:dyDescent="0.3">
      <c r="A31" s="2"/>
      <c r="D31" s="66"/>
      <c r="F31" s="66"/>
      <c r="G31" s="81"/>
      <c r="H31" s="81"/>
      <c r="I31" s="69"/>
      <c r="J31" s="69"/>
    </row>
    <row r="32" spans="1:12" ht="15" thickBot="1" x14ac:dyDescent="0.35">
      <c r="D32" s="66"/>
      <c r="F32" s="66"/>
      <c r="G32" s="81"/>
      <c r="H32" s="81"/>
      <c r="I32" s="69"/>
      <c r="J32" s="69"/>
    </row>
    <row r="33" spans="1:12" x14ac:dyDescent="0.3">
      <c r="A33" s="41" t="s">
        <v>97</v>
      </c>
      <c r="B33" s="31" t="s">
        <v>0</v>
      </c>
      <c r="C33" s="31" t="s">
        <v>173</v>
      </c>
      <c r="D33" s="65" t="s">
        <v>91</v>
      </c>
      <c r="E33" s="31" t="s">
        <v>89</v>
      </c>
      <c r="F33" s="65" t="s">
        <v>81</v>
      </c>
      <c r="G33" s="77" t="s">
        <v>5</v>
      </c>
      <c r="H33" s="88" t="s">
        <v>4</v>
      </c>
      <c r="I33" s="87" t="s">
        <v>200</v>
      </c>
      <c r="J33" s="94" t="s">
        <v>199</v>
      </c>
      <c r="L33" s="22"/>
    </row>
    <row r="34" spans="1:12" x14ac:dyDescent="0.3">
      <c r="A34" s="38" t="s">
        <v>100</v>
      </c>
      <c r="B34" t="s">
        <v>204</v>
      </c>
      <c r="C34">
        <v>9.8000000000000007</v>
      </c>
      <c r="D34" s="66">
        <f>C34/1000</f>
        <v>9.8000000000000014E-3</v>
      </c>
      <c r="E34">
        <f>C34/C36</f>
        <v>0.94230769230769229</v>
      </c>
      <c r="F34" s="66" t="s">
        <v>23</v>
      </c>
      <c r="G34" s="81">
        <v>2256.9444444444448</v>
      </c>
      <c r="H34" s="81">
        <v>903.96364021734939</v>
      </c>
      <c r="I34" s="69">
        <v>0.45144132745896365</v>
      </c>
      <c r="J34" s="93">
        <v>170.87540000000004</v>
      </c>
    </row>
    <row r="35" spans="1:12" x14ac:dyDescent="0.3">
      <c r="A35" s="38" t="s">
        <v>98</v>
      </c>
      <c r="B35" t="s">
        <v>88</v>
      </c>
      <c r="C35">
        <v>0.6</v>
      </c>
      <c r="D35" s="66">
        <f>C35/1000</f>
        <v>5.9999999999999995E-4</v>
      </c>
      <c r="E35">
        <f>C35/C36</f>
        <v>5.7692307692307689E-2</v>
      </c>
      <c r="F35" s="66" t="s">
        <v>23</v>
      </c>
      <c r="G35" s="81">
        <v>2256.9444444444448</v>
      </c>
      <c r="H35" s="81">
        <v>903.96364021734939</v>
      </c>
      <c r="I35" s="69">
        <v>0.45144132745896365</v>
      </c>
      <c r="J35" s="93">
        <v>170.87540000000004</v>
      </c>
    </row>
    <row r="36" spans="1:12" ht="15" thickBot="1" x14ac:dyDescent="0.35">
      <c r="A36" s="35" t="s">
        <v>87</v>
      </c>
      <c r="B36" s="36" t="s">
        <v>22</v>
      </c>
      <c r="C36" s="36">
        <f>SUM(C34:C35)</f>
        <v>10.4</v>
      </c>
      <c r="D36" s="67">
        <f>SUM(D34:D35)</f>
        <v>1.0400000000000001E-2</v>
      </c>
      <c r="E36" s="36">
        <f>SUM(E34:E35)</f>
        <v>1</v>
      </c>
      <c r="F36" s="67">
        <v>4.6079999999999998E-6</v>
      </c>
      <c r="G36" s="83">
        <f>D36/F36</f>
        <v>2256.9444444444448</v>
      </c>
      <c r="H36" s="83">
        <v>903.96364021734939</v>
      </c>
      <c r="I36" s="74">
        <v>0.45144132745896365</v>
      </c>
      <c r="J36" s="96">
        <v>170.87540000000004</v>
      </c>
    </row>
    <row r="37" spans="1:12" x14ac:dyDescent="0.3">
      <c r="D37" s="66"/>
      <c r="F37" s="66"/>
      <c r="G37" s="81"/>
      <c r="H37" s="81"/>
      <c r="I37" s="69"/>
      <c r="J37" s="69"/>
    </row>
    <row r="38" spans="1:12" ht="15" thickBot="1" x14ac:dyDescent="0.35">
      <c r="D38" s="66"/>
      <c r="F38" s="66"/>
      <c r="G38" s="81"/>
      <c r="H38" s="81"/>
      <c r="I38" s="69"/>
      <c r="J38" s="69"/>
    </row>
    <row r="39" spans="1:12" x14ac:dyDescent="0.3">
      <c r="A39" s="41" t="s">
        <v>99</v>
      </c>
      <c r="B39" s="31" t="s">
        <v>0</v>
      </c>
      <c r="C39" s="31" t="s">
        <v>173</v>
      </c>
      <c r="D39" s="65" t="s">
        <v>91</v>
      </c>
      <c r="E39" s="31" t="s">
        <v>89</v>
      </c>
      <c r="F39" s="65" t="s">
        <v>81</v>
      </c>
      <c r="G39" s="77" t="s">
        <v>5</v>
      </c>
      <c r="H39" s="88" t="s">
        <v>4</v>
      </c>
      <c r="I39" s="87" t="s">
        <v>200</v>
      </c>
      <c r="J39" s="94" t="s">
        <v>199</v>
      </c>
      <c r="L39" s="22"/>
    </row>
    <row r="40" spans="1:12" x14ac:dyDescent="0.3">
      <c r="A40" s="38" t="s">
        <v>101</v>
      </c>
      <c r="B40" t="s">
        <v>206</v>
      </c>
      <c r="C40">
        <v>6.6</v>
      </c>
      <c r="D40" s="66">
        <f>C40/1000</f>
        <v>6.6E-3</v>
      </c>
      <c r="E40">
        <f>C40/C42</f>
        <v>0.92957746478873238</v>
      </c>
      <c r="F40" s="66" t="s">
        <v>23</v>
      </c>
      <c r="G40" s="81">
        <f>D40/F42</f>
        <v>1629.6296296296296</v>
      </c>
      <c r="H40" s="81">
        <v>903.96364021734939</v>
      </c>
      <c r="I40" s="69">
        <v>0.45144132745896365</v>
      </c>
      <c r="J40" s="93">
        <v>170.87540000000004</v>
      </c>
    </row>
    <row r="41" spans="1:12" x14ac:dyDescent="0.3">
      <c r="A41" s="38" t="s">
        <v>86</v>
      </c>
      <c r="B41" t="s">
        <v>88</v>
      </c>
      <c r="C41">
        <v>0.5</v>
      </c>
      <c r="D41" s="66">
        <f t="shared" ref="D41" si="1">C41/1000</f>
        <v>5.0000000000000001E-4</v>
      </c>
      <c r="E41">
        <f>C41/C40</f>
        <v>7.575757575757576E-2</v>
      </c>
      <c r="F41" s="66" t="s">
        <v>23</v>
      </c>
      <c r="G41" s="81">
        <v>1629.6296296296296</v>
      </c>
      <c r="H41" s="81">
        <v>903.96364021734939</v>
      </c>
      <c r="I41" s="69">
        <v>0.45144132745896365</v>
      </c>
      <c r="J41" s="93">
        <v>170.87540000000004</v>
      </c>
    </row>
    <row r="42" spans="1:12" ht="15" thickBot="1" x14ac:dyDescent="0.35">
      <c r="A42" s="35" t="s">
        <v>87</v>
      </c>
      <c r="B42" s="36" t="s">
        <v>22</v>
      </c>
      <c r="C42" s="104">
        <v>7.1</v>
      </c>
      <c r="D42" s="67">
        <f>C42/1000</f>
        <v>7.0999999999999995E-3</v>
      </c>
      <c r="E42" s="36"/>
      <c r="F42" s="67">
        <v>4.0500000000000002E-6</v>
      </c>
      <c r="G42" s="80">
        <v>1629.6296296296296</v>
      </c>
      <c r="H42" s="80">
        <v>903.96364021734939</v>
      </c>
      <c r="I42" s="72">
        <v>0.45144132745896365</v>
      </c>
      <c r="J42" s="92">
        <v>170.87540000000004</v>
      </c>
    </row>
    <row r="43" spans="1:12" x14ac:dyDescent="0.3">
      <c r="D43" s="66"/>
      <c r="F43" s="66"/>
      <c r="G43" s="81"/>
      <c r="H43" s="81"/>
      <c r="I43" s="69"/>
      <c r="J43" s="69"/>
    </row>
    <row r="44" spans="1:12" ht="15" thickBot="1" x14ac:dyDescent="0.35">
      <c r="D44" s="66"/>
      <c r="F44" s="66"/>
      <c r="G44" s="81"/>
      <c r="H44" s="81"/>
      <c r="I44" s="69"/>
      <c r="J44" s="69"/>
    </row>
    <row r="45" spans="1:12" x14ac:dyDescent="0.3">
      <c r="A45" s="41" t="s">
        <v>102</v>
      </c>
      <c r="B45" s="31" t="s">
        <v>0</v>
      </c>
      <c r="C45" s="31" t="s">
        <v>173</v>
      </c>
      <c r="D45" s="65" t="s">
        <v>91</v>
      </c>
      <c r="E45" s="31" t="s">
        <v>89</v>
      </c>
      <c r="F45" s="65" t="s">
        <v>81</v>
      </c>
      <c r="G45" s="77" t="s">
        <v>5</v>
      </c>
      <c r="H45" s="88" t="s">
        <v>4</v>
      </c>
      <c r="I45" s="87" t="s">
        <v>200</v>
      </c>
      <c r="J45" s="94" t="s">
        <v>199</v>
      </c>
    </row>
    <row r="46" spans="1:12" x14ac:dyDescent="0.3">
      <c r="A46" s="38" t="s">
        <v>105</v>
      </c>
      <c r="B46" t="s">
        <v>207</v>
      </c>
      <c r="C46">
        <v>5.6</v>
      </c>
      <c r="D46" s="66">
        <f>C46/1000</f>
        <v>5.5999999999999999E-3</v>
      </c>
      <c r="E46">
        <f>D46/$D$48</f>
        <v>0.7</v>
      </c>
      <c r="F46" s="66" t="s">
        <v>23</v>
      </c>
      <c r="G46" s="81">
        <v>3125</v>
      </c>
      <c r="H46" s="81">
        <v>940.29816397754291</v>
      </c>
      <c r="I46" s="69">
        <v>0.42113750296583358</v>
      </c>
      <c r="J46" s="93">
        <v>91.472640000000013</v>
      </c>
    </row>
    <row r="47" spans="1:12" x14ac:dyDescent="0.3">
      <c r="A47" s="38" t="s">
        <v>86</v>
      </c>
      <c r="B47" t="s">
        <v>207</v>
      </c>
      <c r="C47">
        <v>2.4</v>
      </c>
      <c r="D47" s="66">
        <f>C47/1000</f>
        <v>2.3999999999999998E-3</v>
      </c>
      <c r="E47">
        <f>D47/$D$48</f>
        <v>0.3</v>
      </c>
      <c r="F47" s="66" t="s">
        <v>23</v>
      </c>
      <c r="G47" s="81">
        <v>3125</v>
      </c>
      <c r="H47" s="81">
        <v>940.29816397754291</v>
      </c>
      <c r="I47" s="69">
        <v>0.42113750296583358</v>
      </c>
      <c r="J47" s="93">
        <v>91.472640000000013</v>
      </c>
    </row>
    <row r="48" spans="1:12" ht="15" thickBot="1" x14ac:dyDescent="0.35">
      <c r="A48" s="35" t="s">
        <v>87</v>
      </c>
      <c r="B48" s="105" t="s">
        <v>22</v>
      </c>
      <c r="C48" s="36">
        <f>SUM(C46:C47)</f>
        <v>8</v>
      </c>
      <c r="D48" s="67">
        <f>SUM(D46:D47)</f>
        <v>8.0000000000000002E-3</v>
      </c>
      <c r="E48" s="36">
        <f>SUM(E46:E47)</f>
        <v>1</v>
      </c>
      <c r="F48" s="67">
        <v>2.5600000000000001E-6</v>
      </c>
      <c r="G48" s="80">
        <f>D48/F48</f>
        <v>3125</v>
      </c>
      <c r="H48" s="80">
        <v>940.29816397754291</v>
      </c>
      <c r="I48" s="72">
        <v>0.42113750296583358</v>
      </c>
      <c r="J48" s="92">
        <v>91.472640000000013</v>
      </c>
    </row>
    <row r="49" spans="1:10" x14ac:dyDescent="0.3">
      <c r="D49" s="66"/>
      <c r="F49" s="66"/>
      <c r="G49" s="81"/>
      <c r="H49" s="81"/>
      <c r="I49" s="69"/>
      <c r="J49" s="69"/>
    </row>
    <row r="50" spans="1:10" ht="15" thickBot="1" x14ac:dyDescent="0.35">
      <c r="D50" s="66"/>
      <c r="F50" s="66"/>
      <c r="G50" s="81"/>
      <c r="H50" s="81"/>
      <c r="I50" s="69"/>
      <c r="J50" s="69"/>
    </row>
    <row r="51" spans="1:10" x14ac:dyDescent="0.3">
      <c r="A51" s="41" t="s">
        <v>103</v>
      </c>
      <c r="B51" s="31" t="s">
        <v>0</v>
      </c>
      <c r="C51" s="31" t="s">
        <v>173</v>
      </c>
      <c r="D51" s="65" t="s">
        <v>91</v>
      </c>
      <c r="E51" s="31" t="s">
        <v>89</v>
      </c>
      <c r="F51" s="65" t="s">
        <v>81</v>
      </c>
      <c r="G51" s="77" t="s">
        <v>5</v>
      </c>
      <c r="H51" s="88" t="s">
        <v>4</v>
      </c>
      <c r="I51" s="87" t="s">
        <v>200</v>
      </c>
      <c r="J51" s="94" t="s">
        <v>199</v>
      </c>
    </row>
    <row r="52" spans="1:10" x14ac:dyDescent="0.3">
      <c r="A52" s="38" t="s">
        <v>106</v>
      </c>
      <c r="B52" t="s">
        <v>207</v>
      </c>
      <c r="C52">
        <v>5.5</v>
      </c>
      <c r="D52" s="66">
        <f>C52/1000</f>
        <v>5.4999999999999997E-3</v>
      </c>
      <c r="E52">
        <f>D52/D54</f>
        <v>0.77464788732394363</v>
      </c>
      <c r="F52" s="66" t="s">
        <v>23</v>
      </c>
      <c r="G52" s="81">
        <v>2773.4374999999995</v>
      </c>
      <c r="H52" s="81">
        <v>940.29816397754291</v>
      </c>
      <c r="I52" s="69">
        <v>0.42113750296583358</v>
      </c>
      <c r="J52" s="93">
        <v>91.472640000000013</v>
      </c>
    </row>
    <row r="53" spans="1:10" x14ac:dyDescent="0.3">
      <c r="A53" s="38" t="s">
        <v>86</v>
      </c>
      <c r="B53" t="s">
        <v>207</v>
      </c>
      <c r="C53">
        <v>1.6</v>
      </c>
      <c r="D53" s="66">
        <f>C53/1000</f>
        <v>1.6000000000000001E-3</v>
      </c>
      <c r="E53">
        <f>D53/$D$54</f>
        <v>0.22535211267605637</v>
      </c>
      <c r="F53" s="66" t="s">
        <v>23</v>
      </c>
      <c r="G53" s="81">
        <v>2773.4374999999995</v>
      </c>
      <c r="H53" s="81">
        <v>940.29816397754291</v>
      </c>
      <c r="I53" s="69">
        <v>0.42113750296583358</v>
      </c>
      <c r="J53" s="93">
        <v>91.472640000000013</v>
      </c>
    </row>
    <row r="54" spans="1:10" ht="15" thickBot="1" x14ac:dyDescent="0.35">
      <c r="A54" s="35" t="s">
        <v>87</v>
      </c>
      <c r="B54" s="36"/>
      <c r="C54" s="36">
        <f>SUM(C52:C53)</f>
        <v>7.1</v>
      </c>
      <c r="D54" s="67">
        <f>SUM(D52:D53)</f>
        <v>7.0999999999999995E-3</v>
      </c>
      <c r="E54" s="36">
        <f>SUM(E52:E53)</f>
        <v>1</v>
      </c>
      <c r="F54" s="67">
        <v>2.5600000000000001E-6</v>
      </c>
      <c r="G54" s="80">
        <f>D54/F54</f>
        <v>2773.4374999999995</v>
      </c>
      <c r="H54" s="80">
        <v>940.29816397754291</v>
      </c>
      <c r="I54" s="72">
        <v>0.42113750296583358</v>
      </c>
      <c r="J54" s="92">
        <v>91.472640000000013</v>
      </c>
    </row>
    <row r="55" spans="1:10" x14ac:dyDescent="0.3">
      <c r="D55" s="66"/>
      <c r="F55" s="66"/>
      <c r="G55" s="81"/>
      <c r="H55" s="81"/>
      <c r="I55" s="69"/>
      <c r="J55" s="69"/>
    </row>
    <row r="56" spans="1:10" ht="15" thickBot="1" x14ac:dyDescent="0.35">
      <c r="D56" s="66"/>
      <c r="F56" s="66"/>
      <c r="G56" s="81"/>
      <c r="H56" s="81"/>
      <c r="I56" s="69"/>
      <c r="J56" s="69"/>
    </row>
    <row r="57" spans="1:10" x14ac:dyDescent="0.3">
      <c r="A57" s="41" t="s">
        <v>104</v>
      </c>
      <c r="B57" s="31" t="s">
        <v>0</v>
      </c>
      <c r="C57" s="31" t="s">
        <v>173</v>
      </c>
      <c r="D57" s="65" t="s">
        <v>91</v>
      </c>
      <c r="E57" s="31" t="s">
        <v>89</v>
      </c>
      <c r="F57" s="65" t="s">
        <v>81</v>
      </c>
      <c r="G57" s="77" t="s">
        <v>5</v>
      </c>
      <c r="H57" s="88" t="s">
        <v>4</v>
      </c>
      <c r="I57" s="87" t="s">
        <v>200</v>
      </c>
      <c r="J57" s="94" t="s">
        <v>199</v>
      </c>
    </row>
    <row r="58" spans="1:10" x14ac:dyDescent="0.3">
      <c r="A58" s="38" t="s">
        <v>107</v>
      </c>
      <c r="B58" t="s">
        <v>207</v>
      </c>
      <c r="C58">
        <v>5.4</v>
      </c>
      <c r="D58" s="66">
        <f>C58/1000</f>
        <v>5.4000000000000003E-3</v>
      </c>
      <c r="E58">
        <f>D58/$D$60</f>
        <v>0.77142857142857146</v>
      </c>
      <c r="F58" s="66" t="s">
        <v>23</v>
      </c>
      <c r="G58" s="81">
        <v>2734.375</v>
      </c>
      <c r="H58" s="81">
        <v>940.29816397754291</v>
      </c>
      <c r="I58" s="69">
        <v>0.42113750296583358</v>
      </c>
      <c r="J58" s="93">
        <v>91.472640000000013</v>
      </c>
    </row>
    <row r="59" spans="1:10" x14ac:dyDescent="0.3">
      <c r="A59" s="38" t="s">
        <v>86</v>
      </c>
      <c r="C59">
        <v>1.6</v>
      </c>
      <c r="D59" s="66">
        <f>C59/1000</f>
        <v>1.6000000000000001E-3</v>
      </c>
      <c r="E59">
        <f>D59/$D$60</f>
        <v>0.22857142857142856</v>
      </c>
      <c r="F59" s="66" t="s">
        <v>23</v>
      </c>
      <c r="G59" s="81">
        <v>2734.375</v>
      </c>
      <c r="H59" s="81">
        <v>940.29816397754291</v>
      </c>
      <c r="I59" s="69">
        <v>0.42113750296583358</v>
      </c>
      <c r="J59" s="93">
        <v>91.472640000000013</v>
      </c>
    </row>
    <row r="60" spans="1:10" ht="15" thickBot="1" x14ac:dyDescent="0.35">
      <c r="A60" s="35" t="s">
        <v>87</v>
      </c>
      <c r="B60" s="36"/>
      <c r="C60" s="36">
        <f>SUM(C58:C59)</f>
        <v>7</v>
      </c>
      <c r="D60" s="67">
        <f>SUM(D58:D59)</f>
        <v>7.0000000000000001E-3</v>
      </c>
      <c r="E60" s="36">
        <f>SUM(E58:E59)</f>
        <v>1</v>
      </c>
      <c r="F60" s="67">
        <v>2.5600000000000001E-6</v>
      </c>
      <c r="G60" s="80">
        <f>D60/F60</f>
        <v>2734.375</v>
      </c>
      <c r="H60" s="80">
        <v>940.29816397754291</v>
      </c>
      <c r="I60" s="72">
        <v>0.42113750296583358</v>
      </c>
      <c r="J60" s="92">
        <v>91.472640000000013</v>
      </c>
    </row>
    <row r="61" spans="1:10" x14ac:dyDescent="0.3">
      <c r="D61" s="66"/>
      <c r="F61" s="66"/>
      <c r="G61" s="81"/>
      <c r="H61" s="81"/>
      <c r="I61" s="69"/>
      <c r="J61" s="69"/>
    </row>
    <row r="62" spans="1:10" ht="15" thickBot="1" x14ac:dyDescent="0.35">
      <c r="D62" s="66"/>
      <c r="F62" s="66"/>
      <c r="G62" s="81"/>
      <c r="H62" s="81"/>
      <c r="I62" s="69"/>
      <c r="J62" s="69"/>
    </row>
    <row r="63" spans="1:10" x14ac:dyDescent="0.3">
      <c r="A63" s="41" t="s">
        <v>108</v>
      </c>
      <c r="B63" s="31" t="s">
        <v>0</v>
      </c>
      <c r="C63" s="31" t="s">
        <v>173</v>
      </c>
      <c r="D63" s="65" t="s">
        <v>91</v>
      </c>
      <c r="E63" s="31" t="s">
        <v>89</v>
      </c>
      <c r="F63" s="65" t="s">
        <v>81</v>
      </c>
      <c r="G63" s="77" t="s">
        <v>5</v>
      </c>
      <c r="H63" s="88" t="s">
        <v>4</v>
      </c>
      <c r="I63" s="87" t="s">
        <v>200</v>
      </c>
      <c r="J63" s="94" t="s">
        <v>199</v>
      </c>
    </row>
    <row r="64" spans="1:10" x14ac:dyDescent="0.3">
      <c r="A64" s="38" t="s">
        <v>174</v>
      </c>
      <c r="B64" t="s">
        <v>213</v>
      </c>
      <c r="C64">
        <v>9.1999999999999993</v>
      </c>
      <c r="D64" s="66">
        <f>C64/1000</f>
        <v>9.1999999999999998E-3</v>
      </c>
      <c r="E64">
        <v>1</v>
      </c>
      <c r="F64" s="66" t="s">
        <v>23</v>
      </c>
      <c r="G64" s="81">
        <v>3593.75</v>
      </c>
      <c r="H64" s="81">
        <v>783.19706393372451</v>
      </c>
      <c r="I64" s="69">
        <v>0.49190487192846383</v>
      </c>
      <c r="J64" s="93">
        <v>110.14952000000002</v>
      </c>
    </row>
    <row r="65" spans="1:12" ht="15" thickBot="1" x14ac:dyDescent="0.35">
      <c r="A65" s="35" t="s">
        <v>87</v>
      </c>
      <c r="B65" s="36"/>
      <c r="C65" s="36">
        <v>9.1999999999999993</v>
      </c>
      <c r="D65" s="67">
        <v>9.1999999999999998E-3</v>
      </c>
      <c r="E65" s="36">
        <v>1</v>
      </c>
      <c r="F65" s="67">
        <v>2.5600000000000001E-6</v>
      </c>
      <c r="G65" s="80">
        <f>D64/F65</f>
        <v>3593.75</v>
      </c>
      <c r="H65" s="80">
        <v>783.19706393372451</v>
      </c>
      <c r="I65" s="72">
        <v>0.49190487192846383</v>
      </c>
      <c r="J65" s="92">
        <v>110.14952000000002</v>
      </c>
    </row>
    <row r="66" spans="1:12" x14ac:dyDescent="0.3">
      <c r="D66" s="66"/>
      <c r="F66" s="66"/>
      <c r="G66" s="81"/>
      <c r="H66" s="81"/>
      <c r="I66" s="69"/>
      <c r="J66" s="69"/>
    </row>
    <row r="67" spans="1:12" ht="15" thickBot="1" x14ac:dyDescent="0.35">
      <c r="D67" s="66"/>
      <c r="F67" s="66"/>
      <c r="G67" s="81"/>
      <c r="H67" s="81"/>
      <c r="I67" s="69"/>
      <c r="J67" s="69"/>
    </row>
    <row r="68" spans="1:12" x14ac:dyDescent="0.3">
      <c r="A68" s="41" t="s">
        <v>109</v>
      </c>
      <c r="B68" s="31" t="s">
        <v>0</v>
      </c>
      <c r="C68" s="31" t="s">
        <v>173</v>
      </c>
      <c r="D68" s="65" t="s">
        <v>91</v>
      </c>
      <c r="E68" s="31" t="s">
        <v>89</v>
      </c>
      <c r="F68" s="65" t="s">
        <v>81</v>
      </c>
      <c r="G68" s="77" t="s">
        <v>5</v>
      </c>
      <c r="H68" s="88" t="s">
        <v>4</v>
      </c>
      <c r="I68" s="87" t="s">
        <v>200</v>
      </c>
      <c r="J68" s="94" t="s">
        <v>199</v>
      </c>
      <c r="L68" s="22"/>
    </row>
    <row r="69" spans="1:12" x14ac:dyDescent="0.3">
      <c r="A69" s="38" t="s">
        <v>110</v>
      </c>
      <c r="B69" t="s">
        <v>240</v>
      </c>
      <c r="C69">
        <v>7.6</v>
      </c>
      <c r="D69" s="66">
        <f>C69/1000</f>
        <v>7.6E-3</v>
      </c>
      <c r="E69">
        <f>D69/D71</f>
        <v>0.91566265060240981</v>
      </c>
      <c r="F69" s="66" t="s">
        <v>23</v>
      </c>
      <c r="G69" s="81">
        <v>3242.1874999999991</v>
      </c>
      <c r="H69" s="81">
        <v>904.86619540520076</v>
      </c>
      <c r="I69" s="69">
        <v>0.29142496305131627</v>
      </c>
      <c r="J69" s="93">
        <v>88.525164000000032</v>
      </c>
    </row>
    <row r="70" spans="1:12" x14ac:dyDescent="0.3">
      <c r="A70" s="38" t="s">
        <v>69</v>
      </c>
      <c r="B70" t="s">
        <v>241</v>
      </c>
      <c r="C70">
        <v>0.7</v>
      </c>
      <c r="D70" s="66">
        <f t="shared" ref="D70:D71" si="2">C70/1000</f>
        <v>6.9999999999999999E-4</v>
      </c>
      <c r="E70">
        <f>D70/D71</f>
        <v>8.4337349397590383E-2</v>
      </c>
      <c r="F70" s="66" t="s">
        <v>23</v>
      </c>
      <c r="G70" s="81">
        <v>3242.1874999999991</v>
      </c>
      <c r="H70" s="81">
        <v>904.86619540520076</v>
      </c>
      <c r="I70" s="69">
        <v>0.29142496305131627</v>
      </c>
      <c r="J70" s="93">
        <v>88.525164000000032</v>
      </c>
    </row>
    <row r="71" spans="1:12" ht="15" thickBot="1" x14ac:dyDescent="0.35">
      <c r="A71" s="35" t="s">
        <v>87</v>
      </c>
      <c r="B71" s="36"/>
      <c r="C71" s="36">
        <f>SUM(C69:C70)</f>
        <v>8.2999999999999989</v>
      </c>
      <c r="D71" s="66">
        <f t="shared" si="2"/>
        <v>8.2999999999999984E-3</v>
      </c>
      <c r="E71" s="36"/>
      <c r="F71" s="67">
        <v>2.5600000000000001E-6</v>
      </c>
      <c r="G71" s="80">
        <f>D71/F71</f>
        <v>3242.1874999999991</v>
      </c>
      <c r="H71" s="80">
        <v>904.86619540520076</v>
      </c>
      <c r="I71" s="72">
        <v>0.29142496305131627</v>
      </c>
      <c r="J71" s="92">
        <v>88.525164000000032</v>
      </c>
    </row>
    <row r="72" spans="1:12" ht="15" thickBot="1" x14ac:dyDescent="0.35">
      <c r="A72" s="23"/>
      <c r="D72" s="66"/>
      <c r="F72" s="66"/>
      <c r="G72" s="81"/>
      <c r="H72" s="81"/>
      <c r="I72" s="69"/>
      <c r="J72" s="69"/>
    </row>
    <row r="73" spans="1:12" x14ac:dyDescent="0.3">
      <c r="A73" s="37" t="s">
        <v>121</v>
      </c>
      <c r="B73" s="31" t="s">
        <v>0</v>
      </c>
      <c r="C73" s="31" t="s">
        <v>173</v>
      </c>
      <c r="D73" s="65" t="s">
        <v>91</v>
      </c>
      <c r="E73" s="31" t="s">
        <v>89</v>
      </c>
      <c r="F73" s="65" t="s">
        <v>208</v>
      </c>
      <c r="G73" s="77" t="s">
        <v>237</v>
      </c>
      <c r="H73" s="88" t="s">
        <v>4</v>
      </c>
      <c r="I73" s="87" t="s">
        <v>200</v>
      </c>
      <c r="J73" s="94" t="s">
        <v>199</v>
      </c>
    </row>
    <row r="74" spans="1:12" ht="15" thickBot="1" x14ac:dyDescent="0.35">
      <c r="A74" s="35" t="s">
        <v>87</v>
      </c>
      <c r="B74" s="36"/>
      <c r="C74" s="36">
        <v>5.7</v>
      </c>
      <c r="D74" s="67">
        <f>C74/1000</f>
        <v>5.7000000000000002E-3</v>
      </c>
      <c r="E74" s="36"/>
      <c r="F74" s="67">
        <v>4.2999999999999999E-4</v>
      </c>
      <c r="G74" s="84">
        <f>D74/F74</f>
        <v>13.255813953488373</v>
      </c>
      <c r="H74" s="84">
        <v>500</v>
      </c>
      <c r="I74" s="84">
        <v>15</v>
      </c>
      <c r="J74" s="97">
        <v>15</v>
      </c>
    </row>
    <row r="75" spans="1:12" ht="15" thickBot="1" x14ac:dyDescent="0.35">
      <c r="A75" s="23"/>
      <c r="D75" s="66"/>
      <c r="F75" s="66"/>
      <c r="G75" s="81"/>
      <c r="H75" s="81"/>
      <c r="I75" s="69"/>
      <c r="J75" s="69"/>
    </row>
    <row r="76" spans="1:12" x14ac:dyDescent="0.3">
      <c r="A76" s="30" t="s">
        <v>161</v>
      </c>
      <c r="B76" s="31" t="s">
        <v>0</v>
      </c>
      <c r="C76" s="31" t="s">
        <v>173</v>
      </c>
      <c r="D76" s="65" t="s">
        <v>91</v>
      </c>
      <c r="E76" s="31" t="s">
        <v>89</v>
      </c>
      <c r="F76" s="65" t="s">
        <v>81</v>
      </c>
      <c r="G76" s="77" t="s">
        <v>5</v>
      </c>
      <c r="H76" s="88" t="s">
        <v>4</v>
      </c>
      <c r="I76" s="87" t="s">
        <v>200</v>
      </c>
      <c r="J76" s="94" t="s">
        <v>199</v>
      </c>
    </row>
    <row r="77" spans="1:12" x14ac:dyDescent="0.3">
      <c r="A77" s="33" t="s">
        <v>123</v>
      </c>
      <c r="B77" t="s">
        <v>52</v>
      </c>
      <c r="C77">
        <f>24</f>
        <v>24</v>
      </c>
      <c r="D77" s="66">
        <f>C77/1000</f>
        <v>2.4E-2</v>
      </c>
      <c r="E77">
        <f>D77/D86</f>
        <v>0.92407207762205446</v>
      </c>
      <c r="F77" s="66" t="s">
        <v>23</v>
      </c>
      <c r="G77" s="81" t="s">
        <v>23</v>
      </c>
      <c r="H77" s="85">
        <v>960</v>
      </c>
      <c r="I77" s="76">
        <v>130</v>
      </c>
      <c r="J77" s="98">
        <v>130</v>
      </c>
    </row>
    <row r="78" spans="1:12" x14ac:dyDescent="0.3">
      <c r="A78" s="33" t="s">
        <v>243</v>
      </c>
      <c r="B78" t="s">
        <v>48</v>
      </c>
      <c r="C78">
        <f>4*0.29*1.7</f>
        <v>1.9719999999999998</v>
      </c>
      <c r="D78" s="66">
        <f>C78/1000</f>
        <v>1.9719999999999998E-3</v>
      </c>
      <c r="E78">
        <f>D78/D86</f>
        <v>7.5927922377945462E-2</v>
      </c>
      <c r="F78" s="66"/>
      <c r="G78" s="81" t="s">
        <v>23</v>
      </c>
      <c r="H78" s="85">
        <v>500</v>
      </c>
      <c r="I78" s="76">
        <v>15</v>
      </c>
      <c r="J78" s="98">
        <v>15</v>
      </c>
    </row>
    <row r="79" spans="1:12" x14ac:dyDescent="0.3">
      <c r="A79" s="34" t="s">
        <v>162</v>
      </c>
      <c r="D79" s="66"/>
      <c r="F79" s="66"/>
      <c r="G79" s="81"/>
      <c r="H79" s="81"/>
      <c r="I79" s="69"/>
      <c r="J79" s="93"/>
    </row>
    <row r="80" spans="1:12" x14ac:dyDescent="0.3">
      <c r="A80" s="43" t="s">
        <v>163</v>
      </c>
      <c r="B80" t="s">
        <v>23</v>
      </c>
      <c r="C80" t="s">
        <v>23</v>
      </c>
      <c r="D80" s="66"/>
      <c r="F80" s="66">
        <v>3.1203999999999998E-6</v>
      </c>
      <c r="G80" s="81">
        <v>1401.4979818256384</v>
      </c>
      <c r="H80" s="85">
        <v>925.07315570614492</v>
      </c>
      <c r="I80" s="76">
        <v>121.26828892653627</v>
      </c>
      <c r="J80" s="98">
        <v>121.26828892653627</v>
      </c>
    </row>
    <row r="81" spans="1:10" x14ac:dyDescent="0.3">
      <c r="A81" s="43" t="s">
        <v>164</v>
      </c>
      <c r="B81" t="s">
        <v>23</v>
      </c>
      <c r="C81" t="s">
        <v>23</v>
      </c>
      <c r="D81" s="66"/>
      <c r="F81" s="66">
        <v>1.52E-5</v>
      </c>
      <c r="G81" s="81">
        <v>1401.4979818256384</v>
      </c>
      <c r="H81" s="85">
        <v>925.07315570614492</v>
      </c>
      <c r="I81" s="76">
        <v>121.26828892653627</v>
      </c>
      <c r="J81" s="98">
        <v>121.26828892653627</v>
      </c>
    </row>
    <row r="82" spans="1:10" x14ac:dyDescent="0.3">
      <c r="A82" s="43" t="s">
        <v>165</v>
      </c>
      <c r="B82" t="s">
        <v>23</v>
      </c>
      <c r="C82" t="s">
        <v>23</v>
      </c>
      <c r="D82" s="66"/>
      <c r="F82" s="66">
        <v>3.3600000000000003E-8</v>
      </c>
      <c r="G82" s="81">
        <v>1401.4979818256384</v>
      </c>
      <c r="H82" s="85">
        <v>925.07315570614492</v>
      </c>
      <c r="I82" s="76">
        <v>121.26828892653627</v>
      </c>
      <c r="J82" s="98">
        <v>121.26828892653627</v>
      </c>
    </row>
    <row r="83" spans="1:10" x14ac:dyDescent="0.3">
      <c r="A83" s="43" t="s">
        <v>166</v>
      </c>
      <c r="B83" t="s">
        <v>23</v>
      </c>
      <c r="C83" t="s">
        <v>23</v>
      </c>
      <c r="D83" s="66"/>
      <c r="F83" s="66">
        <v>1.92E-8</v>
      </c>
      <c r="G83" s="81">
        <v>1401.4979818256384</v>
      </c>
      <c r="H83" s="85">
        <v>925.07315570614492</v>
      </c>
      <c r="I83" s="76">
        <v>121.26828892653627</v>
      </c>
      <c r="J83" s="98">
        <v>121.26828892653627</v>
      </c>
    </row>
    <row r="84" spans="1:10" x14ac:dyDescent="0.3">
      <c r="A84" s="55" t="s">
        <v>93</v>
      </c>
      <c r="B84" s="17"/>
      <c r="C84" s="17"/>
      <c r="D84" s="63"/>
      <c r="E84" s="17"/>
      <c r="F84" s="63"/>
      <c r="G84" s="79"/>
      <c r="H84" s="79"/>
      <c r="I84" s="71"/>
      <c r="J84" s="91"/>
    </row>
    <row r="85" spans="1:10" x14ac:dyDescent="0.3">
      <c r="A85" s="43" t="s">
        <v>167</v>
      </c>
      <c r="D85" s="66"/>
      <c r="F85" s="66"/>
      <c r="G85" s="81">
        <v>1401.4979818256384</v>
      </c>
      <c r="H85" s="85">
        <v>925.07315570614492</v>
      </c>
      <c r="I85" s="76">
        <v>121.26828892653627</v>
      </c>
      <c r="J85" s="98">
        <v>121.26828892653627</v>
      </c>
    </row>
    <row r="86" spans="1:10" ht="15" thickBot="1" x14ac:dyDescent="0.35">
      <c r="A86" s="35" t="s">
        <v>87</v>
      </c>
      <c r="B86" s="36"/>
      <c r="C86" s="36">
        <f>SUM(C77:C78)</f>
        <v>25.972000000000001</v>
      </c>
      <c r="D86" s="67">
        <f>SUM(D77:D78)</f>
        <v>2.5972000000000002E-2</v>
      </c>
      <c r="E86" s="36"/>
      <c r="F86" s="67">
        <f>F80+F81+F82*4+F83*4</f>
        <v>1.8531600000000001E-5</v>
      </c>
      <c r="G86" s="80">
        <f>D86/F86</f>
        <v>1401.4979818256384</v>
      </c>
      <c r="H86" s="84">
        <f>H77*$E$77+H78*$E$78</f>
        <v>925.07315570614492</v>
      </c>
      <c r="I86" s="75">
        <f>I77*$E$77+I78*$E$78</f>
        <v>121.26828892653627</v>
      </c>
      <c r="J86" s="97">
        <f>J77*$E$77+J78*$E$78</f>
        <v>121.26828892653627</v>
      </c>
    </row>
    <row r="87" spans="1:10" x14ac:dyDescent="0.3">
      <c r="D87" s="66"/>
      <c r="F87" s="66"/>
      <c r="G87" s="81"/>
      <c r="H87" s="81"/>
      <c r="I87" s="69"/>
      <c r="J87" s="69"/>
    </row>
    <row r="88" spans="1:10" x14ac:dyDescent="0.3">
      <c r="D88" s="66"/>
      <c r="F88" s="66"/>
      <c r="G88" s="81"/>
      <c r="H88" s="81"/>
      <c r="I88" s="69"/>
      <c r="J88" s="69"/>
    </row>
    <row r="89" spans="1:10" x14ac:dyDescent="0.3">
      <c r="D89" s="66"/>
      <c r="F89" s="66"/>
      <c r="G89" s="81"/>
      <c r="H89" s="81"/>
      <c r="I89" s="69"/>
      <c r="J89" s="69"/>
    </row>
    <row r="90" spans="1:10" ht="15" thickBot="1" x14ac:dyDescent="0.35">
      <c r="A90" s="47" t="s">
        <v>41</v>
      </c>
      <c r="D90" s="66"/>
      <c r="F90" s="66"/>
      <c r="G90" s="81"/>
      <c r="H90" s="81"/>
      <c r="I90" s="69"/>
      <c r="J90" s="69"/>
    </row>
    <row r="91" spans="1:10" x14ac:dyDescent="0.3">
      <c r="A91" s="46" t="s">
        <v>112</v>
      </c>
      <c r="B91" s="31" t="s">
        <v>0</v>
      </c>
      <c r="C91" s="31" t="s">
        <v>173</v>
      </c>
      <c r="D91" s="65" t="s">
        <v>91</v>
      </c>
      <c r="E91" s="31" t="s">
        <v>89</v>
      </c>
      <c r="F91" s="65" t="s">
        <v>81</v>
      </c>
      <c r="G91" s="77" t="s">
        <v>5</v>
      </c>
      <c r="H91" s="88" t="s">
        <v>4</v>
      </c>
      <c r="I91" s="87" t="s">
        <v>200</v>
      </c>
      <c r="J91" s="94" t="s">
        <v>199</v>
      </c>
    </row>
    <row r="92" spans="1:10" x14ac:dyDescent="0.3">
      <c r="A92" s="39" t="s">
        <v>87</v>
      </c>
      <c r="C92">
        <v>0.9</v>
      </c>
      <c r="D92" s="66">
        <f>C92/1000</f>
        <v>8.9999999999999998E-4</v>
      </c>
      <c r="E92">
        <v>1</v>
      </c>
      <c r="F92" s="66">
        <v>3.96E-7</v>
      </c>
      <c r="G92" s="82">
        <f>D92/F92</f>
        <v>2272.7272727272725</v>
      </c>
      <c r="H92" s="78">
        <v>325</v>
      </c>
      <c r="I92" s="78">
        <v>50</v>
      </c>
      <c r="J92" s="90">
        <v>50</v>
      </c>
    </row>
    <row r="93" spans="1:10" x14ac:dyDescent="0.3">
      <c r="A93" s="55" t="s">
        <v>93</v>
      </c>
      <c r="B93" s="17"/>
      <c r="C93" s="17"/>
      <c r="D93" s="63"/>
      <c r="E93" s="17"/>
      <c r="F93" s="63"/>
      <c r="G93" s="79"/>
      <c r="H93" s="79"/>
      <c r="I93" s="79"/>
      <c r="J93" s="91"/>
    </row>
    <row r="94" spans="1:10" x14ac:dyDescent="0.3">
      <c r="A94" s="34" t="s">
        <v>111</v>
      </c>
      <c r="C94">
        <v>0.9</v>
      </c>
      <c r="D94" s="66">
        <f>C94/1000</f>
        <v>8.9999999999999998E-4</v>
      </c>
      <c r="E94">
        <v>1</v>
      </c>
      <c r="F94" s="66"/>
      <c r="G94" s="82">
        <v>2272.7272727272725</v>
      </c>
      <c r="H94" s="82">
        <v>325</v>
      </c>
      <c r="I94" s="82">
        <v>50</v>
      </c>
      <c r="J94" s="95">
        <v>50</v>
      </c>
    </row>
    <row r="95" spans="1:10" x14ac:dyDescent="0.3">
      <c r="A95" s="34" t="s">
        <v>113</v>
      </c>
      <c r="C95">
        <v>0.9</v>
      </c>
      <c r="D95" s="66">
        <f>C95/1000</f>
        <v>8.9999999999999998E-4</v>
      </c>
      <c r="E95">
        <v>1</v>
      </c>
      <c r="F95" s="66"/>
      <c r="G95" s="82">
        <v>2272.7272727272725</v>
      </c>
      <c r="H95" s="82">
        <v>325</v>
      </c>
      <c r="I95" s="82">
        <v>50</v>
      </c>
      <c r="J95" s="95">
        <v>50</v>
      </c>
    </row>
    <row r="96" spans="1:10" x14ac:dyDescent="0.3">
      <c r="A96" s="34" t="s">
        <v>114</v>
      </c>
      <c r="C96">
        <v>0.9</v>
      </c>
      <c r="D96" s="66">
        <f>C96/1000</f>
        <v>8.9999999999999998E-4</v>
      </c>
      <c r="E96">
        <v>1</v>
      </c>
      <c r="F96" s="66"/>
      <c r="G96" s="82">
        <v>2272.7272727272725</v>
      </c>
      <c r="H96" s="82">
        <v>325</v>
      </c>
      <c r="I96" s="82">
        <v>50</v>
      </c>
      <c r="J96" s="95">
        <v>50</v>
      </c>
    </row>
    <row r="97" spans="1:11" ht="15" thickBot="1" x14ac:dyDescent="0.35">
      <c r="A97" s="40" t="s">
        <v>115</v>
      </c>
      <c r="B97" s="36"/>
      <c r="C97" s="36">
        <v>0.9</v>
      </c>
      <c r="D97" s="67">
        <f>C97/1000</f>
        <v>8.9999999999999998E-4</v>
      </c>
      <c r="E97" s="36">
        <v>1</v>
      </c>
      <c r="F97" s="67"/>
      <c r="G97" s="80">
        <v>2272.7272727272725</v>
      </c>
      <c r="H97" s="80">
        <v>325</v>
      </c>
      <c r="I97" s="80">
        <v>50</v>
      </c>
      <c r="J97" s="92">
        <v>50</v>
      </c>
    </row>
    <row r="98" spans="1:11" ht="15" thickBot="1" x14ac:dyDescent="0.35">
      <c r="D98" s="66"/>
      <c r="F98" s="66"/>
      <c r="G98" s="81"/>
      <c r="H98" s="81"/>
      <c r="I98" s="69"/>
      <c r="J98" s="69"/>
    </row>
    <row r="99" spans="1:11" x14ac:dyDescent="0.3">
      <c r="A99" s="46" t="s">
        <v>118</v>
      </c>
      <c r="B99" s="31" t="s">
        <v>0</v>
      </c>
      <c r="C99" s="31" t="s">
        <v>173</v>
      </c>
      <c r="D99" s="65" t="s">
        <v>91</v>
      </c>
      <c r="E99" s="31" t="s">
        <v>89</v>
      </c>
      <c r="F99" s="65" t="s">
        <v>81</v>
      </c>
      <c r="G99" s="77" t="s">
        <v>5</v>
      </c>
      <c r="H99" s="88" t="s">
        <v>4</v>
      </c>
      <c r="I99" s="87" t="s">
        <v>200</v>
      </c>
      <c r="J99" s="94" t="s">
        <v>199</v>
      </c>
      <c r="K99" s="22"/>
    </row>
    <row r="100" spans="1:11" ht="15" thickBot="1" x14ac:dyDescent="0.35">
      <c r="A100" s="35" t="s">
        <v>87</v>
      </c>
      <c r="B100" s="36"/>
      <c r="C100" s="36">
        <v>34</v>
      </c>
      <c r="D100" s="67">
        <f>C100/1000</f>
        <v>3.4000000000000002E-2</v>
      </c>
      <c r="E100" s="36"/>
      <c r="F100" s="67">
        <v>1.216E-5</v>
      </c>
      <c r="G100" s="80">
        <f>D100/F100</f>
        <v>2796.0526315789475</v>
      </c>
      <c r="H100" s="84">
        <v>1000</v>
      </c>
      <c r="I100" s="72">
        <v>0.6</v>
      </c>
      <c r="J100" s="92">
        <v>2.5</v>
      </c>
    </row>
    <row r="101" spans="1:11" x14ac:dyDescent="0.3">
      <c r="D101" s="66"/>
      <c r="F101" s="66"/>
      <c r="G101" s="81"/>
      <c r="H101" s="81"/>
      <c r="I101" s="69"/>
      <c r="J101" s="69"/>
    </row>
    <row r="102" spans="1:11" x14ac:dyDescent="0.3">
      <c r="D102" s="66"/>
      <c r="F102" s="66"/>
      <c r="G102" s="81"/>
      <c r="H102" s="81"/>
      <c r="I102" s="69"/>
      <c r="J102" s="69"/>
    </row>
    <row r="103" spans="1:11" ht="15" thickBot="1" x14ac:dyDescent="0.35">
      <c r="A103" s="13" t="s">
        <v>53</v>
      </c>
      <c r="D103" s="66"/>
      <c r="F103" s="66"/>
      <c r="G103" s="81"/>
      <c r="H103" s="81"/>
      <c r="I103" s="69">
        <v>2</v>
      </c>
      <c r="J103" s="69"/>
    </row>
    <row r="104" spans="1:11" x14ac:dyDescent="0.3">
      <c r="A104" s="48" t="s">
        <v>119</v>
      </c>
      <c r="B104" s="31" t="s">
        <v>0</v>
      </c>
      <c r="C104" s="31" t="s">
        <v>173</v>
      </c>
      <c r="D104" s="65" t="s">
        <v>91</v>
      </c>
      <c r="E104" s="31" t="s">
        <v>89</v>
      </c>
      <c r="F104" s="65" t="s">
        <v>81</v>
      </c>
      <c r="G104" s="77" t="s">
        <v>5</v>
      </c>
      <c r="H104" s="88" t="s">
        <v>4</v>
      </c>
      <c r="I104" s="87" t="s">
        <v>200</v>
      </c>
      <c r="J104" s="94" t="s">
        <v>199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6">
        <f>C105/1000</f>
        <v>3.2499999999999999E-4</v>
      </c>
      <c r="E105">
        <f>D105/$D$107</f>
        <v>0.44827586206896552</v>
      </c>
      <c r="F105" s="66" t="s">
        <v>23</v>
      </c>
      <c r="G105" s="85">
        <v>8800</v>
      </c>
      <c r="H105" s="85">
        <v>380</v>
      </c>
      <c r="I105" s="76">
        <v>62</v>
      </c>
      <c r="J105" s="98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6">
        <f>C106/1000</f>
        <v>4.0000000000000002E-4</v>
      </c>
      <c r="E106">
        <f>D106/$D$107</f>
        <v>0.55172413793103459</v>
      </c>
      <c r="F106" s="66" t="s">
        <v>23</v>
      </c>
      <c r="G106" s="85">
        <v>1070</v>
      </c>
      <c r="H106" s="85">
        <v>1990</v>
      </c>
      <c r="I106" s="76">
        <v>0.16200000000000001</v>
      </c>
      <c r="J106" s="98">
        <v>0.16200000000000001</v>
      </c>
    </row>
    <row r="107" spans="1:11" x14ac:dyDescent="0.3">
      <c r="A107" s="39" t="s">
        <v>87</v>
      </c>
      <c r="C107">
        <f>SUM(C105:C106)</f>
        <v>0.72500000000000009</v>
      </c>
      <c r="D107" s="66">
        <f>SUM(D105:D106)</f>
        <v>7.2499999999999995E-4</v>
      </c>
      <c r="E107">
        <f>SUM(E105:E106)</f>
        <v>1</v>
      </c>
      <c r="F107" s="66">
        <v>2.8980000000000001E-7</v>
      </c>
      <c r="G107" s="82">
        <f>D107/F107</f>
        <v>2501.7253278122839</v>
      </c>
      <c r="H107" s="82">
        <f>H105*$E$105+H106*$E$106</f>
        <v>1268.2758620689658</v>
      </c>
      <c r="I107" s="73">
        <f>I105*$E$105+I106*$E$106</f>
        <v>27.882482758620689</v>
      </c>
      <c r="J107" s="95">
        <f>J105*$E$105+J106*$E$106</f>
        <v>27.882482758620689</v>
      </c>
    </row>
    <row r="108" spans="1:11" x14ac:dyDescent="0.3">
      <c r="A108" s="55" t="s">
        <v>93</v>
      </c>
      <c r="B108" s="17"/>
      <c r="C108" s="17"/>
      <c r="D108" s="63"/>
      <c r="E108" s="17"/>
      <c r="F108" s="63"/>
      <c r="G108" s="79"/>
      <c r="H108" s="79"/>
      <c r="I108" s="71"/>
      <c r="J108" s="91"/>
    </row>
    <row r="109" spans="1:11" ht="15" thickBot="1" x14ac:dyDescent="0.35">
      <c r="A109" s="40" t="s">
        <v>120</v>
      </c>
      <c r="B109" s="36"/>
      <c r="C109" s="36"/>
      <c r="D109" s="67"/>
      <c r="E109" s="36"/>
      <c r="F109" s="67"/>
      <c r="G109" s="80">
        <v>2501.7253278122839</v>
      </c>
      <c r="H109" s="80">
        <v>1268.2758620689658</v>
      </c>
      <c r="I109" s="72">
        <v>27.882482758620689</v>
      </c>
      <c r="J109" s="92">
        <v>27.882482758620689</v>
      </c>
    </row>
    <row r="110" spans="1:11" x14ac:dyDescent="0.3">
      <c r="D110" s="66"/>
      <c r="F110" s="66"/>
      <c r="G110" s="81"/>
      <c r="H110" s="81"/>
      <c r="I110" s="69"/>
      <c r="J110" s="69"/>
    </row>
    <row r="111" spans="1:11" x14ac:dyDescent="0.3">
      <c r="D111" s="66"/>
      <c r="F111" s="66"/>
      <c r="G111" s="81"/>
      <c r="H111" s="81"/>
      <c r="I111" s="69"/>
      <c r="J111" s="69"/>
    </row>
    <row r="112" spans="1:11" ht="15" thickBot="1" x14ac:dyDescent="0.35">
      <c r="A112" s="16" t="s">
        <v>28</v>
      </c>
      <c r="D112" s="66"/>
      <c r="F112" s="66"/>
      <c r="G112" s="81"/>
      <c r="H112" s="81"/>
      <c r="I112" s="69"/>
      <c r="J112" s="69"/>
    </row>
    <row r="113" spans="1:12" x14ac:dyDescent="0.3">
      <c r="A113" s="30" t="s">
        <v>122</v>
      </c>
      <c r="B113" s="31" t="s">
        <v>0</v>
      </c>
      <c r="C113" s="31" t="s">
        <v>173</v>
      </c>
      <c r="D113" s="65" t="s">
        <v>91</v>
      </c>
      <c r="E113" s="31" t="s">
        <v>89</v>
      </c>
      <c r="F113" s="65" t="s">
        <v>81</v>
      </c>
      <c r="G113" s="77" t="s">
        <v>5</v>
      </c>
      <c r="H113" s="88" t="s">
        <v>4</v>
      </c>
      <c r="I113" s="87" t="s">
        <v>200</v>
      </c>
      <c r="J113" s="94" t="s">
        <v>199</v>
      </c>
      <c r="L113" s="22"/>
    </row>
    <row r="114" spans="1:12" x14ac:dyDescent="0.3">
      <c r="A114" s="33" t="s">
        <v>123</v>
      </c>
      <c r="B114" t="s">
        <v>51</v>
      </c>
      <c r="C114">
        <v>30</v>
      </c>
      <c r="D114" s="66">
        <f>C114/1000</f>
        <v>0.03</v>
      </c>
      <c r="E114">
        <v>1</v>
      </c>
      <c r="F114" s="66" t="s">
        <v>23</v>
      </c>
      <c r="G114" s="85" t="s">
        <v>23</v>
      </c>
      <c r="H114" s="85" t="s">
        <v>23</v>
      </c>
      <c r="I114" s="76" t="s">
        <v>23</v>
      </c>
      <c r="J114" s="93" t="s">
        <v>23</v>
      </c>
      <c r="L114" s="7"/>
    </row>
    <row r="115" spans="1:12" x14ac:dyDescent="0.3">
      <c r="A115" s="34" t="s">
        <v>125</v>
      </c>
      <c r="D115" s="66"/>
      <c r="F115" s="66"/>
      <c r="G115" s="81"/>
      <c r="H115" s="81"/>
      <c r="I115" s="69"/>
      <c r="J115" s="93"/>
    </row>
    <row r="116" spans="1:12" x14ac:dyDescent="0.3">
      <c r="A116" s="49" t="s">
        <v>126</v>
      </c>
      <c r="B116" t="s">
        <v>23</v>
      </c>
      <c r="C116" t="s">
        <v>23</v>
      </c>
      <c r="D116" s="66" t="s">
        <v>23</v>
      </c>
      <c r="E116" t="s">
        <v>23</v>
      </c>
      <c r="F116" s="66">
        <v>2.6599999999999999E-6</v>
      </c>
      <c r="G116" s="82">
        <f>$G$128</f>
        <v>1885.8436007040482</v>
      </c>
      <c r="H116" s="78">
        <v>1010</v>
      </c>
      <c r="I116" s="70">
        <v>0.27</v>
      </c>
      <c r="J116" s="90">
        <v>0.27</v>
      </c>
    </row>
    <row r="117" spans="1:12" x14ac:dyDescent="0.3">
      <c r="A117" s="49" t="s">
        <v>127</v>
      </c>
      <c r="B117" t="s">
        <v>23</v>
      </c>
      <c r="C117" t="s">
        <v>23</v>
      </c>
      <c r="D117" s="66" t="s">
        <v>23</v>
      </c>
      <c r="E117" t="s">
        <v>23</v>
      </c>
      <c r="F117" s="66">
        <v>7.9800000000000003E-7</v>
      </c>
      <c r="G117" s="82">
        <f t="shared" ref="G117:G121" si="3">$G$128</f>
        <v>1885.8436007040482</v>
      </c>
      <c r="H117" s="78">
        <v>1010</v>
      </c>
      <c r="I117" s="70">
        <v>0.27</v>
      </c>
      <c r="J117" s="90">
        <v>0.27</v>
      </c>
    </row>
    <row r="118" spans="1:12" x14ac:dyDescent="0.3">
      <c r="A118" s="49" t="s">
        <v>128</v>
      </c>
      <c r="B118" t="s">
        <v>23</v>
      </c>
      <c r="C118" t="s">
        <v>23</v>
      </c>
      <c r="D118" s="66" t="s">
        <v>23</v>
      </c>
      <c r="E118" t="s">
        <v>23</v>
      </c>
      <c r="F118" s="66">
        <v>7.9800000000000003E-7</v>
      </c>
      <c r="G118" s="82">
        <f t="shared" si="3"/>
        <v>1885.8436007040482</v>
      </c>
      <c r="H118" s="78">
        <v>1010</v>
      </c>
      <c r="I118" s="70">
        <v>0.27</v>
      </c>
      <c r="J118" s="90">
        <v>0.27</v>
      </c>
    </row>
    <row r="119" spans="1:12" x14ac:dyDescent="0.3">
      <c r="A119" s="49" t="s">
        <v>129</v>
      </c>
      <c r="B119" t="s">
        <v>23</v>
      </c>
      <c r="C119" t="s">
        <v>23</v>
      </c>
      <c r="D119" s="66" t="s">
        <v>23</v>
      </c>
      <c r="E119" t="s">
        <v>23</v>
      </c>
      <c r="F119" s="66">
        <v>2.9440000000000001E-6</v>
      </c>
      <c r="G119" s="82">
        <f t="shared" si="3"/>
        <v>1885.8436007040482</v>
      </c>
      <c r="H119" s="78">
        <v>1010</v>
      </c>
      <c r="I119" s="70">
        <v>0.27</v>
      </c>
      <c r="J119" s="90">
        <v>0.27</v>
      </c>
    </row>
    <row r="120" spans="1:12" x14ac:dyDescent="0.3">
      <c r="A120" s="49" t="s">
        <v>124</v>
      </c>
      <c r="B120" t="s">
        <v>23</v>
      </c>
      <c r="C120" t="s">
        <v>23</v>
      </c>
      <c r="D120" s="66" t="s">
        <v>23</v>
      </c>
      <c r="E120" t="s">
        <v>23</v>
      </c>
      <c r="F120" s="66">
        <v>2.9440000000000001E-6</v>
      </c>
      <c r="G120" s="82">
        <f t="shared" si="3"/>
        <v>1885.8436007040482</v>
      </c>
      <c r="H120" s="78">
        <v>1010</v>
      </c>
      <c r="I120" s="70">
        <v>0.27</v>
      </c>
      <c r="J120" s="90">
        <v>0.27</v>
      </c>
    </row>
    <row r="121" spans="1:12" x14ac:dyDescent="0.3">
      <c r="A121" s="49" t="s">
        <v>130</v>
      </c>
      <c r="B121" t="s">
        <v>23</v>
      </c>
      <c r="C121" t="s">
        <v>23</v>
      </c>
      <c r="D121" s="66" t="s">
        <v>23</v>
      </c>
      <c r="E121" t="s">
        <v>23</v>
      </c>
      <c r="F121" s="66">
        <v>5.2440000000000001E-6</v>
      </c>
      <c r="G121" s="82">
        <f t="shared" si="3"/>
        <v>1885.8436007040482</v>
      </c>
      <c r="H121" s="78">
        <v>1010</v>
      </c>
      <c r="I121" s="70">
        <v>0.27</v>
      </c>
      <c r="J121" s="90">
        <v>0.27</v>
      </c>
    </row>
    <row r="122" spans="1:12" x14ac:dyDescent="0.3">
      <c r="A122" s="56" t="s">
        <v>245</v>
      </c>
      <c r="B122" t="s">
        <v>23</v>
      </c>
      <c r="C122">
        <f>SUM(C123:C124)</f>
        <v>0.30199515966809148</v>
      </c>
      <c r="D122" s="66">
        <f>SUM(D123:D124)</f>
        <v>3.0199515966809152E-4</v>
      </c>
      <c r="E122">
        <v>1</v>
      </c>
      <c r="F122" s="66">
        <v>1.3E-7</v>
      </c>
      <c r="G122" s="82">
        <f>(1.7*0.1775/1000)/F122+G121</f>
        <v>4206.9974468578948</v>
      </c>
      <c r="H122" s="78">
        <v>500</v>
      </c>
      <c r="I122" s="78">
        <v>15</v>
      </c>
      <c r="J122" s="90">
        <v>15</v>
      </c>
    </row>
    <row r="123" spans="1:12" x14ac:dyDescent="0.3">
      <c r="A123" s="57" t="s">
        <v>51</v>
      </c>
      <c r="B123" t="s">
        <v>51</v>
      </c>
      <c r="C123">
        <f>F122*G121</f>
        <v>2.4515966809152628E-4</v>
      </c>
      <c r="D123" s="66">
        <f>C123/1000</f>
        <v>2.4515966809152627E-7</v>
      </c>
      <c r="E123">
        <f>D123/D122</f>
        <v>8.1179999163221545E-4</v>
      </c>
      <c r="F123" s="66"/>
      <c r="G123" s="86"/>
      <c r="H123" s="89"/>
      <c r="I123" s="89"/>
      <c r="J123" s="99"/>
    </row>
    <row r="124" spans="1:12" x14ac:dyDescent="0.3">
      <c r="A124" s="49" t="s">
        <v>248</v>
      </c>
      <c r="B124" t="s">
        <v>48</v>
      </c>
      <c r="C124">
        <f>1.7*0.1775</f>
        <v>0.30174999999999996</v>
      </c>
      <c r="D124" s="66">
        <f>C124/1000</f>
        <v>3.0174999999999999E-4</v>
      </c>
      <c r="E124">
        <f>D124/D122</f>
        <v>0.99918820000836783</v>
      </c>
      <c r="F124" s="66"/>
      <c r="G124" s="86"/>
      <c r="H124" s="89"/>
      <c r="I124" s="89"/>
      <c r="J124" s="99"/>
    </row>
    <row r="125" spans="1:12" x14ac:dyDescent="0.3">
      <c r="A125" s="49" t="s">
        <v>244</v>
      </c>
      <c r="B125" t="s">
        <v>23</v>
      </c>
      <c r="C125" t="s">
        <v>23</v>
      </c>
      <c r="D125" s="66" t="s">
        <v>23</v>
      </c>
      <c r="E125" t="s">
        <v>23</v>
      </c>
      <c r="F125" s="66">
        <v>1.3E-7</v>
      </c>
      <c r="G125" s="82">
        <v>4206.9974468578948</v>
      </c>
      <c r="H125" s="78">
        <v>500</v>
      </c>
      <c r="I125" s="78">
        <v>15</v>
      </c>
      <c r="J125" s="90">
        <v>15</v>
      </c>
    </row>
    <row r="126" spans="1:12" x14ac:dyDescent="0.3">
      <c r="A126" s="49" t="s">
        <v>247</v>
      </c>
      <c r="B126" t="s">
        <v>23</v>
      </c>
      <c r="C126" t="s">
        <v>23</v>
      </c>
      <c r="D126" s="66" t="s">
        <v>23</v>
      </c>
      <c r="E126" t="s">
        <v>23</v>
      </c>
      <c r="F126" s="66">
        <v>1.3E-7</v>
      </c>
      <c r="G126" s="82">
        <v>4206.9974468578948</v>
      </c>
      <c r="H126" s="78">
        <v>500</v>
      </c>
      <c r="I126" s="78">
        <v>15</v>
      </c>
      <c r="J126" s="90">
        <v>15</v>
      </c>
    </row>
    <row r="127" spans="1:12" x14ac:dyDescent="0.3">
      <c r="A127" s="49" t="s">
        <v>246</v>
      </c>
      <c r="B127" t="s">
        <v>23</v>
      </c>
      <c r="C127" t="s">
        <v>23</v>
      </c>
      <c r="D127" s="66" t="s">
        <v>23</v>
      </c>
      <c r="E127" t="s">
        <v>23</v>
      </c>
      <c r="F127" s="66">
        <v>1.3E-7</v>
      </c>
      <c r="G127" s="82">
        <v>4206.9974468578948</v>
      </c>
      <c r="H127" s="78">
        <v>500</v>
      </c>
      <c r="I127" s="78">
        <v>15</v>
      </c>
      <c r="J127" s="90">
        <v>15</v>
      </c>
    </row>
    <row r="128" spans="1:12" ht="15" thickBot="1" x14ac:dyDescent="0.35">
      <c r="A128" s="35" t="s">
        <v>87</v>
      </c>
      <c r="B128" s="36"/>
      <c r="C128" s="36"/>
      <c r="D128" s="67"/>
      <c r="E128" s="36"/>
      <c r="F128" s="67">
        <f>SUM(F116:F127)</f>
        <v>1.5908000000000001E-5</v>
      </c>
      <c r="G128" s="80">
        <f>D114/F128</f>
        <v>1885.8436007040482</v>
      </c>
      <c r="H128" s="84">
        <v>1010</v>
      </c>
      <c r="I128" s="75">
        <v>0.27</v>
      </c>
      <c r="J128" s="97">
        <v>0.27</v>
      </c>
    </row>
    <row r="129" spans="1:12" x14ac:dyDescent="0.3">
      <c r="A129" s="3"/>
      <c r="C129" s="3"/>
      <c r="D129" s="66"/>
      <c r="F129" s="66"/>
      <c r="H129" s="81"/>
      <c r="I129" s="69"/>
      <c r="J129" s="69"/>
    </row>
    <row r="130" spans="1:12" ht="15" thickBot="1" x14ac:dyDescent="0.35">
      <c r="A130" s="2" t="s">
        <v>27</v>
      </c>
      <c r="D130" s="66"/>
      <c r="F130" s="68"/>
      <c r="H130" s="81"/>
      <c r="I130" s="69"/>
      <c r="J130" s="69"/>
    </row>
    <row r="131" spans="1:12" x14ac:dyDescent="0.3">
      <c r="A131" s="48" t="s">
        <v>168</v>
      </c>
      <c r="B131" s="31" t="s">
        <v>0</v>
      </c>
      <c r="C131" s="31" t="s">
        <v>173</v>
      </c>
      <c r="D131" s="65" t="s">
        <v>91</v>
      </c>
      <c r="E131" s="31" t="s">
        <v>89</v>
      </c>
      <c r="F131" s="65" t="s">
        <v>81</v>
      </c>
      <c r="G131" s="31" t="s">
        <v>5</v>
      </c>
      <c r="H131" s="88" t="s">
        <v>4</v>
      </c>
      <c r="I131" s="87" t="s">
        <v>200</v>
      </c>
      <c r="J131" s="94" t="s">
        <v>199</v>
      </c>
      <c r="L131" s="22"/>
    </row>
    <row r="132" spans="1:12" x14ac:dyDescent="0.3">
      <c r="A132" s="38" t="s">
        <v>169</v>
      </c>
      <c r="B132" t="s">
        <v>48</v>
      </c>
      <c r="C132">
        <f>1.7*0.1775</f>
        <v>0.30174999999999996</v>
      </c>
      <c r="D132" s="66">
        <f>C132/1000</f>
        <v>3.0174999999999999E-4</v>
      </c>
      <c r="E132">
        <f>D132/$D$135</f>
        <v>0.50992817912970001</v>
      </c>
      <c r="F132" s="66" t="s">
        <v>23</v>
      </c>
      <c r="G132" t="s">
        <v>23</v>
      </c>
      <c r="H132" s="85">
        <v>500</v>
      </c>
      <c r="I132" s="85">
        <v>15</v>
      </c>
      <c r="J132" s="98">
        <v>15</v>
      </c>
    </row>
    <row r="133" spans="1:12" x14ac:dyDescent="0.3">
      <c r="A133" s="38" t="s">
        <v>170</v>
      </c>
      <c r="B133" t="s">
        <v>48</v>
      </c>
      <c r="C133">
        <v>0.22</v>
      </c>
      <c r="D133" s="66">
        <f t="shared" ref="D133:D135" si="4">C133/1000</f>
        <v>2.2000000000000001E-4</v>
      </c>
      <c r="E133">
        <f t="shared" ref="E133:E134" si="5">D133/$D$135</f>
        <v>0.37177862272919304</v>
      </c>
      <c r="F133" s="66" t="s">
        <v>23</v>
      </c>
      <c r="G133" t="s">
        <v>23</v>
      </c>
      <c r="H133" s="85">
        <v>500</v>
      </c>
      <c r="I133" s="85">
        <v>15</v>
      </c>
      <c r="J133" s="98">
        <v>15</v>
      </c>
    </row>
    <row r="134" spans="1:12" x14ac:dyDescent="0.3">
      <c r="A134" s="45" t="s">
        <v>171</v>
      </c>
      <c r="B134" t="s">
        <v>49</v>
      </c>
      <c r="C134">
        <v>7.0000000000000007E-2</v>
      </c>
      <c r="D134" s="66">
        <f t="shared" si="4"/>
        <v>7.0000000000000007E-5</v>
      </c>
      <c r="E134">
        <f t="shared" si="5"/>
        <v>0.11829319814110689</v>
      </c>
      <c r="F134" s="66" t="s">
        <v>23</v>
      </c>
      <c r="G134" t="s">
        <v>23</v>
      </c>
      <c r="H134" s="85">
        <v>900</v>
      </c>
      <c r="I134" s="85">
        <v>209</v>
      </c>
      <c r="J134" s="98">
        <v>209</v>
      </c>
    </row>
    <row r="135" spans="1:12" x14ac:dyDescent="0.3">
      <c r="A135" s="39" t="s">
        <v>87</v>
      </c>
      <c r="B135" t="s">
        <v>22</v>
      </c>
      <c r="C135">
        <f>SUM(C132:C134)</f>
        <v>0.59175</v>
      </c>
      <c r="D135" s="66">
        <f t="shared" si="4"/>
        <v>5.9175000000000005E-4</v>
      </c>
      <c r="E135">
        <f>SUM(E132:E134)</f>
        <v>1</v>
      </c>
      <c r="F135" s="66">
        <v>1.3E-7</v>
      </c>
      <c r="G135" s="82">
        <f>D135/F135</f>
        <v>4551.9230769230771</v>
      </c>
      <c r="H135" s="82">
        <f>H132*$E$132+H133*$E$133+H134*$E$134</f>
        <v>547.3172792564427</v>
      </c>
      <c r="I135" s="82">
        <v>15</v>
      </c>
      <c r="J135" s="95">
        <v>15</v>
      </c>
    </row>
    <row r="136" spans="1:12" x14ac:dyDescent="0.3">
      <c r="A136" s="55" t="s">
        <v>93</v>
      </c>
      <c r="B136" s="17"/>
      <c r="C136" s="17"/>
      <c r="D136" s="63"/>
      <c r="E136" s="17"/>
      <c r="F136" s="63"/>
      <c r="G136" s="17"/>
      <c r="H136" s="79"/>
      <c r="I136" s="79"/>
      <c r="J136" s="91"/>
    </row>
    <row r="137" spans="1:12" ht="15" thickBot="1" x14ac:dyDescent="0.35">
      <c r="A137" s="50" t="s">
        <v>172</v>
      </c>
      <c r="B137" s="36"/>
      <c r="C137" s="36"/>
      <c r="D137" s="67"/>
      <c r="E137" s="36"/>
      <c r="F137" s="67"/>
      <c r="G137" s="80">
        <v>4551.9230769230771</v>
      </c>
      <c r="H137" s="80">
        <v>547.3172792564427</v>
      </c>
      <c r="I137" s="80">
        <v>15</v>
      </c>
      <c r="J137" s="92">
        <v>15</v>
      </c>
    </row>
    <row r="138" spans="1:12" x14ac:dyDescent="0.3">
      <c r="J138" s="6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1"/>
  <sheetViews>
    <sheetView zoomScale="59" zoomScaleNormal="70" workbookViewId="0">
      <selection activeCell="D49" sqref="D49"/>
    </sheetView>
  </sheetViews>
  <sheetFormatPr baseColWidth="10" defaultRowHeight="14.4" x14ac:dyDescent="0.3"/>
  <cols>
    <col min="1" max="1" width="23.33203125" customWidth="1"/>
    <col min="2" max="2" width="47.5546875" bestFit="1" customWidth="1"/>
    <col min="3" max="3" width="21.44140625" bestFit="1" customWidth="1"/>
    <col min="4" max="4" width="8.109375" bestFit="1" customWidth="1"/>
    <col min="5" max="5" width="7" customWidth="1"/>
    <col min="6" max="6" width="7.44140625" bestFit="1" customWidth="1"/>
    <col min="7" max="7" width="7.33203125" bestFit="1" customWidth="1"/>
    <col min="8" max="8" width="9" customWidth="1"/>
    <col min="9" max="9" width="3" bestFit="1" customWidth="1"/>
    <col min="10" max="10" width="12.109375" bestFit="1" customWidth="1"/>
    <col min="11" max="11" width="10.33203125" bestFit="1" customWidth="1"/>
    <col min="12" max="12" width="20.33203125" bestFit="1" customWidth="1"/>
    <col min="13" max="13" width="8" customWidth="1"/>
    <col min="14" max="14" width="31.5546875" customWidth="1"/>
  </cols>
  <sheetData>
    <row r="1" spans="1:17" ht="28.8" x14ac:dyDescent="0.3">
      <c r="A1" s="2" t="s">
        <v>297</v>
      </c>
      <c r="B1" s="2" t="s">
        <v>271</v>
      </c>
      <c r="C1" s="58" t="s">
        <v>253</v>
      </c>
      <c r="D1" s="58" t="s">
        <v>254</v>
      </c>
      <c r="E1" s="58" t="s">
        <v>255</v>
      </c>
      <c r="F1" s="58" t="s">
        <v>256</v>
      </c>
      <c r="G1" s="58" t="s">
        <v>356</v>
      </c>
      <c r="H1" s="58" t="s">
        <v>357</v>
      </c>
      <c r="I1" s="58" t="s">
        <v>355</v>
      </c>
      <c r="J1" s="58" t="s">
        <v>359</v>
      </c>
      <c r="K1" s="2" t="s">
        <v>358</v>
      </c>
      <c r="L1" s="58" t="s">
        <v>270</v>
      </c>
      <c r="O1" s="5"/>
    </row>
    <row r="2" spans="1:17" x14ac:dyDescent="0.3">
      <c r="A2" t="s">
        <v>272</v>
      </c>
      <c r="B2" s="59" t="s">
        <v>298</v>
      </c>
      <c r="C2" s="5" t="s">
        <v>353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6">
        <v>21</v>
      </c>
      <c r="L2" s="107">
        <f>1/K2</f>
        <v>4.7619047619047616E-2</v>
      </c>
      <c r="N2" t="s">
        <v>350</v>
      </c>
    </row>
    <row r="3" spans="1:17" x14ac:dyDescent="0.3">
      <c r="A3" t="s">
        <v>273</v>
      </c>
      <c r="B3" s="59" t="s">
        <v>298</v>
      </c>
      <c r="C3" s="5" t="s">
        <v>353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6">
        <v>21</v>
      </c>
      <c r="L3" s="107">
        <f t="shared" ref="L3:L25" si="0">1/K3</f>
        <v>4.7619047619047616E-2</v>
      </c>
    </row>
    <row r="4" spans="1:17" x14ac:dyDescent="0.3">
      <c r="A4" t="s">
        <v>274</v>
      </c>
      <c r="B4" s="59" t="s">
        <v>298</v>
      </c>
      <c r="C4" s="5" t="s">
        <v>353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6">
        <v>21</v>
      </c>
      <c r="L4" s="107">
        <f t="shared" si="0"/>
        <v>4.7619047619047616E-2</v>
      </c>
    </row>
    <row r="5" spans="1:17" x14ac:dyDescent="0.3">
      <c r="A5" t="s">
        <v>275</v>
      </c>
      <c r="B5" t="s">
        <v>299</v>
      </c>
      <c r="C5" s="5" t="s">
        <v>352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6">
        <f>$K$2*($G$2*$H$2*$I$2+$J$2)/(G5*H5*I5+J5)</f>
        <v>63.284210526315789</v>
      </c>
      <c r="L5" s="107">
        <f t="shared" si="0"/>
        <v>1.5801729873586162E-2</v>
      </c>
    </row>
    <row r="6" spans="1:17" x14ac:dyDescent="0.3">
      <c r="A6" t="s">
        <v>276</v>
      </c>
      <c r="B6" t="s">
        <v>300</v>
      </c>
      <c r="C6" s="5" t="s">
        <v>351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6">
        <f t="shared" ref="K6:K15" si="1">$K$2*($G$2*$H$2*$I$2+$J$2)/(G6*H6*I6+J6)</f>
        <v>14.923404255319147</v>
      </c>
      <c r="L6" s="107">
        <f t="shared" si="0"/>
        <v>6.7008839463929298E-2</v>
      </c>
      <c r="N6" s="108" t="s">
        <v>360</v>
      </c>
    </row>
    <row r="7" spans="1:17" x14ac:dyDescent="0.3">
      <c r="A7" t="s">
        <v>277</v>
      </c>
      <c r="B7" t="s">
        <v>301</v>
      </c>
      <c r="C7" s="5" t="s">
        <v>257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6">
        <f t="shared" si="1"/>
        <v>46.96875</v>
      </c>
      <c r="L7" s="107">
        <f t="shared" si="0"/>
        <v>2.1290751829673986E-2</v>
      </c>
      <c r="N7" s="108"/>
    </row>
    <row r="8" spans="1:17" x14ac:dyDescent="0.3">
      <c r="A8" t="s">
        <v>278</v>
      </c>
      <c r="B8" t="s">
        <v>302</v>
      </c>
      <c r="C8" s="5" t="s">
        <v>354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6">
        <f t="shared" si="1"/>
        <v>80.930769230769229</v>
      </c>
      <c r="L8" s="107">
        <f t="shared" si="0"/>
        <v>1.2356239901150081E-2</v>
      </c>
      <c r="N8" s="108"/>
    </row>
    <row r="9" spans="1:17" x14ac:dyDescent="0.3">
      <c r="A9" t="s">
        <v>280</v>
      </c>
      <c r="B9" t="s">
        <v>303</v>
      </c>
      <c r="C9" s="5" t="s">
        <v>258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6">
        <f t="shared" si="1"/>
        <v>18.457894736842103</v>
      </c>
      <c r="L9" s="107">
        <f t="shared" si="0"/>
        <v>5.4177359566581131E-2</v>
      </c>
    </row>
    <row r="10" spans="1:17" x14ac:dyDescent="0.3">
      <c r="A10" t="s">
        <v>281</v>
      </c>
      <c r="B10" t="s">
        <v>304</v>
      </c>
      <c r="C10" s="5" t="s">
        <v>259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6">
        <f t="shared" si="1"/>
        <v>26.976923076923075</v>
      </c>
      <c r="L10" s="107">
        <f t="shared" si="0"/>
        <v>3.7068719703450242E-2</v>
      </c>
      <c r="N10" s="60"/>
    </row>
    <row r="11" spans="1:17" x14ac:dyDescent="0.3">
      <c r="A11" t="s">
        <v>282</v>
      </c>
      <c r="B11" s="59" t="s">
        <v>305</v>
      </c>
      <c r="C11" s="5" t="s">
        <v>260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6">
        <f t="shared" si="1"/>
        <v>109.59375</v>
      </c>
      <c r="L11" s="107">
        <f t="shared" si="0"/>
        <v>9.1246079270031373E-3</v>
      </c>
      <c r="N11" s="61"/>
      <c r="O11" s="61"/>
      <c r="P11" s="61"/>
      <c r="Q11" s="61"/>
    </row>
    <row r="12" spans="1:17" x14ac:dyDescent="0.3">
      <c r="A12" t="s">
        <v>283</v>
      </c>
      <c r="B12" s="59" t="s">
        <v>305</v>
      </c>
      <c r="C12" s="5" t="s">
        <v>260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6">
        <f t="shared" si="1"/>
        <v>109.59375</v>
      </c>
      <c r="L12" s="107">
        <f t="shared" si="0"/>
        <v>9.1246079270031373E-3</v>
      </c>
      <c r="N12" s="61"/>
      <c r="O12" s="61"/>
      <c r="P12" s="61"/>
      <c r="Q12" s="61"/>
    </row>
    <row r="13" spans="1:17" x14ac:dyDescent="0.3">
      <c r="A13" t="s">
        <v>284</v>
      </c>
      <c r="B13" s="59" t="s">
        <v>305</v>
      </c>
      <c r="C13" s="5" t="s">
        <v>260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6">
        <f t="shared" si="1"/>
        <v>109.59375</v>
      </c>
      <c r="L13" s="107">
        <f t="shared" si="0"/>
        <v>9.1246079270031373E-3</v>
      </c>
      <c r="N13" s="61"/>
      <c r="O13" s="61"/>
      <c r="P13" s="61"/>
      <c r="Q13" s="61"/>
    </row>
    <row r="14" spans="1:17" x14ac:dyDescent="0.3">
      <c r="A14" t="s">
        <v>285</v>
      </c>
      <c r="B14" s="59" t="s">
        <v>306</v>
      </c>
      <c r="C14" s="5" t="s">
        <v>261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6">
        <f t="shared" si="1"/>
        <v>8.7166528583264284</v>
      </c>
      <c r="L14" s="107">
        <f t="shared" si="0"/>
        <v>0.11472293508221652</v>
      </c>
      <c r="N14" s="61"/>
    </row>
    <row r="15" spans="1:17" x14ac:dyDescent="0.3">
      <c r="A15" t="s">
        <v>286</v>
      </c>
      <c r="B15" s="59" t="s">
        <v>307</v>
      </c>
      <c r="C15" s="5" t="s">
        <v>262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6">
        <f t="shared" si="1"/>
        <v>3.4791666666666665</v>
      </c>
      <c r="L15" s="107">
        <f t="shared" si="0"/>
        <v>0.28742514970059879</v>
      </c>
      <c r="O15" s="61"/>
      <c r="P15" s="61"/>
      <c r="Q15" s="61"/>
    </row>
    <row r="16" spans="1:17" x14ac:dyDescent="0.3">
      <c r="A16" t="s">
        <v>287</v>
      </c>
      <c r="B16" s="59" t="s">
        <v>308</v>
      </c>
      <c r="C16" s="5" t="s">
        <v>263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6">
        <f t="shared" ref="K16:K25" si="2">$K$2*(5)/(G16*H16*I16+J16)</f>
        <v>6.4975247524752477</v>
      </c>
      <c r="L16" s="107">
        <f t="shared" si="0"/>
        <v>0.15390476190476191</v>
      </c>
      <c r="O16" s="61"/>
      <c r="P16" s="61"/>
      <c r="Q16" s="61"/>
    </row>
    <row r="17" spans="1:17" x14ac:dyDescent="0.3">
      <c r="A17" t="s">
        <v>288</v>
      </c>
      <c r="B17" t="s">
        <v>309</v>
      </c>
      <c r="C17" s="5" t="s">
        <v>264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6">
        <f t="shared" si="2"/>
        <v>12.485136741973841</v>
      </c>
      <c r="L17" s="107">
        <f t="shared" si="0"/>
        <v>8.0095238095238094E-2</v>
      </c>
      <c r="N17" s="61"/>
      <c r="O17" s="61"/>
      <c r="P17" s="61"/>
      <c r="Q17" s="61"/>
    </row>
    <row r="18" spans="1:17" x14ac:dyDescent="0.3">
      <c r="A18" t="s">
        <v>289</v>
      </c>
      <c r="B18" t="s">
        <v>310</v>
      </c>
      <c r="C18" s="5" t="s">
        <v>265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6">
        <f t="shared" si="2"/>
        <v>6.9169960474308301</v>
      </c>
      <c r="L18" s="107">
        <f t="shared" si="0"/>
        <v>0.14457142857142857</v>
      </c>
    </row>
    <row r="19" spans="1:17" x14ac:dyDescent="0.3">
      <c r="A19" t="s">
        <v>290</v>
      </c>
      <c r="B19" t="s">
        <v>311</v>
      </c>
      <c r="C19" s="5" t="s">
        <v>261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6">
        <f t="shared" si="2"/>
        <v>10.067114093959733</v>
      </c>
      <c r="L19" s="107">
        <f t="shared" si="0"/>
        <v>9.9333333333333329E-2</v>
      </c>
    </row>
    <row r="20" spans="1:17" x14ac:dyDescent="0.3">
      <c r="A20" t="s">
        <v>291</v>
      </c>
      <c r="B20" t="s">
        <v>312</v>
      </c>
      <c r="C20" s="5" t="s">
        <v>261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6">
        <f t="shared" si="2"/>
        <v>35.164099129269921</v>
      </c>
      <c r="L20" s="107">
        <f t="shared" si="0"/>
        <v>2.8438095238095241E-2</v>
      </c>
    </row>
    <row r="21" spans="1:17" x14ac:dyDescent="0.3">
      <c r="A21" t="s">
        <v>292</v>
      </c>
      <c r="B21" t="s">
        <v>313</v>
      </c>
      <c r="C21" s="5" t="s">
        <v>266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6">
        <f t="shared" si="2"/>
        <v>15.843795267986479</v>
      </c>
      <c r="L21" s="107">
        <f t="shared" si="0"/>
        <v>6.3116190476190479E-2</v>
      </c>
    </row>
    <row r="22" spans="1:17" x14ac:dyDescent="0.3">
      <c r="A22" t="s">
        <v>293</v>
      </c>
      <c r="B22" t="s">
        <v>314</v>
      </c>
      <c r="C22" s="5" t="s">
        <v>267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6">
        <f t="shared" si="2"/>
        <v>39.033457249070629</v>
      </c>
      <c r="L22" s="107">
        <f t="shared" si="0"/>
        <v>2.5619047619047621E-2</v>
      </c>
    </row>
    <row r="23" spans="1:17" x14ac:dyDescent="0.3">
      <c r="A23" t="s">
        <v>294</v>
      </c>
      <c r="B23" t="s">
        <v>315</v>
      </c>
      <c r="C23" s="5" t="s">
        <v>268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6">
        <f t="shared" si="2"/>
        <v>73.943661971830991</v>
      </c>
      <c r="L23" s="107">
        <f t="shared" si="0"/>
        <v>1.3523809523809523E-2</v>
      </c>
    </row>
    <row r="24" spans="1:17" x14ac:dyDescent="0.3">
      <c r="A24" t="s">
        <v>295</v>
      </c>
      <c r="B24" t="s">
        <v>315</v>
      </c>
      <c r="C24" s="5" t="s">
        <v>268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6">
        <f t="shared" si="2"/>
        <v>73.943661971830991</v>
      </c>
      <c r="L24" s="107">
        <f t="shared" si="0"/>
        <v>1.3523809523809523E-2</v>
      </c>
    </row>
    <row r="25" spans="1:17" x14ac:dyDescent="0.3">
      <c r="A25" t="s">
        <v>296</v>
      </c>
      <c r="B25" t="s">
        <v>316</v>
      </c>
      <c r="C25" s="5" t="s">
        <v>269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6">
        <f t="shared" si="2"/>
        <v>57.565789473684212</v>
      </c>
      <c r="L25" s="107">
        <f t="shared" si="0"/>
        <v>1.7371428571428572E-2</v>
      </c>
    </row>
    <row r="26" spans="1:17" x14ac:dyDescent="0.3">
      <c r="J26" s="3"/>
    </row>
    <row r="27" spans="1:17" x14ac:dyDescent="0.3">
      <c r="A27" s="2" t="s">
        <v>320</v>
      </c>
    </row>
    <row r="28" spans="1:17" x14ac:dyDescent="0.3">
      <c r="A28" t="s">
        <v>317</v>
      </c>
      <c r="J28" t="s">
        <v>361</v>
      </c>
    </row>
    <row r="29" spans="1:17" x14ac:dyDescent="0.3">
      <c r="A29" t="s">
        <v>318</v>
      </c>
      <c r="N29" s="5"/>
    </row>
    <row r="30" spans="1:17" x14ac:dyDescent="0.3">
      <c r="A30" t="s">
        <v>317</v>
      </c>
      <c r="C30" s="2"/>
      <c r="F30" s="2"/>
      <c r="G30" s="2"/>
      <c r="H30" s="2"/>
      <c r="I30" s="2"/>
      <c r="J30" s="2"/>
    </row>
    <row r="31" spans="1:17" x14ac:dyDescent="0.3">
      <c r="A31" t="s">
        <v>319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2"/>
  <sheetViews>
    <sheetView topLeftCell="A2" zoomScale="70" workbookViewId="0">
      <selection activeCell="A34" sqref="A34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08" t="s">
        <v>327</v>
      </c>
      <c r="D1" s="108"/>
      <c r="E1" s="108"/>
      <c r="F1" s="108"/>
      <c r="H1" s="108" t="s">
        <v>326</v>
      </c>
      <c r="I1" s="108"/>
      <c r="J1" s="108"/>
      <c r="K1" s="108"/>
    </row>
    <row r="2" spans="1:11" x14ac:dyDescent="0.3">
      <c r="A2" s="2" t="s">
        <v>297</v>
      </c>
      <c r="B2" s="2" t="s">
        <v>271</v>
      </c>
      <c r="C2" t="s">
        <v>322</v>
      </c>
      <c r="D2" s="60" t="s">
        <v>323</v>
      </c>
      <c r="E2" t="s">
        <v>324</v>
      </c>
      <c r="F2" s="60" t="s">
        <v>325</v>
      </c>
      <c r="H2" t="s">
        <v>322</v>
      </c>
      <c r="I2" s="60" t="s">
        <v>323</v>
      </c>
      <c r="J2" t="s">
        <v>324</v>
      </c>
      <c r="K2" s="60" t="s">
        <v>325</v>
      </c>
    </row>
    <row r="3" spans="1:11" x14ac:dyDescent="0.3">
      <c r="A3" t="s">
        <v>272</v>
      </c>
      <c r="B3" t="s">
        <v>298</v>
      </c>
      <c r="D3" s="103">
        <f>0.02/3</f>
        <v>6.6666666666666671E-3</v>
      </c>
      <c r="E3" s="103"/>
      <c r="F3" s="103">
        <f>0.02/3</f>
        <v>6.6666666666666671E-3</v>
      </c>
      <c r="G3" s="103"/>
      <c r="H3" s="102">
        <f>C3/1000</f>
        <v>0</v>
      </c>
      <c r="I3" s="102">
        <f t="shared" ref="I3:K3" si="0">D3/1000</f>
        <v>6.6666666666666675E-6</v>
      </c>
      <c r="J3" s="102">
        <f t="shared" si="0"/>
        <v>0</v>
      </c>
      <c r="K3" s="102">
        <f t="shared" si="0"/>
        <v>6.6666666666666675E-6</v>
      </c>
    </row>
    <row r="4" spans="1:11" x14ac:dyDescent="0.3">
      <c r="A4" t="s">
        <v>273</v>
      </c>
      <c r="B4" t="s">
        <v>298</v>
      </c>
      <c r="D4" s="103">
        <f t="shared" ref="D4:F5" si="1">0.02/3</f>
        <v>6.6666666666666671E-3</v>
      </c>
      <c r="E4" s="103"/>
      <c r="F4" s="103">
        <f t="shared" si="1"/>
        <v>6.6666666666666671E-3</v>
      </c>
      <c r="G4" s="103"/>
      <c r="H4" s="102">
        <f t="shared" ref="H4:H27" si="2">C4/1000</f>
        <v>0</v>
      </c>
      <c r="I4" s="102">
        <f t="shared" ref="I4:I27" si="3">D4/1000</f>
        <v>6.6666666666666675E-6</v>
      </c>
      <c r="J4" s="102">
        <f t="shared" ref="J4:J27" si="4">E4/1000</f>
        <v>0</v>
      </c>
      <c r="K4" s="102">
        <f t="shared" ref="K4:K27" si="5">F4/1000</f>
        <v>6.6666666666666675E-6</v>
      </c>
    </row>
    <row r="5" spans="1:11" x14ac:dyDescent="0.3">
      <c r="A5" t="s">
        <v>274</v>
      </c>
      <c r="B5" t="s">
        <v>298</v>
      </c>
      <c r="D5" s="103">
        <f t="shared" si="1"/>
        <v>6.6666666666666671E-3</v>
      </c>
      <c r="E5" s="103"/>
      <c r="F5" s="103">
        <f t="shared" si="1"/>
        <v>6.6666666666666671E-3</v>
      </c>
      <c r="G5" s="103"/>
      <c r="H5" s="102">
        <f t="shared" si="2"/>
        <v>0</v>
      </c>
      <c r="I5" s="102">
        <f t="shared" si="3"/>
        <v>6.6666666666666675E-6</v>
      </c>
      <c r="J5" s="102">
        <f t="shared" si="4"/>
        <v>0</v>
      </c>
      <c r="K5" s="102">
        <f t="shared" si="5"/>
        <v>6.6666666666666675E-6</v>
      </c>
    </row>
    <row r="6" spans="1:11" x14ac:dyDescent="0.3">
      <c r="A6" t="s">
        <v>275</v>
      </c>
      <c r="B6" t="s">
        <v>299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276</v>
      </c>
      <c r="B7" t="s">
        <v>300</v>
      </c>
      <c r="D7" s="100">
        <v>0</v>
      </c>
      <c r="F7" s="100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277</v>
      </c>
      <c r="B8" t="s">
        <v>301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278</v>
      </c>
      <c r="B9" t="s">
        <v>302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279</v>
      </c>
      <c r="D10" s="101">
        <v>0</v>
      </c>
      <c r="F10" s="101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280</v>
      </c>
      <c r="B11" t="s">
        <v>303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281</v>
      </c>
      <c r="B12" t="s">
        <v>304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282</v>
      </c>
      <c r="B13" t="s">
        <v>305</v>
      </c>
      <c r="D13" s="100">
        <v>0</v>
      </c>
      <c r="F13" s="100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283</v>
      </c>
      <c r="B14" t="s">
        <v>305</v>
      </c>
      <c r="D14" s="100">
        <v>0</v>
      </c>
      <c r="F14" s="100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284</v>
      </c>
      <c r="B15" t="s">
        <v>305</v>
      </c>
      <c r="D15" s="100">
        <v>0</v>
      </c>
      <c r="F15" s="100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285</v>
      </c>
      <c r="B16" t="s">
        <v>306</v>
      </c>
      <c r="D16" s="100">
        <v>0</v>
      </c>
      <c r="F16" s="100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286</v>
      </c>
      <c r="B17" t="s">
        <v>307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287</v>
      </c>
      <c r="B18" t="s">
        <v>308</v>
      </c>
      <c r="D18">
        <v>389</v>
      </c>
      <c r="F18" s="100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288</v>
      </c>
      <c r="B19" t="s">
        <v>309</v>
      </c>
      <c r="D19" s="100">
        <v>145.19999999999999</v>
      </c>
      <c r="F19" s="100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289</v>
      </c>
      <c r="B20" t="s">
        <v>310</v>
      </c>
      <c r="D20" s="100">
        <v>227.7</v>
      </c>
      <c r="F20" s="100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290</v>
      </c>
      <c r="B21" t="s">
        <v>311</v>
      </c>
      <c r="D21" s="100">
        <v>290.39999999999998</v>
      </c>
      <c r="F21" s="100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291</v>
      </c>
      <c r="B22" t="s">
        <v>312</v>
      </c>
      <c r="D22" s="100">
        <v>217.8</v>
      </c>
      <c r="F22" s="100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292</v>
      </c>
      <c r="B23" t="s">
        <v>313</v>
      </c>
      <c r="D23" s="100">
        <v>0</v>
      </c>
      <c r="F23" s="100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293</v>
      </c>
      <c r="B24" t="s">
        <v>314</v>
      </c>
      <c r="D24" s="100">
        <v>45</v>
      </c>
      <c r="F24" s="100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294</v>
      </c>
      <c r="B25" t="s">
        <v>315</v>
      </c>
      <c r="D25" s="100">
        <v>500</v>
      </c>
      <c r="F25" s="100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295</v>
      </c>
      <c r="B26" t="s">
        <v>315</v>
      </c>
      <c r="D26" s="100">
        <v>500</v>
      </c>
      <c r="F26" s="100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296</v>
      </c>
      <c r="B27" t="s">
        <v>316</v>
      </c>
      <c r="D27" s="100">
        <v>330</v>
      </c>
      <c r="F27" s="100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87</v>
      </c>
      <c r="D29">
        <f>SUM(D3:D27)</f>
        <v>2691.62</v>
      </c>
    </row>
    <row r="30" spans="1:11" x14ac:dyDescent="0.3">
      <c r="D30" t="s">
        <v>328</v>
      </c>
    </row>
    <row r="32" spans="1:11" x14ac:dyDescent="0.3">
      <c r="A32" t="s">
        <v>347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E148-E778-4900-ACB5-C9325DC5E91A}">
  <dimension ref="A1:B149"/>
  <sheetViews>
    <sheetView tabSelected="1" workbookViewId="0">
      <selection activeCell="C1" sqref="C1"/>
    </sheetView>
  </sheetViews>
  <sheetFormatPr baseColWidth="10" defaultRowHeight="14.4" x14ac:dyDescent="0.3"/>
  <cols>
    <col min="1" max="1" width="26.77734375" style="110" customWidth="1"/>
  </cols>
  <sheetData>
    <row r="1" spans="1:2" x14ac:dyDescent="0.3">
      <c r="A1" s="109" t="s">
        <v>391</v>
      </c>
      <c r="B1" s="2" t="s">
        <v>392</v>
      </c>
    </row>
    <row r="2" spans="1:2" x14ac:dyDescent="0.3">
      <c r="A2" s="110" t="s">
        <v>362</v>
      </c>
      <c r="B2" t="s">
        <v>511</v>
      </c>
    </row>
    <row r="3" spans="1:2" x14ac:dyDescent="0.3">
      <c r="A3" s="110" t="s">
        <v>363</v>
      </c>
      <c r="B3" t="s">
        <v>511</v>
      </c>
    </row>
    <row r="4" spans="1:2" x14ac:dyDescent="0.3">
      <c r="A4" s="110" t="s">
        <v>364</v>
      </c>
      <c r="B4" t="s">
        <v>511</v>
      </c>
    </row>
    <row r="5" spans="1:2" x14ac:dyDescent="0.3">
      <c r="A5" s="110" t="s">
        <v>365</v>
      </c>
      <c r="B5" t="s">
        <v>511</v>
      </c>
    </row>
    <row r="6" spans="1:2" x14ac:dyDescent="0.3">
      <c r="A6" s="110" t="s">
        <v>366</v>
      </c>
      <c r="B6" t="s">
        <v>511</v>
      </c>
    </row>
    <row r="7" spans="1:2" x14ac:dyDescent="0.3">
      <c r="A7" s="110" t="s">
        <v>367</v>
      </c>
      <c r="B7" t="s">
        <v>511</v>
      </c>
    </row>
    <row r="8" spans="1:2" x14ac:dyDescent="0.3">
      <c r="A8" s="110" t="s">
        <v>368</v>
      </c>
      <c r="B8" t="s">
        <v>511</v>
      </c>
    </row>
    <row r="9" spans="1:2" x14ac:dyDescent="0.3">
      <c r="A9" s="110" t="s">
        <v>369</v>
      </c>
      <c r="B9" t="s">
        <v>511</v>
      </c>
    </row>
    <row r="10" spans="1:2" x14ac:dyDescent="0.3">
      <c r="A10" s="110" t="s">
        <v>370</v>
      </c>
      <c r="B10" t="s">
        <v>511</v>
      </c>
    </row>
    <row r="11" spans="1:2" x14ac:dyDescent="0.3">
      <c r="A11" s="110" t="s">
        <v>371</v>
      </c>
      <c r="B11" t="s">
        <v>510</v>
      </c>
    </row>
    <row r="12" spans="1:2" x14ac:dyDescent="0.3">
      <c r="A12" s="110" t="s">
        <v>372</v>
      </c>
      <c r="B12" t="s">
        <v>510</v>
      </c>
    </row>
    <row r="13" spans="1:2" x14ac:dyDescent="0.3">
      <c r="A13" s="110" t="s">
        <v>373</v>
      </c>
      <c r="B13" t="s">
        <v>510</v>
      </c>
    </row>
    <row r="14" spans="1:2" x14ac:dyDescent="0.3">
      <c r="A14" s="110" t="s">
        <v>374</v>
      </c>
      <c r="B14" t="s">
        <v>510</v>
      </c>
    </row>
    <row r="15" spans="1:2" x14ac:dyDescent="0.3">
      <c r="A15" s="110" t="s">
        <v>375</v>
      </c>
      <c r="B15" t="s">
        <v>510</v>
      </c>
    </row>
    <row r="16" spans="1:2" x14ac:dyDescent="0.3">
      <c r="A16" s="110" t="s">
        <v>376</v>
      </c>
      <c r="B16" t="s">
        <v>510</v>
      </c>
    </row>
    <row r="17" spans="1:2" x14ac:dyDescent="0.3">
      <c r="A17" s="110" t="s">
        <v>377</v>
      </c>
      <c r="B17" t="s">
        <v>510</v>
      </c>
    </row>
    <row r="18" spans="1:2" x14ac:dyDescent="0.3">
      <c r="A18" s="110" t="s">
        <v>378</v>
      </c>
      <c r="B18" t="s">
        <v>510</v>
      </c>
    </row>
    <row r="19" spans="1:2" x14ac:dyDescent="0.3">
      <c r="A19" s="110" t="s">
        <v>376</v>
      </c>
      <c r="B19" t="s">
        <v>510</v>
      </c>
    </row>
    <row r="20" spans="1:2" x14ac:dyDescent="0.3">
      <c r="A20" s="110" t="s">
        <v>379</v>
      </c>
      <c r="B20" t="s">
        <v>508</v>
      </c>
    </row>
    <row r="21" spans="1:2" x14ac:dyDescent="0.3">
      <c r="A21" s="110" t="s">
        <v>380</v>
      </c>
      <c r="B21" t="s">
        <v>511</v>
      </c>
    </row>
    <row r="22" spans="1:2" x14ac:dyDescent="0.3">
      <c r="A22" s="110" t="s">
        <v>381</v>
      </c>
      <c r="B22" t="s">
        <v>511</v>
      </c>
    </row>
    <row r="23" spans="1:2" x14ac:dyDescent="0.3">
      <c r="A23" s="110" t="s">
        <v>382</v>
      </c>
      <c r="B23" t="s">
        <v>511</v>
      </c>
    </row>
    <row r="24" spans="1:2" x14ac:dyDescent="0.3">
      <c r="A24" s="110" t="s">
        <v>383</v>
      </c>
      <c r="B24" t="s">
        <v>511</v>
      </c>
    </row>
    <row r="25" spans="1:2" x14ac:dyDescent="0.3">
      <c r="A25" s="110" t="s">
        <v>384</v>
      </c>
      <c r="B25" t="s">
        <v>511</v>
      </c>
    </row>
    <row r="26" spans="1:2" x14ac:dyDescent="0.3">
      <c r="A26" s="110" t="s">
        <v>385</v>
      </c>
      <c r="B26" t="s">
        <v>511</v>
      </c>
    </row>
    <row r="27" spans="1:2" x14ac:dyDescent="0.3">
      <c r="A27" s="110" t="s">
        <v>386</v>
      </c>
      <c r="B27" t="s">
        <v>508</v>
      </c>
    </row>
    <row r="28" spans="1:2" x14ac:dyDescent="0.3">
      <c r="A28" s="110" t="s">
        <v>387</v>
      </c>
      <c r="B28" t="s">
        <v>508</v>
      </c>
    </row>
    <row r="29" spans="1:2" x14ac:dyDescent="0.3">
      <c r="A29" s="110" t="s">
        <v>388</v>
      </c>
      <c r="B29" t="s">
        <v>508</v>
      </c>
    </row>
    <row r="30" spans="1:2" x14ac:dyDescent="0.3">
      <c r="A30" s="110" t="s">
        <v>389</v>
      </c>
      <c r="B30" t="s">
        <v>511</v>
      </c>
    </row>
    <row r="31" spans="1:2" x14ac:dyDescent="0.3">
      <c r="A31" s="110" t="s">
        <v>390</v>
      </c>
      <c r="B31" t="s">
        <v>511</v>
      </c>
    </row>
    <row r="32" spans="1:2" x14ac:dyDescent="0.3">
      <c r="A32" s="110" t="s">
        <v>393</v>
      </c>
      <c r="B32" t="s">
        <v>508</v>
      </c>
    </row>
    <row r="33" spans="1:2" x14ac:dyDescent="0.3">
      <c r="A33" s="110" t="s">
        <v>394</v>
      </c>
      <c r="B33" t="s">
        <v>508</v>
      </c>
    </row>
    <row r="34" spans="1:2" x14ac:dyDescent="0.3">
      <c r="A34" s="110" t="s">
        <v>395</v>
      </c>
      <c r="B34" t="s">
        <v>508</v>
      </c>
    </row>
    <row r="35" spans="1:2" x14ac:dyDescent="0.3">
      <c r="A35" s="110" t="s">
        <v>396</v>
      </c>
      <c r="B35" t="s">
        <v>511</v>
      </c>
    </row>
    <row r="36" spans="1:2" x14ac:dyDescent="0.3">
      <c r="A36" s="110" t="s">
        <v>397</v>
      </c>
      <c r="B36" t="s">
        <v>508</v>
      </c>
    </row>
    <row r="37" spans="1:2" x14ac:dyDescent="0.3">
      <c r="A37" s="110" t="s">
        <v>398</v>
      </c>
      <c r="B37" t="s">
        <v>511</v>
      </c>
    </row>
    <row r="38" spans="1:2" x14ac:dyDescent="0.3">
      <c r="A38" s="110" t="s">
        <v>431</v>
      </c>
      <c r="B38" t="s">
        <v>508</v>
      </c>
    </row>
    <row r="39" spans="1:2" x14ac:dyDescent="0.3">
      <c r="A39" s="110" t="s">
        <v>399</v>
      </c>
      <c r="B39" t="s">
        <v>508</v>
      </c>
    </row>
    <row r="40" spans="1:2" x14ac:dyDescent="0.3">
      <c r="A40" s="110" t="s">
        <v>400</v>
      </c>
      <c r="B40" t="s">
        <v>508</v>
      </c>
    </row>
    <row r="41" spans="1:2" x14ac:dyDescent="0.3">
      <c r="A41" s="110" t="s">
        <v>432</v>
      </c>
      <c r="B41" t="s">
        <v>508</v>
      </c>
    </row>
    <row r="42" spans="1:2" x14ac:dyDescent="0.3">
      <c r="A42" s="110" t="s">
        <v>512</v>
      </c>
      <c r="B42" t="s">
        <v>509</v>
      </c>
    </row>
    <row r="43" spans="1:2" x14ac:dyDescent="0.3">
      <c r="A43" s="110" t="s">
        <v>433</v>
      </c>
      <c r="B43" t="s">
        <v>509</v>
      </c>
    </row>
    <row r="44" spans="1:2" x14ac:dyDescent="0.3">
      <c r="A44" s="110" t="s">
        <v>513</v>
      </c>
      <c r="B44" t="s">
        <v>509</v>
      </c>
    </row>
    <row r="45" spans="1:2" x14ac:dyDescent="0.3">
      <c r="A45" s="110" t="s">
        <v>434</v>
      </c>
      <c r="B45" t="s">
        <v>511</v>
      </c>
    </row>
    <row r="46" spans="1:2" x14ac:dyDescent="0.3">
      <c r="A46" s="110" t="s">
        <v>435</v>
      </c>
      <c r="B46" t="s">
        <v>511</v>
      </c>
    </row>
    <row r="47" spans="1:2" x14ac:dyDescent="0.3">
      <c r="A47" s="110" t="s">
        <v>436</v>
      </c>
      <c r="B47" t="s">
        <v>511</v>
      </c>
    </row>
    <row r="48" spans="1:2" x14ac:dyDescent="0.3">
      <c r="A48" s="110" t="s">
        <v>437</v>
      </c>
      <c r="B48" t="s">
        <v>511</v>
      </c>
    </row>
    <row r="49" spans="1:2" x14ac:dyDescent="0.3">
      <c r="A49" s="110" t="s">
        <v>438</v>
      </c>
      <c r="B49" t="s">
        <v>511</v>
      </c>
    </row>
    <row r="50" spans="1:2" x14ac:dyDescent="0.3">
      <c r="A50" s="110" t="s">
        <v>439</v>
      </c>
      <c r="B50" t="s">
        <v>511</v>
      </c>
    </row>
    <row r="51" spans="1:2" x14ac:dyDescent="0.3">
      <c r="A51" s="110" t="s">
        <v>440</v>
      </c>
      <c r="B51" t="s">
        <v>511</v>
      </c>
    </row>
    <row r="52" spans="1:2" x14ac:dyDescent="0.3">
      <c r="A52" s="110" t="s">
        <v>441</v>
      </c>
      <c r="B52" t="s">
        <v>511</v>
      </c>
    </row>
    <row r="53" spans="1:2" x14ac:dyDescent="0.3">
      <c r="A53" s="110" t="s">
        <v>423</v>
      </c>
      <c r="B53" t="s">
        <v>511</v>
      </c>
    </row>
    <row r="54" spans="1:2" x14ac:dyDescent="0.3">
      <c r="A54" s="110" t="s">
        <v>424</v>
      </c>
      <c r="B54" t="s">
        <v>511</v>
      </c>
    </row>
    <row r="55" spans="1:2" x14ac:dyDescent="0.3">
      <c r="A55" s="110" t="s">
        <v>425</v>
      </c>
      <c r="B55" t="s">
        <v>511</v>
      </c>
    </row>
    <row r="56" spans="1:2" x14ac:dyDescent="0.3">
      <c r="A56" s="110" t="s">
        <v>426</v>
      </c>
      <c r="B56" t="s">
        <v>511</v>
      </c>
    </row>
    <row r="57" spans="1:2" x14ac:dyDescent="0.3">
      <c r="A57" s="110" t="s">
        <v>427</v>
      </c>
      <c r="B57" t="s">
        <v>511</v>
      </c>
    </row>
    <row r="58" spans="1:2" x14ac:dyDescent="0.3">
      <c r="A58" s="110" t="s">
        <v>429</v>
      </c>
      <c r="B58" t="s">
        <v>511</v>
      </c>
    </row>
    <row r="59" spans="1:2" x14ac:dyDescent="0.3">
      <c r="A59" s="110" t="s">
        <v>428</v>
      </c>
      <c r="B59" t="s">
        <v>511</v>
      </c>
    </row>
    <row r="60" spans="1:2" x14ac:dyDescent="0.3">
      <c r="A60" s="110" t="s">
        <v>430</v>
      </c>
      <c r="B60" t="s">
        <v>511</v>
      </c>
    </row>
    <row r="61" spans="1:2" x14ac:dyDescent="0.3">
      <c r="A61" s="110" t="s">
        <v>401</v>
      </c>
      <c r="B61" t="s">
        <v>511</v>
      </c>
    </row>
    <row r="62" spans="1:2" x14ac:dyDescent="0.3">
      <c r="A62" s="110" t="s">
        <v>402</v>
      </c>
      <c r="B62" t="s">
        <v>511</v>
      </c>
    </row>
    <row r="63" spans="1:2" x14ac:dyDescent="0.3">
      <c r="A63" s="110" t="s">
        <v>403</v>
      </c>
      <c r="B63" t="s">
        <v>511</v>
      </c>
    </row>
    <row r="64" spans="1:2" x14ac:dyDescent="0.3">
      <c r="A64" s="110" t="s">
        <v>404</v>
      </c>
      <c r="B64" t="s">
        <v>511</v>
      </c>
    </row>
    <row r="65" spans="1:2" x14ac:dyDescent="0.3">
      <c r="A65" s="110" t="s">
        <v>405</v>
      </c>
      <c r="B65" t="s">
        <v>511</v>
      </c>
    </row>
    <row r="66" spans="1:2" x14ac:dyDescent="0.3">
      <c r="A66" s="110" t="s">
        <v>406</v>
      </c>
      <c r="B66" t="s">
        <v>511</v>
      </c>
    </row>
    <row r="67" spans="1:2" x14ac:dyDescent="0.3">
      <c r="A67" s="110" t="s">
        <v>407</v>
      </c>
      <c r="B67" t="s">
        <v>511</v>
      </c>
    </row>
    <row r="68" spans="1:2" x14ac:dyDescent="0.3">
      <c r="A68" s="110" t="s">
        <v>408</v>
      </c>
      <c r="B68" t="s">
        <v>508</v>
      </c>
    </row>
    <row r="69" spans="1:2" x14ac:dyDescent="0.3">
      <c r="A69" s="110" t="s">
        <v>409</v>
      </c>
      <c r="B69" t="s">
        <v>511</v>
      </c>
    </row>
    <row r="70" spans="1:2" x14ac:dyDescent="0.3">
      <c r="A70" s="110" t="s">
        <v>410</v>
      </c>
      <c r="B70" t="s">
        <v>511</v>
      </c>
    </row>
    <row r="71" spans="1:2" x14ac:dyDescent="0.3">
      <c r="A71" s="110" t="s">
        <v>411</v>
      </c>
      <c r="B71" t="s">
        <v>511</v>
      </c>
    </row>
    <row r="72" spans="1:2" x14ac:dyDescent="0.3">
      <c r="A72" s="110" t="s">
        <v>412</v>
      </c>
      <c r="B72" t="s">
        <v>511</v>
      </c>
    </row>
    <row r="73" spans="1:2" x14ac:dyDescent="0.3">
      <c r="A73" s="110" t="s">
        <v>413</v>
      </c>
      <c r="B73" t="s">
        <v>511</v>
      </c>
    </row>
    <row r="74" spans="1:2" x14ac:dyDescent="0.3">
      <c r="A74" s="110" t="s">
        <v>414</v>
      </c>
      <c r="B74" t="s">
        <v>511</v>
      </c>
    </row>
    <row r="75" spans="1:2" x14ac:dyDescent="0.3">
      <c r="A75" s="110" t="s">
        <v>442</v>
      </c>
      <c r="B75" t="s">
        <v>511</v>
      </c>
    </row>
    <row r="76" spans="1:2" x14ac:dyDescent="0.3">
      <c r="A76" s="110" t="s">
        <v>443</v>
      </c>
      <c r="B76" t="s">
        <v>508</v>
      </c>
    </row>
    <row r="77" spans="1:2" x14ac:dyDescent="0.3">
      <c r="A77" s="110" t="s">
        <v>415</v>
      </c>
      <c r="B77" t="s">
        <v>509</v>
      </c>
    </row>
    <row r="78" spans="1:2" x14ac:dyDescent="0.3">
      <c r="A78" s="110" t="s">
        <v>416</v>
      </c>
      <c r="B78" t="s">
        <v>509</v>
      </c>
    </row>
    <row r="79" spans="1:2" x14ac:dyDescent="0.3">
      <c r="A79" s="110" t="s">
        <v>417</v>
      </c>
      <c r="B79" t="s">
        <v>509</v>
      </c>
    </row>
    <row r="80" spans="1:2" x14ac:dyDescent="0.3">
      <c r="A80" s="110" t="s">
        <v>418</v>
      </c>
      <c r="B80" t="s">
        <v>508</v>
      </c>
    </row>
    <row r="81" spans="1:2" x14ac:dyDescent="0.3">
      <c r="A81" s="110" t="s">
        <v>422</v>
      </c>
      <c r="B81" t="s">
        <v>509</v>
      </c>
    </row>
    <row r="82" spans="1:2" x14ac:dyDescent="0.3">
      <c r="A82" s="110" t="s">
        <v>444</v>
      </c>
      <c r="B82" t="s">
        <v>508</v>
      </c>
    </row>
    <row r="83" spans="1:2" x14ac:dyDescent="0.3">
      <c r="A83" s="110" t="s">
        <v>445</v>
      </c>
      <c r="B83" t="s">
        <v>508</v>
      </c>
    </row>
    <row r="84" spans="1:2" x14ac:dyDescent="0.3">
      <c r="A84" s="110" t="s">
        <v>446</v>
      </c>
      <c r="B84" t="s">
        <v>508</v>
      </c>
    </row>
    <row r="85" spans="1:2" x14ac:dyDescent="0.3">
      <c r="A85" s="110" t="s">
        <v>447</v>
      </c>
      <c r="B85" t="s">
        <v>508</v>
      </c>
    </row>
    <row r="86" spans="1:2" x14ac:dyDescent="0.3">
      <c r="A86" s="110" t="s">
        <v>448</v>
      </c>
      <c r="B86" t="s">
        <v>508</v>
      </c>
    </row>
    <row r="87" spans="1:2" x14ac:dyDescent="0.3">
      <c r="A87" s="110" t="s">
        <v>419</v>
      </c>
      <c r="B87" t="s">
        <v>509</v>
      </c>
    </row>
    <row r="88" spans="1:2" x14ac:dyDescent="0.3">
      <c r="A88" s="110" t="s">
        <v>420</v>
      </c>
      <c r="B88" t="s">
        <v>509</v>
      </c>
    </row>
    <row r="89" spans="1:2" x14ac:dyDescent="0.3">
      <c r="A89" s="110" t="s">
        <v>421</v>
      </c>
      <c r="B89" t="s">
        <v>509</v>
      </c>
    </row>
    <row r="90" spans="1:2" x14ac:dyDescent="0.3">
      <c r="A90" s="110" t="s">
        <v>476</v>
      </c>
      <c r="B90" t="s">
        <v>508</v>
      </c>
    </row>
    <row r="91" spans="1:2" x14ac:dyDescent="0.3">
      <c r="A91" s="110" t="s">
        <v>449</v>
      </c>
      <c r="B91" t="s">
        <v>509</v>
      </c>
    </row>
    <row r="92" spans="1:2" x14ac:dyDescent="0.3">
      <c r="A92" s="110" t="s">
        <v>450</v>
      </c>
      <c r="B92" t="s">
        <v>509</v>
      </c>
    </row>
    <row r="93" spans="1:2" x14ac:dyDescent="0.3">
      <c r="A93" s="110" t="s">
        <v>451</v>
      </c>
      <c r="B93" t="s">
        <v>511</v>
      </c>
    </row>
    <row r="94" spans="1:2" x14ac:dyDescent="0.3">
      <c r="A94" s="110" t="s">
        <v>452</v>
      </c>
      <c r="B94" t="s">
        <v>511</v>
      </c>
    </row>
    <row r="95" spans="1:2" x14ac:dyDescent="0.3">
      <c r="A95" s="110" t="s">
        <v>453</v>
      </c>
      <c r="B95" t="s">
        <v>511</v>
      </c>
    </row>
    <row r="96" spans="1:2" x14ac:dyDescent="0.3">
      <c r="A96" s="110" t="s">
        <v>454</v>
      </c>
      <c r="B96" t="s">
        <v>511</v>
      </c>
    </row>
    <row r="97" spans="1:2" x14ac:dyDescent="0.3">
      <c r="A97" s="110" t="s">
        <v>455</v>
      </c>
      <c r="B97" t="s">
        <v>511</v>
      </c>
    </row>
    <row r="98" spans="1:2" x14ac:dyDescent="0.3">
      <c r="A98" s="110" t="s">
        <v>456</v>
      </c>
      <c r="B98" t="s">
        <v>511</v>
      </c>
    </row>
    <row r="99" spans="1:2" x14ac:dyDescent="0.3">
      <c r="A99" s="110" t="s">
        <v>457</v>
      </c>
      <c r="B99" t="s">
        <v>511</v>
      </c>
    </row>
    <row r="100" spans="1:2" x14ac:dyDescent="0.3">
      <c r="A100" s="110" t="s">
        <v>458</v>
      </c>
      <c r="B100" t="s">
        <v>511</v>
      </c>
    </row>
    <row r="101" spans="1:2" x14ac:dyDescent="0.3">
      <c r="A101" s="110" t="s">
        <v>459</v>
      </c>
      <c r="B101" t="s">
        <v>511</v>
      </c>
    </row>
    <row r="102" spans="1:2" x14ac:dyDescent="0.3">
      <c r="A102" s="110" t="s">
        <v>460</v>
      </c>
      <c r="B102" t="s">
        <v>511</v>
      </c>
    </row>
    <row r="103" spans="1:2" x14ac:dyDescent="0.3">
      <c r="A103" s="110" t="s">
        <v>461</v>
      </c>
      <c r="B103" t="s">
        <v>511</v>
      </c>
    </row>
    <row r="104" spans="1:2" x14ac:dyDescent="0.3">
      <c r="A104" s="110" t="s">
        <v>462</v>
      </c>
      <c r="B104" t="s">
        <v>511</v>
      </c>
    </row>
    <row r="105" spans="1:2" x14ac:dyDescent="0.3">
      <c r="A105" s="110" t="s">
        <v>463</v>
      </c>
      <c r="B105" t="s">
        <v>511</v>
      </c>
    </row>
    <row r="106" spans="1:2" x14ac:dyDescent="0.3">
      <c r="A106" s="110" t="s">
        <v>464</v>
      </c>
      <c r="B106" t="s">
        <v>511</v>
      </c>
    </row>
    <row r="107" spans="1:2" x14ac:dyDescent="0.3">
      <c r="A107" s="110" t="s">
        <v>465</v>
      </c>
      <c r="B107" t="s">
        <v>511</v>
      </c>
    </row>
    <row r="108" spans="1:2" x14ac:dyDescent="0.3">
      <c r="A108" s="110" t="s">
        <v>466</v>
      </c>
      <c r="B108" t="s">
        <v>511</v>
      </c>
    </row>
    <row r="109" spans="1:2" x14ac:dyDescent="0.3">
      <c r="A109" s="110" t="s">
        <v>467</v>
      </c>
      <c r="B109" t="s">
        <v>508</v>
      </c>
    </row>
    <row r="110" spans="1:2" x14ac:dyDescent="0.3">
      <c r="A110" s="110" t="s">
        <v>468</v>
      </c>
      <c r="B110" t="s">
        <v>511</v>
      </c>
    </row>
    <row r="111" spans="1:2" x14ac:dyDescent="0.3">
      <c r="A111" s="110" t="s">
        <v>469</v>
      </c>
      <c r="B111" t="s">
        <v>511</v>
      </c>
    </row>
    <row r="112" spans="1:2" x14ac:dyDescent="0.3">
      <c r="A112" s="110" t="s">
        <v>470</v>
      </c>
      <c r="B112" t="s">
        <v>511</v>
      </c>
    </row>
    <row r="113" spans="1:2" x14ac:dyDescent="0.3">
      <c r="A113" s="110" t="s">
        <v>471</v>
      </c>
      <c r="B113" t="s">
        <v>511</v>
      </c>
    </row>
    <row r="114" spans="1:2" x14ac:dyDescent="0.3">
      <c r="A114" s="110" t="s">
        <v>472</v>
      </c>
      <c r="B114" t="s">
        <v>509</v>
      </c>
    </row>
    <row r="115" spans="1:2" x14ac:dyDescent="0.3">
      <c r="A115" s="110" t="s">
        <v>473</v>
      </c>
      <c r="B115" t="s">
        <v>509</v>
      </c>
    </row>
    <row r="116" spans="1:2" x14ac:dyDescent="0.3">
      <c r="A116" s="110" t="s">
        <v>474</v>
      </c>
      <c r="B116" t="s">
        <v>509</v>
      </c>
    </row>
    <row r="117" spans="1:2" x14ac:dyDescent="0.3">
      <c r="A117" s="110" t="s">
        <v>475</v>
      </c>
      <c r="B117" t="s">
        <v>509</v>
      </c>
    </row>
    <row r="118" spans="1:2" x14ac:dyDescent="0.3">
      <c r="A118" s="110" t="s">
        <v>477</v>
      </c>
      <c r="B118" t="s">
        <v>509</v>
      </c>
    </row>
    <row r="119" spans="1:2" x14ac:dyDescent="0.3">
      <c r="A119" s="110" t="s">
        <v>478</v>
      </c>
      <c r="B119" t="s">
        <v>509</v>
      </c>
    </row>
    <row r="120" spans="1:2" x14ac:dyDescent="0.3">
      <c r="A120" s="110" t="s">
        <v>479</v>
      </c>
      <c r="B120" t="s">
        <v>509</v>
      </c>
    </row>
    <row r="121" spans="1:2" x14ac:dyDescent="0.3">
      <c r="A121" s="110" t="s">
        <v>480</v>
      </c>
      <c r="B121" t="s">
        <v>509</v>
      </c>
    </row>
    <row r="122" spans="1:2" x14ac:dyDescent="0.3">
      <c r="A122" s="110" t="s">
        <v>481</v>
      </c>
      <c r="B122" t="s">
        <v>511</v>
      </c>
    </row>
    <row r="123" spans="1:2" x14ac:dyDescent="0.3">
      <c r="A123" s="110" t="s">
        <v>482</v>
      </c>
      <c r="B123" t="s">
        <v>511</v>
      </c>
    </row>
    <row r="124" spans="1:2" x14ac:dyDescent="0.3">
      <c r="A124" s="110" t="s">
        <v>483</v>
      </c>
      <c r="B124" t="s">
        <v>511</v>
      </c>
    </row>
    <row r="125" spans="1:2" x14ac:dyDescent="0.3">
      <c r="A125" s="110" t="s">
        <v>484</v>
      </c>
      <c r="B125" t="s">
        <v>511</v>
      </c>
    </row>
    <row r="126" spans="1:2" x14ac:dyDescent="0.3">
      <c r="A126" s="110" t="s">
        <v>485</v>
      </c>
      <c r="B126" t="s">
        <v>509</v>
      </c>
    </row>
    <row r="127" spans="1:2" x14ac:dyDescent="0.3">
      <c r="A127" s="110" t="s">
        <v>486</v>
      </c>
      <c r="B127" t="s">
        <v>509</v>
      </c>
    </row>
    <row r="128" spans="1:2" x14ac:dyDescent="0.3">
      <c r="A128" s="110" t="s">
        <v>487</v>
      </c>
      <c r="B128" t="s">
        <v>511</v>
      </c>
    </row>
    <row r="129" spans="1:2" x14ac:dyDescent="0.3">
      <c r="A129" s="110" t="s">
        <v>488</v>
      </c>
      <c r="B129" t="s">
        <v>509</v>
      </c>
    </row>
    <row r="130" spans="1:2" x14ac:dyDescent="0.3">
      <c r="A130" s="110" t="s">
        <v>489</v>
      </c>
      <c r="B130" t="s">
        <v>508</v>
      </c>
    </row>
    <row r="131" spans="1:2" x14ac:dyDescent="0.3">
      <c r="A131" s="110" t="s">
        <v>490</v>
      </c>
      <c r="B131" t="s">
        <v>508</v>
      </c>
    </row>
    <row r="132" spans="1:2" x14ac:dyDescent="0.3">
      <c r="A132" s="110" t="s">
        <v>491</v>
      </c>
      <c r="B132" t="s">
        <v>508</v>
      </c>
    </row>
    <row r="133" spans="1:2" x14ac:dyDescent="0.3">
      <c r="A133" s="110" t="s">
        <v>492</v>
      </c>
      <c r="B133" t="s">
        <v>508</v>
      </c>
    </row>
    <row r="134" spans="1:2" x14ac:dyDescent="0.3">
      <c r="A134" s="110" t="s">
        <v>493</v>
      </c>
      <c r="B134" t="s">
        <v>509</v>
      </c>
    </row>
    <row r="135" spans="1:2" x14ac:dyDescent="0.3">
      <c r="A135" s="110" t="s">
        <v>494</v>
      </c>
      <c r="B135" t="s">
        <v>509</v>
      </c>
    </row>
    <row r="136" spans="1:2" x14ac:dyDescent="0.3">
      <c r="A136" s="110" t="s">
        <v>495</v>
      </c>
      <c r="B136" t="s">
        <v>509</v>
      </c>
    </row>
    <row r="137" spans="1:2" x14ac:dyDescent="0.3">
      <c r="A137" s="110" t="s">
        <v>496</v>
      </c>
      <c r="B137" t="s">
        <v>508</v>
      </c>
    </row>
    <row r="138" spans="1:2" x14ac:dyDescent="0.3">
      <c r="A138" s="110" t="s">
        <v>497</v>
      </c>
      <c r="B138" t="s">
        <v>509</v>
      </c>
    </row>
    <row r="139" spans="1:2" x14ac:dyDescent="0.3">
      <c r="A139" s="110" t="s">
        <v>498</v>
      </c>
      <c r="B139" t="s">
        <v>509</v>
      </c>
    </row>
    <row r="140" spans="1:2" x14ac:dyDescent="0.3">
      <c r="A140" s="110" t="s">
        <v>499</v>
      </c>
      <c r="B140" t="s">
        <v>509</v>
      </c>
    </row>
    <row r="141" spans="1:2" x14ac:dyDescent="0.3">
      <c r="A141" s="110" t="s">
        <v>500</v>
      </c>
      <c r="B141" t="s">
        <v>508</v>
      </c>
    </row>
    <row r="142" spans="1:2" x14ac:dyDescent="0.3">
      <c r="A142" s="110" t="s">
        <v>501</v>
      </c>
      <c r="B142" t="s">
        <v>511</v>
      </c>
    </row>
    <row r="143" spans="1:2" x14ac:dyDescent="0.3">
      <c r="A143" s="110" t="s">
        <v>502</v>
      </c>
      <c r="B143" t="s">
        <v>511</v>
      </c>
    </row>
    <row r="144" spans="1:2" x14ac:dyDescent="0.3">
      <c r="A144" s="110" t="s">
        <v>503</v>
      </c>
      <c r="B144" t="s">
        <v>508</v>
      </c>
    </row>
    <row r="145" spans="1:2" x14ac:dyDescent="0.3">
      <c r="A145" s="110" t="s">
        <v>504</v>
      </c>
      <c r="B145" t="s">
        <v>511</v>
      </c>
    </row>
    <row r="146" spans="1:2" x14ac:dyDescent="0.3">
      <c r="A146" s="110" t="s">
        <v>505</v>
      </c>
      <c r="B146" t="s">
        <v>511</v>
      </c>
    </row>
    <row r="147" spans="1:2" x14ac:dyDescent="0.3">
      <c r="A147" s="110" t="s">
        <v>506</v>
      </c>
      <c r="B147" t="s">
        <v>508</v>
      </c>
    </row>
    <row r="148" spans="1:2" x14ac:dyDescent="0.3">
      <c r="A148" s="110" t="s">
        <v>507</v>
      </c>
      <c r="B148" t="s">
        <v>508</v>
      </c>
    </row>
    <row r="149" spans="1:2" x14ac:dyDescent="0.3">
      <c r="B14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A42" zoomScale="57" zoomScaleNormal="40" workbookViewId="0">
      <selection activeCell="B24" sqref="B24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87</v>
      </c>
      <c r="E4" t="s">
        <v>132</v>
      </c>
    </row>
    <row r="7" spans="1:8" x14ac:dyDescent="0.3">
      <c r="A7" t="s">
        <v>133</v>
      </c>
      <c r="B7" t="s">
        <v>134</v>
      </c>
    </row>
    <row r="8" spans="1:8" x14ac:dyDescent="0.3">
      <c r="A8" t="s">
        <v>135</v>
      </c>
      <c r="B8" t="s">
        <v>136</v>
      </c>
    </row>
    <row r="9" spans="1:8" x14ac:dyDescent="0.3">
      <c r="A9" t="s">
        <v>137</v>
      </c>
      <c r="B9" t="s">
        <v>141</v>
      </c>
    </row>
    <row r="10" spans="1:8" x14ac:dyDescent="0.3">
      <c r="A10" t="s">
        <v>138</v>
      </c>
      <c r="B10" t="s">
        <v>139</v>
      </c>
    </row>
    <row r="11" spans="1:8" x14ac:dyDescent="0.3">
      <c r="A11" t="s">
        <v>143</v>
      </c>
      <c r="B11" t="s">
        <v>140</v>
      </c>
    </row>
    <row r="12" spans="1:8" x14ac:dyDescent="0.3">
      <c r="A12" t="s">
        <v>142</v>
      </c>
      <c r="B12">
        <v>9.5</v>
      </c>
    </row>
    <row r="14" spans="1:8" x14ac:dyDescent="0.3">
      <c r="A14" t="s">
        <v>156</v>
      </c>
      <c r="B14">
        <v>9.8000000000000007</v>
      </c>
    </row>
    <row r="15" spans="1:8" x14ac:dyDescent="0.3">
      <c r="A15" t="s">
        <v>157</v>
      </c>
      <c r="B15">
        <v>10.199999999999999</v>
      </c>
    </row>
    <row r="16" spans="1:8" x14ac:dyDescent="0.3">
      <c r="A16" t="s">
        <v>158</v>
      </c>
      <c r="B16">
        <v>11.2</v>
      </c>
    </row>
    <row r="17" spans="1:9" x14ac:dyDescent="0.3">
      <c r="A17" t="s">
        <v>159</v>
      </c>
      <c r="B17">
        <v>11.4</v>
      </c>
    </row>
    <row r="23" spans="1:9" x14ac:dyDescent="0.3">
      <c r="A23" t="s">
        <v>348</v>
      </c>
      <c r="B23" t="s">
        <v>349</v>
      </c>
    </row>
    <row r="24" spans="1:9" x14ac:dyDescent="0.3">
      <c r="A24" t="s">
        <v>175</v>
      </c>
      <c r="D24" t="s">
        <v>183</v>
      </c>
    </row>
    <row r="25" spans="1:9" x14ac:dyDescent="0.3">
      <c r="A25" t="s">
        <v>176</v>
      </c>
      <c r="B25">
        <v>4</v>
      </c>
      <c r="C25" t="s">
        <v>177</v>
      </c>
      <c r="D25">
        <v>3.5000000000000003E-2</v>
      </c>
      <c r="E25">
        <f>D25*B25</f>
        <v>0.14000000000000001</v>
      </c>
      <c r="G25" t="s">
        <v>188</v>
      </c>
      <c r="I25" t="s">
        <v>189</v>
      </c>
    </row>
    <row r="26" spans="1:9" x14ac:dyDescent="0.3">
      <c r="A26" t="s">
        <v>178</v>
      </c>
      <c r="B26">
        <v>3</v>
      </c>
      <c r="C26" t="s">
        <v>177</v>
      </c>
      <c r="D26">
        <v>0.48</v>
      </c>
      <c r="E26">
        <f t="shared" ref="E26:E27" si="0">D26*B26</f>
        <v>1.44</v>
      </c>
    </row>
    <row r="27" spans="1:9" x14ac:dyDescent="0.3">
      <c r="A27" t="s">
        <v>179</v>
      </c>
      <c r="B27">
        <v>2</v>
      </c>
      <c r="C27" t="s">
        <v>180</v>
      </c>
      <c r="D27">
        <v>0.01</v>
      </c>
      <c r="E27">
        <f t="shared" si="0"/>
        <v>0.02</v>
      </c>
    </row>
    <row r="30" spans="1:9" x14ac:dyDescent="0.3">
      <c r="A30" t="s">
        <v>187</v>
      </c>
    </row>
    <row r="31" spans="1:9" x14ac:dyDescent="0.3">
      <c r="A31" t="s">
        <v>176</v>
      </c>
      <c r="B31">
        <v>6</v>
      </c>
      <c r="C31" t="s">
        <v>181</v>
      </c>
      <c r="D31">
        <v>3.5000000000000003E-2</v>
      </c>
      <c r="E31">
        <f>D31*B31</f>
        <v>0.21000000000000002</v>
      </c>
    </row>
    <row r="32" spans="1:9" x14ac:dyDescent="0.3">
      <c r="A32" t="s">
        <v>178</v>
      </c>
      <c r="B32">
        <v>3</v>
      </c>
      <c r="C32" t="s">
        <v>180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178</v>
      </c>
      <c r="B33">
        <v>2</v>
      </c>
      <c r="C33" t="s">
        <v>180</v>
      </c>
      <c r="D33">
        <v>0.73499999999999999</v>
      </c>
      <c r="E33">
        <f t="shared" si="1"/>
        <v>1.47</v>
      </c>
    </row>
    <row r="34" spans="1:15" x14ac:dyDescent="0.3">
      <c r="A34" t="s">
        <v>179</v>
      </c>
      <c r="B34">
        <v>2</v>
      </c>
      <c r="C34" t="s">
        <v>180</v>
      </c>
      <c r="D34">
        <v>0.01</v>
      </c>
      <c r="E34">
        <f>D34*B34</f>
        <v>0.02</v>
      </c>
    </row>
    <row r="36" spans="1:15" x14ac:dyDescent="0.3">
      <c r="A36" t="s">
        <v>182</v>
      </c>
    </row>
    <row r="37" spans="1:15" x14ac:dyDescent="0.3">
      <c r="A37" t="s">
        <v>176</v>
      </c>
      <c r="B37">
        <v>6</v>
      </c>
      <c r="C37" t="s">
        <v>177</v>
      </c>
      <c r="D37">
        <v>3.5000000000000003E-2</v>
      </c>
      <c r="E37">
        <f>D37*B37</f>
        <v>0.21000000000000002</v>
      </c>
    </row>
    <row r="38" spans="1:15" x14ac:dyDescent="0.3">
      <c r="A38" t="s">
        <v>178</v>
      </c>
      <c r="B38">
        <v>5</v>
      </c>
      <c r="C38" t="s">
        <v>184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179</v>
      </c>
      <c r="B39">
        <v>2</v>
      </c>
      <c r="C39" t="s">
        <v>184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189</v>
      </c>
    </row>
    <row r="42" spans="1:15" x14ac:dyDescent="0.3">
      <c r="A42" t="s">
        <v>186</v>
      </c>
      <c r="B42">
        <v>2</v>
      </c>
      <c r="C42" t="s">
        <v>184</v>
      </c>
      <c r="D42">
        <v>3.5000000000000003E-2</v>
      </c>
      <c r="E42">
        <f>D42*B42</f>
        <v>7.0000000000000007E-2</v>
      </c>
    </row>
    <row r="43" spans="1:15" x14ac:dyDescent="0.3">
      <c r="A43" t="s">
        <v>178</v>
      </c>
      <c r="B43">
        <v>1</v>
      </c>
      <c r="C43" t="s">
        <v>184</v>
      </c>
      <c r="D43">
        <v>1.51</v>
      </c>
      <c r="E43">
        <f t="shared" ref="E43:E44" si="3">D43*B43</f>
        <v>1.51</v>
      </c>
    </row>
    <row r="44" spans="1:15" x14ac:dyDescent="0.3">
      <c r="A44" t="s">
        <v>179</v>
      </c>
      <c r="B44">
        <v>2</v>
      </c>
      <c r="C44" t="s">
        <v>184</v>
      </c>
      <c r="D44">
        <v>0.01</v>
      </c>
      <c r="E44">
        <f t="shared" si="3"/>
        <v>0.02</v>
      </c>
    </row>
    <row r="46" spans="1:15" x14ac:dyDescent="0.3">
      <c r="A46" t="s">
        <v>211</v>
      </c>
    </row>
    <row r="47" spans="1:15" x14ac:dyDescent="0.3">
      <c r="A47" t="s">
        <v>178</v>
      </c>
      <c r="B47">
        <v>1</v>
      </c>
      <c r="C47" t="s">
        <v>184</v>
      </c>
      <c r="D47">
        <v>0.21</v>
      </c>
      <c r="E47">
        <f>D47*B47</f>
        <v>0.21</v>
      </c>
      <c r="G47" s="3"/>
    </row>
    <row r="48" spans="1:15" x14ac:dyDescent="0.3">
      <c r="A48" t="s">
        <v>186</v>
      </c>
      <c r="B48">
        <v>2</v>
      </c>
      <c r="C48" t="s">
        <v>184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179</v>
      </c>
      <c r="B49">
        <v>2</v>
      </c>
      <c r="C49" t="s">
        <v>184</v>
      </c>
      <c r="D49">
        <v>0.01</v>
      </c>
      <c r="E49">
        <f>D49*B49</f>
        <v>0.02</v>
      </c>
    </row>
    <row r="51" spans="1:16" x14ac:dyDescent="0.3">
      <c r="A51" t="s">
        <v>214</v>
      </c>
    </row>
    <row r="52" spans="1:16" x14ac:dyDescent="0.3">
      <c r="A52" t="s">
        <v>178</v>
      </c>
      <c r="B52">
        <v>1</v>
      </c>
      <c r="C52" t="s">
        <v>184</v>
      </c>
      <c r="D52">
        <v>0.91</v>
      </c>
      <c r="E52">
        <f>D52*B52</f>
        <v>0.91</v>
      </c>
    </row>
    <row r="53" spans="1:16" x14ac:dyDescent="0.3">
      <c r="A53" t="s">
        <v>186</v>
      </c>
      <c r="B53">
        <v>2</v>
      </c>
      <c r="C53" t="s">
        <v>184</v>
      </c>
      <c r="D53">
        <v>3.5000000000000003E-2</v>
      </c>
      <c r="E53">
        <f t="shared" ref="E53" si="5">D53*B53</f>
        <v>7.0000000000000007E-2</v>
      </c>
      <c r="H53" t="s">
        <v>227</v>
      </c>
    </row>
    <row r="54" spans="1:16" x14ac:dyDescent="0.3">
      <c r="A54" t="s">
        <v>179</v>
      </c>
      <c r="B54">
        <v>2</v>
      </c>
      <c r="C54" t="s">
        <v>184</v>
      </c>
      <c r="D54">
        <v>0.01</v>
      </c>
      <c r="E54">
        <f>D54*B54</f>
        <v>0.02</v>
      </c>
      <c r="H54" t="s">
        <v>228</v>
      </c>
      <c r="I54" t="s">
        <v>229</v>
      </c>
    </row>
    <row r="55" spans="1:16" x14ac:dyDescent="0.3">
      <c r="H55">
        <v>24.88</v>
      </c>
      <c r="I55" t="s">
        <v>230</v>
      </c>
      <c r="K55" s="54">
        <v>7.1000000000000004E-3</v>
      </c>
      <c r="M55" t="s">
        <v>232</v>
      </c>
      <c r="O55" t="s">
        <v>234</v>
      </c>
    </row>
    <row r="56" spans="1:16" x14ac:dyDescent="0.3">
      <c r="A56" t="s">
        <v>215</v>
      </c>
      <c r="H56">
        <v>10.119999999999999</v>
      </c>
      <c r="I56" t="s">
        <v>231</v>
      </c>
      <c r="K56" s="54">
        <v>2.8999999999999998E-3</v>
      </c>
      <c r="M56" t="s">
        <v>233</v>
      </c>
      <c r="O56" t="s">
        <v>235</v>
      </c>
      <c r="P56" t="s">
        <v>236</v>
      </c>
    </row>
    <row r="57" spans="1:16" x14ac:dyDescent="0.3">
      <c r="A57" t="s">
        <v>186</v>
      </c>
      <c r="B57">
        <v>0</v>
      </c>
      <c r="C57" t="s">
        <v>184</v>
      </c>
      <c r="D57">
        <v>0</v>
      </c>
      <c r="E57">
        <f t="shared" ref="E57" si="6">D57*B57</f>
        <v>0</v>
      </c>
      <c r="F57" t="s">
        <v>238</v>
      </c>
    </row>
    <row r="58" spans="1:16" x14ac:dyDescent="0.3">
      <c r="A58" t="s">
        <v>210</v>
      </c>
      <c r="B58">
        <v>1</v>
      </c>
      <c r="C58" t="s">
        <v>184</v>
      </c>
      <c r="D58">
        <v>0.254</v>
      </c>
      <c r="E58">
        <f t="shared" ref="E58:E59" si="7">D58*B58</f>
        <v>0.254</v>
      </c>
      <c r="F58" t="s">
        <v>239</v>
      </c>
    </row>
    <row r="59" spans="1:16" x14ac:dyDescent="0.3">
      <c r="A59" t="s">
        <v>179</v>
      </c>
      <c r="B59">
        <v>0</v>
      </c>
      <c r="C59" t="s">
        <v>184</v>
      </c>
      <c r="D59">
        <v>0</v>
      </c>
      <c r="E59">
        <f t="shared" si="7"/>
        <v>0</v>
      </c>
      <c r="F59" s="3"/>
    </row>
    <row r="62" spans="1:16" x14ac:dyDescent="0.3">
      <c r="A62" t="s">
        <v>216</v>
      </c>
    </row>
    <row r="63" spans="1:16" x14ac:dyDescent="0.3">
      <c r="A63" t="s">
        <v>210</v>
      </c>
      <c r="B63">
        <f>E58</f>
        <v>0.254</v>
      </c>
    </row>
    <row r="64" spans="1:16" x14ac:dyDescent="0.3">
      <c r="A64" t="s">
        <v>178</v>
      </c>
      <c r="B64">
        <f>E52+E47</f>
        <v>1.1200000000000001</v>
      </c>
    </row>
    <row r="65" spans="1:5" x14ac:dyDescent="0.3">
      <c r="A65" t="s">
        <v>186</v>
      </c>
      <c r="B65">
        <f>E53+E48</f>
        <v>0.14000000000000001</v>
      </c>
    </row>
    <row r="66" spans="1:5" x14ac:dyDescent="0.3">
      <c r="A66" t="s">
        <v>179</v>
      </c>
      <c r="B66">
        <f>E54+E49</f>
        <v>0.04</v>
      </c>
    </row>
    <row r="69" spans="1:5" x14ac:dyDescent="0.3">
      <c r="A69" t="s">
        <v>185</v>
      </c>
    </row>
    <row r="70" spans="1:5" x14ac:dyDescent="0.3">
      <c r="A70" t="s">
        <v>210</v>
      </c>
      <c r="B70">
        <v>1</v>
      </c>
      <c r="C70" t="s">
        <v>184</v>
      </c>
      <c r="D70">
        <v>0.21</v>
      </c>
      <c r="E70">
        <f>D70*B70</f>
        <v>0.21</v>
      </c>
    </row>
    <row r="71" spans="1:5" x14ac:dyDescent="0.3">
      <c r="A71" t="s">
        <v>186</v>
      </c>
      <c r="B71">
        <v>2</v>
      </c>
      <c r="C71" t="s">
        <v>184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179</v>
      </c>
      <c r="B72">
        <v>2</v>
      </c>
      <c r="C72" t="s">
        <v>184</v>
      </c>
      <c r="D72">
        <v>0.01</v>
      </c>
      <c r="E72">
        <f>D72*B72</f>
        <v>0.02</v>
      </c>
    </row>
    <row r="75" spans="1:5" x14ac:dyDescent="0.3">
      <c r="A75" t="s">
        <v>212</v>
      </c>
    </row>
    <row r="76" spans="1:5" x14ac:dyDescent="0.3">
      <c r="A76" t="s">
        <v>178</v>
      </c>
      <c r="B76">
        <v>3</v>
      </c>
      <c r="C76" t="s">
        <v>184</v>
      </c>
      <c r="D76">
        <v>0.28000000000000003</v>
      </c>
      <c r="E76">
        <f>D76*B76</f>
        <v>0.84000000000000008</v>
      </c>
    </row>
    <row r="77" spans="1:5" x14ac:dyDescent="0.3">
      <c r="A77" t="s">
        <v>186</v>
      </c>
      <c r="B77">
        <v>4</v>
      </c>
      <c r="C77" t="s">
        <v>184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179</v>
      </c>
      <c r="B78">
        <v>2</v>
      </c>
      <c r="C78" t="s">
        <v>184</v>
      </c>
      <c r="D78">
        <v>0.01</v>
      </c>
      <c r="E78">
        <f>D78*B78</f>
        <v>0.02</v>
      </c>
    </row>
    <row r="80" spans="1:5" x14ac:dyDescent="0.3">
      <c r="A80" t="s">
        <v>213</v>
      </c>
    </row>
    <row r="81" spans="1:2" x14ac:dyDescent="0.3">
      <c r="A81" t="s">
        <v>178</v>
      </c>
      <c r="B81">
        <f>E76</f>
        <v>0.84000000000000008</v>
      </c>
    </row>
    <row r="82" spans="1:2" x14ac:dyDescent="0.3">
      <c r="A82" t="s">
        <v>210</v>
      </c>
      <c r="B82">
        <f>E70</f>
        <v>0.21</v>
      </c>
    </row>
    <row r="83" spans="1:2" x14ac:dyDescent="0.3">
      <c r="A83" t="s">
        <v>186</v>
      </c>
      <c r="B83">
        <f>E71+E77</f>
        <v>0.21000000000000002</v>
      </c>
    </row>
    <row r="84" spans="1:2" x14ac:dyDescent="0.3">
      <c r="A84" t="s">
        <v>179</v>
      </c>
      <c r="B84">
        <f>E72+E78</f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</vt:lpstr>
      <vt:lpstr>Power</vt:lpstr>
      <vt:lpstr>TCR-CI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2025-04-28T09:25:27Z</dcterms:modified>
</cp:coreProperties>
</file>