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activeTab="3"/>
  </bookViews>
  <sheets>
    <sheet name="Materials" sheetId="1" r:id="rId1"/>
    <sheet name="Masses and Volumes" sheetId="8" r:id="rId2"/>
    <sheet name="Properties PCBs" sheetId="10" r:id="rId3"/>
    <sheet name="Bulks" sheetId="6" r:id="rId4"/>
    <sheet name="Extra" sheetId="9" r:id="rId5"/>
    <sheet name="Masses and Volumes Old VC" sheetId="7" r:id="rId6"/>
  </sheets>
  <calcPr calcId="152511"/>
</workbook>
</file>

<file path=xl/calcChain.xml><?xml version="1.0" encoding="utf-8"?>
<calcChain xmlns="http://schemas.openxmlformats.org/spreadsheetml/2006/main">
  <c r="F118" i="6" l="1"/>
  <c r="F9" i="10"/>
  <c r="F10" i="10"/>
  <c r="B84" i="9"/>
  <c r="B83" i="9"/>
  <c r="B82" i="9"/>
  <c r="B81" i="9"/>
  <c r="E54" i="9"/>
  <c r="E53" i="9"/>
  <c r="E52" i="9"/>
  <c r="E78" i="9"/>
  <c r="E77" i="9"/>
  <c r="E76" i="9"/>
  <c r="E49" i="9"/>
  <c r="E48" i="9"/>
  <c r="E47" i="9"/>
  <c r="F23" i="10"/>
  <c r="G10" i="10"/>
  <c r="G9" i="10"/>
  <c r="E72" i="9"/>
  <c r="E71" i="9"/>
  <c r="E70" i="9"/>
  <c r="F82" i="6"/>
  <c r="F16" i="10"/>
  <c r="F17" i="10"/>
  <c r="F18" i="10"/>
  <c r="F19" i="10"/>
  <c r="F20" i="10"/>
  <c r="F21" i="10"/>
  <c r="F22" i="10"/>
  <c r="F15" i="10"/>
  <c r="F2" i="10"/>
  <c r="F3" i="10"/>
  <c r="F4" i="10"/>
  <c r="F5" i="10"/>
  <c r="F6" i="10"/>
  <c r="F7" i="10"/>
  <c r="F8" i="10"/>
  <c r="G3" i="10"/>
  <c r="G4" i="10"/>
  <c r="G5" i="10"/>
  <c r="G6" i="10"/>
  <c r="G7" i="10"/>
  <c r="G8" i="10"/>
  <c r="G2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E31" i="6" l="1"/>
  <c r="D30" i="6"/>
  <c r="D31" i="6" s="1"/>
  <c r="C31" i="6"/>
  <c r="E30" i="6" s="1"/>
  <c r="C22" i="6"/>
  <c r="D22" i="6" s="1"/>
  <c r="D21" i="6"/>
  <c r="D20" i="6"/>
  <c r="C17" i="6"/>
  <c r="D17" i="6" s="1"/>
  <c r="D15" i="6"/>
  <c r="E12" i="6"/>
  <c r="D12" i="6"/>
  <c r="C12" i="6"/>
  <c r="D110" i="6"/>
  <c r="D101" i="6"/>
  <c r="D96" i="6"/>
  <c r="D88" i="6"/>
  <c r="D74" i="6"/>
  <c r="D71" i="6"/>
  <c r="D59" i="6"/>
  <c r="D53" i="6"/>
  <c r="D47" i="6"/>
  <c r="D41" i="6"/>
  <c r="D35" i="6"/>
  <c r="D29" i="6"/>
  <c r="D10" i="6"/>
  <c r="D3" i="6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7" i="7"/>
  <c r="I18" i="7"/>
  <c r="I19" i="7"/>
  <c r="I21" i="7"/>
  <c r="I22" i="7"/>
  <c r="I23" i="7"/>
  <c r="I27" i="7"/>
  <c r="I29" i="7"/>
  <c r="I30" i="7"/>
  <c r="I31" i="7"/>
  <c r="I32" i="7"/>
  <c r="I33" i="7"/>
  <c r="I34" i="7"/>
  <c r="I35" i="7"/>
  <c r="I36" i="7"/>
  <c r="I37" i="7"/>
  <c r="H17" i="7"/>
  <c r="I4" i="7"/>
  <c r="I5" i="7"/>
  <c r="I6" i="7"/>
  <c r="I7" i="7"/>
  <c r="I8" i="7"/>
  <c r="I10" i="7"/>
  <c r="I12" i="7"/>
  <c r="I13" i="7"/>
  <c r="I14" i="7"/>
  <c r="I15" i="7"/>
  <c r="I3" i="7"/>
  <c r="H18" i="7"/>
  <c r="H19" i="7"/>
  <c r="H27" i="7"/>
  <c r="H29" i="7"/>
  <c r="H30" i="7"/>
  <c r="H31" i="7"/>
  <c r="H32" i="7"/>
  <c r="H34" i="7"/>
  <c r="H35" i="7"/>
  <c r="H36" i="7"/>
  <c r="H4" i="7"/>
  <c r="H5" i="7"/>
  <c r="H6" i="7"/>
  <c r="H7" i="7"/>
  <c r="H8" i="7"/>
  <c r="H9" i="7"/>
  <c r="I9" i="7" s="1"/>
  <c r="H10" i="7"/>
  <c r="H12" i="7"/>
  <c r="H13" i="7"/>
  <c r="H14" i="7"/>
  <c r="H15" i="7"/>
  <c r="H3" i="7"/>
  <c r="F32" i="7"/>
  <c r="E23" i="7"/>
  <c r="E22" i="7"/>
  <c r="E36" i="6"/>
  <c r="E35" i="6"/>
  <c r="E29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E10" i="6"/>
  <c r="E15" i="6" l="1"/>
  <c r="E20" i="6"/>
  <c r="E21" i="6"/>
  <c r="E16" i="6"/>
  <c r="I31" i="6"/>
  <c r="H40" i="8"/>
  <c r="I40" i="8" s="1"/>
  <c r="H39" i="7"/>
  <c r="I39" i="7" s="1"/>
  <c r="I3" i="8"/>
  <c r="H37" i="6"/>
  <c r="I37" i="6"/>
  <c r="H31" i="6"/>
  <c r="H12" i="6"/>
  <c r="I12" i="6"/>
  <c r="H22" i="6" l="1"/>
  <c r="I22" i="6"/>
  <c r="I17" i="6"/>
  <c r="H17" i="6"/>
  <c r="E17" i="6"/>
  <c r="E22" i="6"/>
</calcChain>
</file>

<file path=xl/sharedStrings.xml><?xml version="1.0" encoding="utf-8"?>
<sst xmlns="http://schemas.openxmlformats.org/spreadsheetml/2006/main" count="696" uniqueCount="227">
  <si>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</si>
  <si>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</si>
  <si>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</si>
  <si>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</si>
  <si>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</si>
  <si>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</si>
  <si>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</si>
  <si>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</si>
  <si>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</si>
  <si>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</si>
  <si>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</si>
  <si>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</si>
  <si>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</si>
  <si>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</si>
  <si>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</si>
  <si>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</si>
  <si>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</si>
  <si>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</si>
  <si>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</si>
  <si>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</si>
  <si>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</si>
  <si>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</si>
  <si>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</si>
  <si>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</si>
  <si>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</si>
  <si>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</si>
  <si>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</si>
  <si>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</si>
  <si>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</si>
  <si>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</si>
  <si>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</si>
  <si>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</si>
  <si>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</si>
  <si>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</si>
  <si>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</si>
  <si>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</si>
  <si>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</si>
  <si>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</si>
  <si>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</si>
  <si>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</si>
  <si>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</si>
  <si>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</si>
  <si>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</si>
  <si>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</si>
  <si>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</si>
  <si>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</si>
  <si>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</si>
  <si>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</si>
  <si>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</si>
  <si>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</si>
  <si>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</si>
  <si>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</si>
  <si>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</si>
  <si>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</si>
  <si>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</si>
  <si>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</si>
  <si>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</si>
  <si>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</si>
  <si>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</si>
  <si>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</si>
  <si>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</si>
  <si>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</si>
  <si>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</si>
  <si>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</si>
  <si>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</si>
  <si>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</si>
  <si>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</si>
  <si>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</si>
  <si>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</si>
  <si>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</si>
  <si>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</si>
  <si>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</si>
  <si>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</si>
  <si>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</si>
  <si>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</si>
  <si>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</si>
  <si>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</si>
  <si>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</si>
  <si>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</si>
  <si>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</si>
  <si>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</si>
  <si>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</si>
  <si>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</si>
  <si>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</si>
  <si>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</si>
  <si>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</si>
  <si>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</si>
  <si>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</si>
  <si>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</si>
  <si>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</si>
  <si>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</si>
  <si>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</si>
  <si>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</si>
  <si>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</si>
  <si>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</si>
  <si>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</si>
  <si>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</si>
  <si>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Slider PCB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</si>
  <si>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</si>
  <si>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</si>
  <si>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</si>
  <si>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</si>
  <si>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</si>
  <si>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</si>
  <si>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</si>
  <si>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</si>
  <si>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</si>
  <si>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</si>
  <si>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</si>
  <si>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</si>
  <si>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</si>
  <si>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</si>
  <si>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</si>
  <si>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</si>
  <si>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</si>
  <si>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</si>
  <si>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</si>
  <si>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</si>
  <si>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</si>
  <si>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</si>
  <si>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</si>
  <si>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</si>
  <si>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</si>
  <si>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</si>
  <si>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</si>
  <si>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</si>
  <si>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</si>
  <si>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</si>
  <si>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</si>
  <si>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</si>
  <si>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</si>
  <si>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</si>
  <si>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</si>
  <si>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</si>
  <si>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</si>
  <si>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</si>
  <si>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</si>
  <si>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</si>
  <si>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</si>
  <si>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</si>
  <si>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</si>
  <si>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</si>
  <si>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</si>
  <si>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</si>
  <si>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</si>
  <si>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</si>
  <si>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</si>
  <si>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</si>
  <si>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</si>
  <si>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</si>
  <si>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</si>
  <si>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</si>
  <si>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</si>
  <si>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</si>
  <si>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</si>
  <si>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</si>
  <si>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</si>
  <si>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</si>
  <si>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</si>
  <si>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</si>
  <si>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</si>
  <si>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</si>
  <si>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</si>
  <si>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</si>
  <si>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</si>
  <si>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</si>
  <si>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</si>
  <si>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</si>
  <si>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</si>
  <si>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</si>
  <si>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</si>
  <si>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</si>
  <si>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</si>
  <si>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</si>
  <si>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</si>
  <si>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</si>
  <si>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</si>
  <si>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</si>
  <si>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</si>
  <si>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</si>
  <si>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</si>
  <si>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</si>
  <si>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</si>
  <si>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</si>
  <si>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</si>
  <si>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</si>
  <si>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</si>
  <si>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</si>
  <si>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</si>
  <si>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</si>
  <si>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</si>
  <si>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</si>
  <si>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</si>
  <si>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</si>
  <si>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</si>
  <si>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</si>
  <si>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</si>
  <si>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</si>
  <si>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</si>
  <si>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</si>
  <si>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</si>
  <si>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</si>
  <si>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</si>
  <si>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</si>
  <si>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</si>
  <si>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</si>
  <si>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</si>
  <si>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</si>
  <si>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</si>
  <si>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</si>
  <si>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</si>
  <si>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</si>
  <si>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</si>
  <si>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</si>
  <si>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</si>
  <si>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</si>
  <si>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</si>
  <si>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Kband(B)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</si>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</sst>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1" fillId="6" borderId="0" xfId="0" applyFont="1" applyFill="1"/>
    <xf numFmtId="0" fontId="0" fillId="7" borderId="0" xfId="0" applyFill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ill="1" applyAlignment="1">
      <alignment vertical="center" wrapText="1"/>
    </xf>
    <xf numFmtId="0" fontId="5" fillId="8" borderId="0" xfId="1"/>
    <xf numFmtId="0" fontId="1" fillId="0" borderId="0" xfId="0" applyFont="1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 vertical="top"/>
    </xf>
    <xf numFmtId="0" fontId="0" fillId="0" borderId="0" xfId="0" applyFill="1"/>
  </cellXfs>
  <cellStyles count="2">
    <cellStyle name="Neutral" xfId="1" builtinId="2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17" totalsRowShown="0" headerRowDxfId="9" dataDxfId="7" headerRowBorderDxfId="8" tableBorderDxfId="6">
  <autoFilter ref="A1:F17"/>
  <tableColumns count="6">
    <tableColumn id="1" name="Material" dataDxfId="5"/>
    <tableColumn id="2" name="Solar Absorptivity (αs)" dataDxfId="4"/>
    <tableColumn id="3" name="IR Emissivity (εIR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7" sqref="D7:F7"/>
    </sheetView>
  </sheetViews>
  <sheetFormatPr baseColWidth="10" defaultColWidth="8.85546875" defaultRowHeight="15" x14ac:dyDescent="0.25"/>
  <cols>
    <col min="1" max="1" width="36.140625" customWidth="1"/>
    <col min="2" max="2" width="21.5703125" customWidth="1"/>
    <col min="3" max="3" width="20.7109375" customWidth="1"/>
    <col min="4" max="4" width="22.28515625" customWidth="1"/>
    <col min="5" max="5" width="26.5703125" customWidth="1"/>
    <col min="6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25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 t="s">
        <v>12</v>
      </c>
    </row>
    <row r="3" spans="1:6" x14ac:dyDescent="0.25">
      <c r="A3" s="2" t="s">
        <v>7</v>
      </c>
      <c r="B3" s="7" t="s">
        <v>24</v>
      </c>
      <c r="C3" s="7" t="s">
        <v>24</v>
      </c>
      <c r="D3" s="7">
        <v>8930</v>
      </c>
      <c r="E3" s="7">
        <v>385</v>
      </c>
      <c r="F3" s="7">
        <v>400</v>
      </c>
    </row>
    <row r="4" spans="1:6" x14ac:dyDescent="0.25">
      <c r="A4" s="2" t="s">
        <v>14</v>
      </c>
      <c r="B4" s="7" t="s">
        <v>24</v>
      </c>
      <c r="C4" s="7" t="s">
        <v>24</v>
      </c>
      <c r="D4" s="7">
        <v>2070</v>
      </c>
      <c r="E4" s="7">
        <v>1010</v>
      </c>
      <c r="F4" s="7">
        <v>0.27</v>
      </c>
    </row>
    <row r="5" spans="1:6" x14ac:dyDescent="0.25">
      <c r="A5" s="2" t="s">
        <v>13</v>
      </c>
      <c r="B5" s="7" t="s">
        <v>24</v>
      </c>
      <c r="C5" s="7" t="s">
        <v>24</v>
      </c>
      <c r="D5" s="7">
        <v>8000</v>
      </c>
      <c r="E5" s="7">
        <v>500</v>
      </c>
      <c r="F5" s="7">
        <v>15</v>
      </c>
    </row>
    <row r="6" spans="1:6" x14ac:dyDescent="0.25">
      <c r="A6" s="2" t="s">
        <v>15</v>
      </c>
      <c r="B6" s="7">
        <v>0</v>
      </c>
      <c r="C6" s="7">
        <v>0</v>
      </c>
      <c r="D6" s="7">
        <v>2810</v>
      </c>
      <c r="E6" s="7">
        <v>960</v>
      </c>
      <c r="F6" s="7">
        <v>130</v>
      </c>
    </row>
    <row r="7" spans="1:6" x14ac:dyDescent="0.25">
      <c r="A7" s="2" t="s">
        <v>16</v>
      </c>
      <c r="B7" s="7" t="s">
        <v>24</v>
      </c>
      <c r="C7" s="7" t="s">
        <v>24</v>
      </c>
      <c r="D7" s="7">
        <v>2200</v>
      </c>
      <c r="E7" s="7">
        <v>960</v>
      </c>
      <c r="F7" s="7">
        <v>0.2</v>
      </c>
    </row>
    <row r="8" spans="1:6" x14ac:dyDescent="0.25">
      <c r="A8" s="2" t="s">
        <v>9</v>
      </c>
      <c r="B8" s="7">
        <v>0.4</v>
      </c>
      <c r="C8" s="7">
        <v>0.71</v>
      </c>
      <c r="D8" s="7" t="s">
        <v>24</v>
      </c>
      <c r="E8" s="7" t="s">
        <v>24</v>
      </c>
      <c r="F8" s="7" t="s">
        <v>24</v>
      </c>
    </row>
    <row r="9" spans="1:6" x14ac:dyDescent="0.25">
      <c r="A9" s="2" t="s">
        <v>10</v>
      </c>
      <c r="B9" s="7">
        <v>0.23</v>
      </c>
      <c r="C9" s="7">
        <v>0.24</v>
      </c>
      <c r="D9" s="7" t="s">
        <v>24</v>
      </c>
      <c r="E9" s="7" t="s">
        <v>24</v>
      </c>
      <c r="F9" s="7" t="s">
        <v>24</v>
      </c>
    </row>
    <row r="10" spans="1:6" x14ac:dyDescent="0.25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25">
      <c r="A11" s="2" t="s">
        <v>11</v>
      </c>
      <c r="B11" s="7" t="s">
        <v>24</v>
      </c>
      <c r="C11" s="7" t="s">
        <v>24</v>
      </c>
      <c r="D11" s="7">
        <v>1300</v>
      </c>
      <c r="E11" s="7">
        <v>1500</v>
      </c>
      <c r="F11" s="7">
        <v>0.29599999999999999</v>
      </c>
    </row>
    <row r="12" spans="1:6" x14ac:dyDescent="0.25">
      <c r="A12" s="2" t="s">
        <v>17</v>
      </c>
      <c r="B12" s="7" t="s">
        <v>24</v>
      </c>
      <c r="C12" s="7" t="s">
        <v>24</v>
      </c>
      <c r="D12" s="7">
        <v>2750</v>
      </c>
      <c r="E12" s="7">
        <v>1000</v>
      </c>
      <c r="F12" s="7" t="s">
        <v>25</v>
      </c>
    </row>
    <row r="13" spans="1:6" x14ac:dyDescent="0.25">
      <c r="A13" s="2" t="s">
        <v>18</v>
      </c>
      <c r="B13" s="7" t="s">
        <v>24</v>
      </c>
      <c r="C13" s="7" t="s">
        <v>24</v>
      </c>
      <c r="D13" s="7">
        <v>8800</v>
      </c>
      <c r="E13" s="7">
        <v>380</v>
      </c>
      <c r="F13" s="7">
        <v>62</v>
      </c>
    </row>
    <row r="14" spans="1:6" x14ac:dyDescent="0.25">
      <c r="A14" s="2" t="s">
        <v>19</v>
      </c>
      <c r="B14" s="7" t="s">
        <v>24</v>
      </c>
      <c r="C14" s="7" t="s">
        <v>24</v>
      </c>
      <c r="D14" s="7">
        <v>2700</v>
      </c>
      <c r="E14" s="7">
        <v>900</v>
      </c>
      <c r="F14" s="7">
        <v>209</v>
      </c>
    </row>
    <row r="15" spans="1:6" x14ac:dyDescent="0.25">
      <c r="A15" s="2" t="s">
        <v>20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25">
      <c r="A16" s="4" t="s">
        <v>21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25">
      <c r="A17" s="2" t="s">
        <v>22</v>
      </c>
      <c r="B17" s="7">
        <v>0.94</v>
      </c>
      <c r="C17" s="7">
        <v>0.82</v>
      </c>
      <c r="D17" s="7">
        <v>1070</v>
      </c>
      <c r="E17" s="7">
        <v>1990</v>
      </c>
      <c r="F17" s="7">
        <v>0.16200000000000001</v>
      </c>
    </row>
    <row r="18" spans="1:6" x14ac:dyDescent="0.25">
      <c r="A18" s="2"/>
    </row>
    <row r="22" spans="1:6" x14ac:dyDescent="0.25">
      <c r="B22" s="3"/>
    </row>
    <row r="23" spans="1:6" x14ac:dyDescent="0.25">
      <c r="D23" s="3"/>
    </row>
    <row r="24" spans="1:6" x14ac:dyDescent="0.25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C16" sqref="C16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3.85546875" bestFit="1" customWidth="1"/>
    <col min="7" max="7" width="6.140625" bestFit="1" customWidth="1"/>
    <col min="8" max="8" width="14.28515625" bestFit="1" customWidth="1"/>
    <col min="9" max="9" width="13.28515625" bestFit="1" customWidth="1"/>
    <col min="10" max="10" width="32.7109375" customWidth="1"/>
    <col min="11" max="11" width="20.28515625" customWidth="1"/>
  </cols>
  <sheetData>
    <row r="1" spans="1:10" x14ac:dyDescent="0.25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82</v>
      </c>
    </row>
    <row r="2" spans="1:10" x14ac:dyDescent="0.25">
      <c r="A2" s="8" t="s">
        <v>89</v>
      </c>
      <c r="B2" s="8"/>
      <c r="C2" s="6"/>
      <c r="D2" s="6"/>
      <c r="E2" s="6"/>
      <c r="F2" s="6"/>
      <c r="G2" s="6"/>
      <c r="H2" s="6"/>
      <c r="I2" s="6"/>
      <c r="J2" s="29" t="s">
        <v>161</v>
      </c>
    </row>
    <row r="3" spans="1:10" x14ac:dyDescent="0.25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157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/>
    </row>
    <row r="6" spans="1:10" x14ac:dyDescent="0.25">
      <c r="A6" s="9" t="s">
        <v>158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159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160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169</v>
      </c>
      <c r="B9" s="9" t="s">
        <v>34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76</v>
      </c>
      <c r="B10" s="9" t="s">
        <v>34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85</v>
      </c>
      <c r="B11" s="9" t="s">
        <v>86</v>
      </c>
      <c r="C11" s="6" t="s">
        <v>49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30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81</v>
      </c>
      <c r="B13" s="9" t="s">
        <v>73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ht="30" x14ac:dyDescent="0.25">
      <c r="A14" s="9" t="s">
        <v>80</v>
      </c>
      <c r="B14" s="9" t="s">
        <v>71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46</v>
      </c>
      <c r="B15" s="9" t="s">
        <v>70</v>
      </c>
      <c r="C15" s="6" t="s">
        <v>16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47</v>
      </c>
      <c r="B16" s="9" t="s">
        <v>72</v>
      </c>
      <c r="C16" s="6" t="s">
        <v>53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42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43</v>
      </c>
      <c r="B19" s="12" t="s">
        <v>31</v>
      </c>
      <c r="C19" s="11" t="s">
        <v>51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17</v>
      </c>
      <c r="B20" s="12" t="s">
        <v>33</v>
      </c>
      <c r="C20" s="11" t="s">
        <v>32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138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162</v>
      </c>
      <c r="B23" s="15" t="s">
        <v>74</v>
      </c>
      <c r="C23" s="14" t="s">
        <v>57</v>
      </c>
      <c r="D23" s="14">
        <v>8800</v>
      </c>
      <c r="E23" s="14">
        <f>L23/1000/1000/1000</f>
        <v>0</v>
      </c>
      <c r="F23" s="28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163</v>
      </c>
    </row>
    <row r="24" spans="1:11" x14ac:dyDescent="0.25">
      <c r="A24" s="15" t="s">
        <v>56</v>
      </c>
      <c r="B24" s="15" t="s">
        <v>74</v>
      </c>
      <c r="C24" s="14" t="s">
        <v>22</v>
      </c>
      <c r="D24" s="14">
        <v>1070</v>
      </c>
      <c r="E24" s="14">
        <f>L24/1000/1000/1000</f>
        <v>0</v>
      </c>
      <c r="F24" s="28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163</v>
      </c>
    </row>
    <row r="25" spans="1:11" x14ac:dyDescent="0.25">
      <c r="A25" s="15" t="s">
        <v>93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29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45</v>
      </c>
      <c r="B28" s="18" t="s">
        <v>69</v>
      </c>
      <c r="C28" s="17" t="s">
        <v>52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48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36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37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38</v>
      </c>
      <c r="B32" s="18" t="s">
        <v>60</v>
      </c>
      <c r="C32" s="17" t="s">
        <v>49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164</v>
      </c>
      <c r="K32" s="5"/>
    </row>
    <row r="33" spans="1:11" x14ac:dyDescent="0.25">
      <c r="A33" s="18" t="s">
        <v>58</v>
      </c>
      <c r="B33" s="18" t="s">
        <v>61</v>
      </c>
      <c r="C33" s="17" t="s">
        <v>49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28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39</v>
      </c>
      <c r="B35" s="18" t="s">
        <v>63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40</v>
      </c>
      <c r="B36" s="18" t="s">
        <v>62</v>
      </c>
      <c r="C36" s="17" t="s">
        <v>50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41</v>
      </c>
      <c r="B37" s="18" t="s">
        <v>33</v>
      </c>
      <c r="C37" s="17" t="s">
        <v>20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6" t="s">
        <v>93</v>
      </c>
      <c r="B40" s="26"/>
      <c r="C40" s="27"/>
      <c r="D40" s="27"/>
      <c r="E40" s="27"/>
      <c r="F40" s="27"/>
      <c r="G40" s="27"/>
      <c r="H40" s="27">
        <f>SUM(H2:H38)-H23-H24-H32</f>
        <v>0.23706374999999996</v>
      </c>
      <c r="I40" s="30">
        <f t="shared" si="2"/>
        <v>237.06374999999997</v>
      </c>
      <c r="J40" s="20"/>
    </row>
    <row r="41" spans="1:11" x14ac:dyDescent="0.25">
      <c r="A41" s="3"/>
    </row>
    <row r="44" spans="1:11" x14ac:dyDescent="0.25">
      <c r="A44" s="31"/>
      <c r="B44" s="31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85" zoomScaleNormal="85" workbookViewId="0">
      <selection activeCell="I18" sqref="I18"/>
    </sheetView>
  </sheetViews>
  <sheetFormatPr baseColWidth="10" defaultRowHeight="15" x14ac:dyDescent="0.25"/>
  <cols>
    <col min="1" max="1" width="13.85546875" customWidth="1"/>
    <col min="2" max="2" width="14.140625" customWidth="1"/>
    <col min="5" max="5" width="14.5703125" customWidth="1"/>
    <col min="6" max="6" width="26" customWidth="1"/>
    <col min="7" max="7" width="30" customWidth="1"/>
    <col min="8" max="9" width="8.5703125" customWidth="1"/>
    <col min="10" max="10" width="18" customWidth="1"/>
    <col min="11" max="11" width="23.5703125" customWidth="1"/>
    <col min="12" max="12" width="30.85546875" customWidth="1"/>
  </cols>
  <sheetData>
    <row r="1" spans="1:13" x14ac:dyDescent="0.25">
      <c r="A1" s="2" t="s">
        <v>199</v>
      </c>
      <c r="B1" s="2" t="s">
        <v>205</v>
      </c>
      <c r="C1" s="2" t="s">
        <v>206</v>
      </c>
      <c r="D1" s="2" t="s">
        <v>207</v>
      </c>
      <c r="E1" s="2" t="s">
        <v>219</v>
      </c>
      <c r="F1" s="22" t="s">
        <v>209</v>
      </c>
      <c r="G1" s="22" t="s">
        <v>208</v>
      </c>
      <c r="I1" s="21" t="s">
        <v>0</v>
      </c>
      <c r="J1" s="21" t="s">
        <v>5</v>
      </c>
      <c r="K1" s="21" t="s">
        <v>4</v>
      </c>
      <c r="L1" s="21" t="s">
        <v>3</v>
      </c>
    </row>
    <row r="2" spans="1:13" x14ac:dyDescent="0.25">
      <c r="A2" t="s">
        <v>201</v>
      </c>
      <c r="B2">
        <v>0.14000000000000001</v>
      </c>
      <c r="C2">
        <v>1.44</v>
      </c>
      <c r="D2">
        <v>0.02</v>
      </c>
      <c r="E2">
        <v>0</v>
      </c>
      <c r="F2">
        <f>1/((1/(B2*$L$2)+1/(C2*$L$4)+1/(D2*$L$5))*(B2+C2+D2+E2))</f>
        <v>2.4761056482585533E-3</v>
      </c>
      <c r="G2">
        <f>(B2*$L$2+C2*$L$3+D2*$L$5+E2*$L$6)*(B2+C2+D2+E2)</f>
        <v>91.472640000000013</v>
      </c>
      <c r="I2" s="2" t="s">
        <v>7</v>
      </c>
      <c r="J2" s="7">
        <v>8930</v>
      </c>
      <c r="K2" s="7">
        <v>385</v>
      </c>
      <c r="L2" s="7">
        <v>400</v>
      </c>
    </row>
    <row r="3" spans="1:13" x14ac:dyDescent="0.25">
      <c r="A3" t="s">
        <v>35</v>
      </c>
      <c r="B3">
        <v>0.14000000000000001</v>
      </c>
      <c r="C3">
        <v>1.44</v>
      </c>
      <c r="D3">
        <v>0.02</v>
      </c>
      <c r="E3">
        <v>0</v>
      </c>
      <c r="F3">
        <f t="shared" ref="F3:F8" si="0">1/((1/(B3*$L$2)+1/(C3*$L$4)+1/(D3*$L$5))*(B3+C3+D3+E3))</f>
        <v>2.4761056482585533E-3</v>
      </c>
      <c r="G3">
        <f t="shared" ref="G3:G9" si="1">(B3*$L$2+C3*$L$3+D3*$L$5+E3*$L$6)*(B3+C3+D3+E3)</f>
        <v>91.472640000000013</v>
      </c>
      <c r="I3" s="2" t="s">
        <v>210</v>
      </c>
      <c r="J3" s="7">
        <v>1850</v>
      </c>
      <c r="K3" s="7">
        <v>1200</v>
      </c>
      <c r="L3" s="7">
        <v>0.81</v>
      </c>
    </row>
    <row r="4" spans="1:13" x14ac:dyDescent="0.25">
      <c r="A4" t="s">
        <v>67</v>
      </c>
      <c r="B4">
        <v>0.14000000000000001</v>
      </c>
      <c r="C4">
        <v>1.44</v>
      </c>
      <c r="D4">
        <v>0.02</v>
      </c>
      <c r="E4">
        <v>0</v>
      </c>
      <c r="F4">
        <f t="shared" si="0"/>
        <v>2.4761056482585533E-3</v>
      </c>
      <c r="G4">
        <f t="shared" si="1"/>
        <v>91.472640000000013</v>
      </c>
      <c r="I4" s="2" t="s">
        <v>211</v>
      </c>
      <c r="J4" s="7">
        <v>1850</v>
      </c>
      <c r="K4" s="7">
        <v>1200</v>
      </c>
      <c r="L4" s="7">
        <v>0.28999999999999998</v>
      </c>
    </row>
    <row r="5" spans="1:13" x14ac:dyDescent="0.25">
      <c r="A5" t="s">
        <v>202</v>
      </c>
      <c r="B5">
        <v>0.21000000000000002</v>
      </c>
      <c r="C5">
        <v>1.77</v>
      </c>
      <c r="D5">
        <v>0.02</v>
      </c>
      <c r="E5">
        <v>0</v>
      </c>
      <c r="F5">
        <f t="shared" si="0"/>
        <v>1.9844413195134712E-3</v>
      </c>
      <c r="G5">
        <f t="shared" si="1"/>
        <v>170.87540000000004</v>
      </c>
      <c r="I5" s="35" t="s">
        <v>200</v>
      </c>
      <c r="J5" s="36">
        <v>2000</v>
      </c>
      <c r="K5" s="36">
        <v>1000</v>
      </c>
      <c r="L5" s="36">
        <v>0.2</v>
      </c>
      <c r="M5" t="s">
        <v>212</v>
      </c>
    </row>
    <row r="6" spans="1:13" x14ac:dyDescent="0.25">
      <c r="A6" t="s">
        <v>203</v>
      </c>
      <c r="B6">
        <v>0.21000000000000002</v>
      </c>
      <c r="C6">
        <v>1.77</v>
      </c>
      <c r="D6">
        <v>0.02</v>
      </c>
      <c r="E6">
        <v>0</v>
      </c>
      <c r="F6">
        <f t="shared" si="0"/>
        <v>1.9844413195134712E-3</v>
      </c>
      <c r="G6">
        <f t="shared" si="1"/>
        <v>170.87540000000004</v>
      </c>
      <c r="I6" s="35" t="s">
        <v>220</v>
      </c>
      <c r="J6" s="7">
        <v>2200</v>
      </c>
      <c r="K6" s="7">
        <v>960</v>
      </c>
      <c r="L6" s="7">
        <v>0.2</v>
      </c>
    </row>
    <row r="7" spans="1:13" x14ac:dyDescent="0.25">
      <c r="A7" t="s">
        <v>204</v>
      </c>
      <c r="B7">
        <v>0.21000000000000002</v>
      </c>
      <c r="C7">
        <v>1.77</v>
      </c>
      <c r="D7">
        <v>0.02</v>
      </c>
      <c r="E7">
        <v>0</v>
      </c>
      <c r="F7">
        <f t="shared" si="0"/>
        <v>1.9844413195134712E-3</v>
      </c>
      <c r="G7">
        <f t="shared" si="1"/>
        <v>170.87540000000004</v>
      </c>
    </row>
    <row r="8" spans="1:13" x14ac:dyDescent="0.25">
      <c r="A8" t="s">
        <v>65</v>
      </c>
      <c r="B8">
        <v>7.0000000000000007E-2</v>
      </c>
      <c r="C8">
        <v>1.51</v>
      </c>
      <c r="D8">
        <v>0.02</v>
      </c>
      <c r="E8">
        <v>0</v>
      </c>
      <c r="F8">
        <f t="shared" si="0"/>
        <v>2.4770197889097197E-3</v>
      </c>
      <c r="G8">
        <f t="shared" si="1"/>
        <v>46.763360000000006</v>
      </c>
    </row>
    <row r="9" spans="1:13" x14ac:dyDescent="0.25">
      <c r="A9" t="s">
        <v>223</v>
      </c>
      <c r="B9">
        <v>0.21000000000000002</v>
      </c>
      <c r="C9">
        <v>0.84000000000000008</v>
      </c>
      <c r="D9">
        <v>0.04</v>
      </c>
      <c r="E9">
        <v>0.21</v>
      </c>
      <c r="F9">
        <f>1/((1/(B9*$L$2)+1/(C9*$L$4)+1/(D9*$L$5)+1/(E9*$L$6))*(B9+C9+D9+E9))</f>
        <v>5.0300678708131551E-3</v>
      </c>
      <c r="G9">
        <f>(B9*$L$2+C9*$L$3+D9*$L$5+E9*$L$6)*(B9+C9+D9+E9)</f>
        <v>110.14952000000002</v>
      </c>
    </row>
    <row r="10" spans="1:13" x14ac:dyDescent="0.25">
      <c r="A10" t="s">
        <v>226</v>
      </c>
      <c r="F10" t="e">
        <f>1/((1/(B10*$L$2)+1/(C10*$L$4)+1/(D10*$L$5)+1/(E10*$L$6))*(B10+C10+D10+E10))</f>
        <v>#DIV/0!</v>
      </c>
      <c r="G10">
        <f>(B10*$L$2+C10*$L$3+D10*$L$5+E10*$L$6)*(B10+C10+D10+E10)</f>
        <v>0</v>
      </c>
    </row>
    <row r="14" spans="1:13" x14ac:dyDescent="0.25">
      <c r="A14" s="2" t="s">
        <v>199</v>
      </c>
      <c r="B14" s="2" t="s">
        <v>205</v>
      </c>
      <c r="C14" s="2" t="s">
        <v>206</v>
      </c>
      <c r="D14" s="2" t="s">
        <v>207</v>
      </c>
      <c r="E14" s="2" t="s">
        <v>219</v>
      </c>
      <c r="F14" s="37" t="s">
        <v>4</v>
      </c>
    </row>
    <row r="15" spans="1:13" x14ac:dyDescent="0.25">
      <c r="A15" t="s">
        <v>201</v>
      </c>
      <c r="B15">
        <v>0.14000000000000001</v>
      </c>
      <c r="C15">
        <v>1.44</v>
      </c>
      <c r="D15">
        <v>0.02</v>
      </c>
      <c r="E15">
        <v>0</v>
      </c>
      <c r="F15">
        <f>(B15*$J$2*$K$2+C15*$J$3*$K$3+D15*$J$5*$K$5+E15*$J$6*$K$6)/(B15*$J$2+C15*$J$3+D15*$J$5+E15*$J$6)</f>
        <v>940.29816397754291</v>
      </c>
    </row>
    <row r="16" spans="1:13" x14ac:dyDescent="0.25">
      <c r="A16" t="s">
        <v>35</v>
      </c>
      <c r="B16">
        <v>0.14000000000000001</v>
      </c>
      <c r="C16">
        <v>1.44</v>
      </c>
      <c r="D16">
        <v>0.02</v>
      </c>
      <c r="E16">
        <v>0</v>
      </c>
      <c r="F16">
        <f t="shared" ref="F16:F22" si="2">(B16*$J$2*$K$2+C16*$J$3*$K$3+D16*$J$5*$K$5+E16*$J$6*$K$6)/(B16*$J$2+C16*$J$3+D16*$J$5+E16*$J$6)</f>
        <v>940.29816397754291</v>
      </c>
    </row>
    <row r="17" spans="1:7" x14ac:dyDescent="0.25">
      <c r="A17" t="s">
        <v>67</v>
      </c>
      <c r="B17">
        <v>0.14000000000000001</v>
      </c>
      <c r="C17">
        <v>1.44</v>
      </c>
      <c r="D17">
        <v>0.02</v>
      </c>
      <c r="E17">
        <v>0</v>
      </c>
      <c r="F17">
        <f t="shared" si="2"/>
        <v>940.29816397754291</v>
      </c>
    </row>
    <row r="18" spans="1:7" x14ac:dyDescent="0.25">
      <c r="A18" t="s">
        <v>202</v>
      </c>
      <c r="B18">
        <v>0.21000000000000002</v>
      </c>
      <c r="C18">
        <v>1.77</v>
      </c>
      <c r="D18">
        <v>0.02</v>
      </c>
      <c r="E18">
        <v>0</v>
      </c>
      <c r="F18">
        <f t="shared" si="2"/>
        <v>903.96364021734939</v>
      </c>
    </row>
    <row r="19" spans="1:7" x14ac:dyDescent="0.25">
      <c r="A19" t="s">
        <v>203</v>
      </c>
      <c r="B19">
        <v>0.21000000000000002</v>
      </c>
      <c r="C19">
        <v>1.77</v>
      </c>
      <c r="D19">
        <v>0.02</v>
      </c>
      <c r="E19">
        <v>0</v>
      </c>
      <c r="F19">
        <f t="shared" si="2"/>
        <v>903.96364021734939</v>
      </c>
    </row>
    <row r="20" spans="1:7" x14ac:dyDescent="0.25">
      <c r="A20" t="s">
        <v>204</v>
      </c>
      <c r="B20">
        <v>0.21000000000000002</v>
      </c>
      <c r="C20">
        <v>1.77</v>
      </c>
      <c r="D20">
        <v>0.02</v>
      </c>
      <c r="E20">
        <v>0</v>
      </c>
      <c r="F20">
        <f t="shared" si="2"/>
        <v>903.96364021734939</v>
      </c>
    </row>
    <row r="21" spans="1:7" x14ac:dyDescent="0.25">
      <c r="A21" t="s">
        <v>65</v>
      </c>
      <c r="B21">
        <v>7.0000000000000007E-2</v>
      </c>
      <c r="C21">
        <v>1.51</v>
      </c>
      <c r="D21">
        <v>0.02</v>
      </c>
      <c r="E21">
        <v>0</v>
      </c>
      <c r="F21">
        <f t="shared" si="2"/>
        <v>1050.3855606314694</v>
      </c>
    </row>
    <row r="22" spans="1:7" x14ac:dyDescent="0.25">
      <c r="A22" t="s">
        <v>223</v>
      </c>
      <c r="B22">
        <v>0.21000000000000002</v>
      </c>
      <c r="C22">
        <v>0.84000000000000008</v>
      </c>
      <c r="D22">
        <v>0.04</v>
      </c>
      <c r="E22">
        <v>0.21</v>
      </c>
      <c r="F22">
        <f t="shared" si="2"/>
        <v>783.19706393372451</v>
      </c>
    </row>
    <row r="23" spans="1:7" x14ac:dyDescent="0.25">
      <c r="A23" t="s">
        <v>226</v>
      </c>
      <c r="F23" t="e">
        <f t="shared" ref="F23" si="3">(B23*$J$2*$K$2+C23*$J$3*$K$3+D23*$J$5*$K$5+E23*$J$6*$K$6)/(B23*$J$2+C23*$J$3+D23*$J$5+E23*$J$6)</f>
        <v>#DIV/0!</v>
      </c>
    </row>
    <row r="24" spans="1:7" x14ac:dyDescent="0.25">
      <c r="G24" s="3"/>
    </row>
    <row r="30" spans="1:7" x14ac:dyDescent="0.25">
      <c r="A30" s="2"/>
      <c r="B30" s="2"/>
      <c r="C30" s="2"/>
      <c r="D30" s="2"/>
      <c r="E30" s="2"/>
      <c r="F30" s="22"/>
    </row>
    <row r="31" spans="1:7" x14ac:dyDescent="0.25">
      <c r="G31" s="3"/>
    </row>
    <row r="34" spans="7:7" x14ac:dyDescent="0.25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topLeftCell="A95" workbookViewId="0">
      <selection activeCell="F126" sqref="F126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6" max="6" width="21.85546875" customWidth="1"/>
    <col min="7" max="7" width="18.5703125" customWidth="1"/>
    <col min="8" max="8" width="23.7109375" customWidth="1"/>
    <col min="9" max="9" width="22.7109375" customWidth="1"/>
  </cols>
  <sheetData>
    <row r="1" spans="1:9" x14ac:dyDescent="0.25">
      <c r="A1" s="8" t="s">
        <v>89</v>
      </c>
    </row>
    <row r="2" spans="1:9" x14ac:dyDescent="0.25">
      <c r="A2" s="2" t="s">
        <v>99</v>
      </c>
      <c r="B2" s="2" t="s">
        <v>0</v>
      </c>
      <c r="C2" s="2" t="s">
        <v>182</v>
      </c>
      <c r="D2" s="2" t="s">
        <v>98</v>
      </c>
      <c r="E2" s="2" t="s">
        <v>95</v>
      </c>
      <c r="F2" s="2" t="s">
        <v>87</v>
      </c>
      <c r="G2" s="2" t="s">
        <v>5</v>
      </c>
      <c r="H2" s="22" t="s">
        <v>4</v>
      </c>
      <c r="I2" s="22" t="s">
        <v>3</v>
      </c>
    </row>
    <row r="3" spans="1:9" x14ac:dyDescent="0.25">
      <c r="A3" s="23" t="s">
        <v>93</v>
      </c>
      <c r="B3" t="s">
        <v>22</v>
      </c>
      <c r="C3">
        <v>1.2</v>
      </c>
      <c r="D3">
        <f>C3/1000</f>
        <v>1.1999999999999999E-3</v>
      </c>
      <c r="E3">
        <v>1</v>
      </c>
      <c r="F3" s="38" t="s">
        <v>24</v>
      </c>
      <c r="G3" s="7">
        <v>1070</v>
      </c>
      <c r="H3" s="7">
        <v>1990</v>
      </c>
      <c r="I3" s="7">
        <v>0.16200000000000001</v>
      </c>
    </row>
    <row r="4" spans="1:9" x14ac:dyDescent="0.25">
      <c r="A4" s="3" t="s">
        <v>100</v>
      </c>
      <c r="F4">
        <v>4.5600000000000001E-7</v>
      </c>
    </row>
    <row r="5" spans="1:9" x14ac:dyDescent="0.25">
      <c r="A5" s="2" t="s">
        <v>101</v>
      </c>
    </row>
    <row r="9" spans="1:9" x14ac:dyDescent="0.25">
      <c r="A9" s="2" t="s">
        <v>90</v>
      </c>
      <c r="B9" s="2" t="s">
        <v>0</v>
      </c>
      <c r="C9" s="2" t="s">
        <v>182</v>
      </c>
      <c r="D9" s="2" t="s">
        <v>98</v>
      </c>
      <c r="E9" s="2" t="s">
        <v>95</v>
      </c>
      <c r="F9" s="2" t="s">
        <v>87</v>
      </c>
      <c r="G9" s="2" t="s">
        <v>5</v>
      </c>
      <c r="H9" s="22" t="s">
        <v>4</v>
      </c>
      <c r="I9" s="22" t="s">
        <v>3</v>
      </c>
    </row>
    <row r="10" spans="1:9" x14ac:dyDescent="0.25">
      <c r="A10" t="s">
        <v>91</v>
      </c>
      <c r="B10" t="s">
        <v>213</v>
      </c>
      <c r="C10">
        <v>14.2</v>
      </c>
      <c r="D10">
        <f>C10/1000</f>
        <v>1.4199999999999999E-2</v>
      </c>
      <c r="E10">
        <f>C10/C12</f>
        <v>1</v>
      </c>
      <c r="F10" s="38" t="s">
        <v>24</v>
      </c>
    </row>
    <row r="11" spans="1:9" x14ac:dyDescent="0.25">
      <c r="A11" t="s">
        <v>92</v>
      </c>
      <c r="F11" s="38" t="s">
        <v>24</v>
      </c>
    </row>
    <row r="12" spans="1:9" x14ac:dyDescent="0.25">
      <c r="A12" s="23" t="s">
        <v>93</v>
      </c>
      <c r="B12" t="s">
        <v>23</v>
      </c>
      <c r="C12">
        <f>SUM(C10:C11)</f>
        <v>14.2</v>
      </c>
      <c r="D12">
        <f>C12/1000</f>
        <v>1.4199999999999999E-2</v>
      </c>
      <c r="E12">
        <f>SUM(E10:E11)</f>
        <v>1</v>
      </c>
      <c r="F12">
        <v>6.6560000000000003E-6</v>
      </c>
      <c r="H12">
        <f>H10*E10+H11*E11</f>
        <v>0</v>
      </c>
      <c r="I12">
        <f>I10*E10+I11*E11</f>
        <v>0</v>
      </c>
    </row>
    <row r="14" spans="1:9" x14ac:dyDescent="0.25">
      <c r="A14" s="2" t="s">
        <v>96</v>
      </c>
      <c r="B14" s="2" t="s">
        <v>0</v>
      </c>
      <c r="C14" s="2" t="s">
        <v>182</v>
      </c>
      <c r="D14" s="2" t="s">
        <v>98</v>
      </c>
      <c r="E14" s="2" t="s">
        <v>95</v>
      </c>
      <c r="F14" s="2" t="s">
        <v>87</v>
      </c>
      <c r="G14" s="2" t="s">
        <v>5</v>
      </c>
      <c r="H14" s="22" t="s">
        <v>4</v>
      </c>
      <c r="I14" s="22" t="s">
        <v>3</v>
      </c>
    </row>
    <row r="15" spans="1:9" x14ac:dyDescent="0.25">
      <c r="A15" t="s">
        <v>97</v>
      </c>
      <c r="B15" t="s">
        <v>214</v>
      </c>
      <c r="C15">
        <v>8.4</v>
      </c>
      <c r="D15">
        <f>C15/1000</f>
        <v>8.4000000000000012E-3</v>
      </c>
      <c r="E15">
        <f>C15/C17</f>
        <v>1</v>
      </c>
      <c r="F15" s="34" t="s">
        <v>24</v>
      </c>
    </row>
    <row r="16" spans="1:9" x14ac:dyDescent="0.25">
      <c r="A16" t="s">
        <v>92</v>
      </c>
      <c r="B16" t="s">
        <v>94</v>
      </c>
      <c r="C16">
        <v>0</v>
      </c>
      <c r="D16">
        <v>0</v>
      </c>
      <c r="E16">
        <f>C16/C17</f>
        <v>0</v>
      </c>
      <c r="F16" t="s">
        <v>24</v>
      </c>
    </row>
    <row r="17" spans="1:10" x14ac:dyDescent="0.25">
      <c r="A17" s="23" t="s">
        <v>93</v>
      </c>
      <c r="B17" t="s">
        <v>23</v>
      </c>
      <c r="C17">
        <f>SUM(C15:C16)</f>
        <v>8.4</v>
      </c>
      <c r="D17">
        <f>C17/1000</f>
        <v>8.4000000000000012E-3</v>
      </c>
      <c r="E17">
        <f>SUM(E15:E16)</f>
        <v>1</v>
      </c>
      <c r="H17">
        <f>H15*E15+H16*E16</f>
        <v>0</v>
      </c>
      <c r="I17">
        <f>I15*E15+I16*E16</f>
        <v>0</v>
      </c>
    </row>
    <row r="19" spans="1:10" x14ac:dyDescent="0.25">
      <c r="A19" s="2" t="s">
        <v>102</v>
      </c>
      <c r="B19" s="2" t="s">
        <v>0</v>
      </c>
      <c r="C19" s="2" t="s">
        <v>182</v>
      </c>
      <c r="D19" s="2" t="s">
        <v>98</v>
      </c>
      <c r="E19" s="2" t="s">
        <v>95</v>
      </c>
      <c r="F19" s="2" t="s">
        <v>87</v>
      </c>
      <c r="G19" s="2" t="s">
        <v>5</v>
      </c>
      <c r="H19" s="22" t="s">
        <v>4</v>
      </c>
      <c r="I19" s="22" t="s">
        <v>3</v>
      </c>
      <c r="J19" s="34"/>
    </row>
    <row r="20" spans="1:10" x14ac:dyDescent="0.25">
      <c r="A20" t="s">
        <v>103</v>
      </c>
      <c r="B20" t="s">
        <v>213</v>
      </c>
      <c r="C20">
        <v>9.8000000000000007</v>
      </c>
      <c r="D20">
        <f>C20/1000</f>
        <v>9.8000000000000014E-3</v>
      </c>
      <c r="E20">
        <f>C20/C22</f>
        <v>0.96078431372549011</v>
      </c>
      <c r="F20" t="s">
        <v>24</v>
      </c>
    </row>
    <row r="21" spans="1:10" x14ac:dyDescent="0.25">
      <c r="A21" t="s">
        <v>92</v>
      </c>
      <c r="B21" t="s">
        <v>94</v>
      </c>
      <c r="C21">
        <v>0.4</v>
      </c>
      <c r="D21">
        <f>C21/1000</f>
        <v>4.0000000000000002E-4</v>
      </c>
      <c r="E21">
        <f>C21/C22</f>
        <v>3.9215686274509803E-2</v>
      </c>
      <c r="F21" t="s">
        <v>24</v>
      </c>
    </row>
    <row r="22" spans="1:10" x14ac:dyDescent="0.25">
      <c r="A22" s="23" t="s">
        <v>93</v>
      </c>
      <c r="B22" t="s">
        <v>23</v>
      </c>
      <c r="C22">
        <f>SUM(C20:C21)</f>
        <v>10.200000000000001</v>
      </c>
      <c r="D22">
        <f>C22/1000</f>
        <v>1.0200000000000001E-2</v>
      </c>
      <c r="E22">
        <f>SUM(E20:E21)</f>
        <v>0.99999999999999989</v>
      </c>
      <c r="F22">
        <v>4.6079999999999998E-6</v>
      </c>
      <c r="H22">
        <f>H20*E20+H21*E21</f>
        <v>0</v>
      </c>
      <c r="I22">
        <f>I20*E20+I21*E21</f>
        <v>0</v>
      </c>
    </row>
    <row r="23" spans="1:10" x14ac:dyDescent="0.25">
      <c r="A23" s="3" t="s">
        <v>100</v>
      </c>
    </row>
    <row r="24" spans="1:10" x14ac:dyDescent="0.25">
      <c r="A24" s="2" t="s">
        <v>124</v>
      </c>
    </row>
    <row r="25" spans="1:10" x14ac:dyDescent="0.25">
      <c r="A25" s="2" t="s">
        <v>123</v>
      </c>
    </row>
    <row r="26" spans="1:10" x14ac:dyDescent="0.25">
      <c r="A26" s="2"/>
    </row>
    <row r="28" spans="1:10" x14ac:dyDescent="0.25">
      <c r="A28" s="2" t="s">
        <v>104</v>
      </c>
      <c r="B28" s="2" t="s">
        <v>0</v>
      </c>
      <c r="C28" s="2" t="s">
        <v>182</v>
      </c>
      <c r="D28" s="2" t="s">
        <v>98</v>
      </c>
      <c r="E28" s="2" t="s">
        <v>95</v>
      </c>
      <c r="F28" s="2" t="s">
        <v>87</v>
      </c>
      <c r="G28" s="2" t="s">
        <v>5</v>
      </c>
      <c r="H28" s="22" t="s">
        <v>4</v>
      </c>
      <c r="I28" s="22" t="s">
        <v>3</v>
      </c>
      <c r="J28" s="34"/>
    </row>
    <row r="29" spans="1:10" x14ac:dyDescent="0.25">
      <c r="A29" t="s">
        <v>107</v>
      </c>
      <c r="B29" t="s">
        <v>213</v>
      </c>
      <c r="C29">
        <v>9.8000000000000007</v>
      </c>
      <c r="D29">
        <f>C29/1000</f>
        <v>9.8000000000000014E-3</v>
      </c>
      <c r="E29">
        <f>C29/C31</f>
        <v>0.94230769230769229</v>
      </c>
      <c r="F29" t="s">
        <v>24</v>
      </c>
    </row>
    <row r="30" spans="1:10" x14ac:dyDescent="0.25">
      <c r="A30" t="s">
        <v>105</v>
      </c>
      <c r="B30" t="s">
        <v>94</v>
      </c>
      <c r="C30">
        <v>0.6</v>
      </c>
      <c r="D30">
        <f>C30/1000</f>
        <v>5.9999999999999995E-4</v>
      </c>
      <c r="E30">
        <f>C30/C31</f>
        <v>5.7692307692307689E-2</v>
      </c>
      <c r="F30" t="s">
        <v>24</v>
      </c>
    </row>
    <row r="31" spans="1:10" x14ac:dyDescent="0.25">
      <c r="A31" s="23" t="s">
        <v>93</v>
      </c>
      <c r="B31" t="s">
        <v>23</v>
      </c>
      <c r="C31">
        <f>SUM(C29:C30)</f>
        <v>10.4</v>
      </c>
      <c r="D31">
        <f>SUM(D29:D30)</f>
        <v>1.0400000000000001E-2</v>
      </c>
      <c r="E31">
        <f>SUM(E29:E30)</f>
        <v>1</v>
      </c>
      <c r="F31">
        <v>4.6079999999999998E-6</v>
      </c>
      <c r="H31">
        <f>H29*E29+H30*E30</f>
        <v>0</v>
      </c>
      <c r="I31">
        <f>I29*E29+I30*E30</f>
        <v>0</v>
      </c>
    </row>
    <row r="34" spans="1:10" x14ac:dyDescent="0.25">
      <c r="A34" s="2" t="s">
        <v>106</v>
      </c>
      <c r="B34" s="2" t="s">
        <v>0</v>
      </c>
      <c r="C34" s="2" t="s">
        <v>182</v>
      </c>
      <c r="D34" s="2" t="s">
        <v>98</v>
      </c>
      <c r="E34" s="2" t="s">
        <v>95</v>
      </c>
      <c r="F34" s="2" t="s">
        <v>87</v>
      </c>
      <c r="G34" s="2" t="s">
        <v>5</v>
      </c>
      <c r="H34" s="22" t="s">
        <v>4</v>
      </c>
      <c r="I34" s="22" t="s">
        <v>3</v>
      </c>
      <c r="J34" s="34"/>
    </row>
    <row r="35" spans="1:10" x14ac:dyDescent="0.25">
      <c r="A35" t="s">
        <v>108</v>
      </c>
      <c r="B35" t="s">
        <v>215</v>
      </c>
      <c r="C35">
        <v>6.6</v>
      </c>
      <c r="D35">
        <f>C35/1000</f>
        <v>6.6E-3</v>
      </c>
      <c r="E35" t="e">
        <f>C35/C37</f>
        <v>#DIV/0!</v>
      </c>
      <c r="F35" t="s">
        <v>24</v>
      </c>
    </row>
    <row r="36" spans="1:10" x14ac:dyDescent="0.25">
      <c r="A36" t="s">
        <v>92</v>
      </c>
      <c r="B36" t="s">
        <v>94</v>
      </c>
      <c r="E36" t="e">
        <f>C36/C37</f>
        <v>#DIV/0!</v>
      </c>
      <c r="F36" t="s">
        <v>24</v>
      </c>
    </row>
    <row r="37" spans="1:10" x14ac:dyDescent="0.25">
      <c r="A37" s="23" t="s">
        <v>93</v>
      </c>
      <c r="B37" t="s">
        <v>23</v>
      </c>
      <c r="F37">
        <v>4.0500000000000002E-6</v>
      </c>
      <c r="H37" t="e">
        <f>H35*E35+H36*E36</f>
        <v>#DIV/0!</v>
      </c>
      <c r="I37" t="e">
        <f>I35*E35+I36*E36</f>
        <v>#DIV/0!</v>
      </c>
    </row>
    <row r="40" spans="1:10" x14ac:dyDescent="0.25">
      <c r="A40" s="2" t="s">
        <v>109</v>
      </c>
      <c r="B40" s="2" t="s">
        <v>0</v>
      </c>
      <c r="C40" s="2" t="s">
        <v>182</v>
      </c>
      <c r="D40" s="2" t="s">
        <v>98</v>
      </c>
      <c r="E40" s="2" t="s">
        <v>95</v>
      </c>
      <c r="F40" s="2" t="s">
        <v>87</v>
      </c>
      <c r="G40" s="2" t="s">
        <v>5</v>
      </c>
      <c r="H40" s="22" t="s">
        <v>4</v>
      </c>
      <c r="I40" s="22" t="s">
        <v>3</v>
      </c>
    </row>
    <row r="41" spans="1:10" x14ac:dyDescent="0.25">
      <c r="A41" t="s">
        <v>112</v>
      </c>
      <c r="B41" t="s">
        <v>216</v>
      </c>
      <c r="C41">
        <v>5.6</v>
      </c>
      <c r="D41">
        <f>C41/1000</f>
        <v>5.5999999999999999E-3</v>
      </c>
      <c r="F41" t="s">
        <v>24</v>
      </c>
    </row>
    <row r="42" spans="1:10" x14ac:dyDescent="0.25">
      <c r="A42" t="s">
        <v>92</v>
      </c>
      <c r="C42">
        <v>2.4</v>
      </c>
      <c r="F42" t="s">
        <v>24</v>
      </c>
    </row>
    <row r="43" spans="1:10" x14ac:dyDescent="0.25">
      <c r="A43" s="23" t="s">
        <v>93</v>
      </c>
      <c r="F43">
        <v>2.5600000000000001E-6</v>
      </c>
    </row>
    <row r="46" spans="1:10" x14ac:dyDescent="0.25">
      <c r="A46" s="2" t="s">
        <v>110</v>
      </c>
      <c r="B46" s="2" t="s">
        <v>0</v>
      </c>
      <c r="C46" s="2" t="s">
        <v>182</v>
      </c>
      <c r="D46" s="2" t="s">
        <v>98</v>
      </c>
      <c r="E46" s="2" t="s">
        <v>95</v>
      </c>
      <c r="F46" s="2" t="s">
        <v>87</v>
      </c>
      <c r="G46" s="2" t="s">
        <v>5</v>
      </c>
      <c r="H46" s="22" t="s">
        <v>4</v>
      </c>
      <c r="I46" s="22" t="s">
        <v>3</v>
      </c>
    </row>
    <row r="47" spans="1:10" x14ac:dyDescent="0.25">
      <c r="A47" t="s">
        <v>113</v>
      </c>
      <c r="B47" t="s">
        <v>216</v>
      </c>
      <c r="C47">
        <v>5.5</v>
      </c>
      <c r="D47">
        <f>C47/1000</f>
        <v>5.4999999999999997E-3</v>
      </c>
      <c r="F47" t="s">
        <v>24</v>
      </c>
    </row>
    <row r="48" spans="1:10" x14ac:dyDescent="0.25">
      <c r="A48" t="s">
        <v>92</v>
      </c>
      <c r="C48">
        <v>1.6</v>
      </c>
      <c r="F48" t="s">
        <v>24</v>
      </c>
    </row>
    <row r="49" spans="1:9" x14ac:dyDescent="0.25">
      <c r="A49" s="23" t="s">
        <v>93</v>
      </c>
      <c r="F49">
        <v>2.5600000000000001E-6</v>
      </c>
    </row>
    <row r="52" spans="1:9" x14ac:dyDescent="0.25">
      <c r="A52" s="2" t="s">
        <v>111</v>
      </c>
      <c r="B52" s="2" t="s">
        <v>0</v>
      </c>
      <c r="C52" s="2" t="s">
        <v>182</v>
      </c>
      <c r="D52" s="2" t="s">
        <v>98</v>
      </c>
      <c r="E52" s="2" t="s">
        <v>95</v>
      </c>
      <c r="F52" s="2" t="s">
        <v>87</v>
      </c>
      <c r="G52" s="2" t="s">
        <v>5</v>
      </c>
      <c r="H52" s="22" t="s">
        <v>4</v>
      </c>
      <c r="I52" s="22" t="s">
        <v>3</v>
      </c>
    </row>
    <row r="53" spans="1:9" x14ac:dyDescent="0.25">
      <c r="A53" t="s">
        <v>114</v>
      </c>
      <c r="B53" t="s">
        <v>216</v>
      </c>
      <c r="C53">
        <v>5.4</v>
      </c>
      <c r="D53">
        <f>C53/1000</f>
        <v>5.4000000000000003E-3</v>
      </c>
      <c r="F53" t="s">
        <v>24</v>
      </c>
    </row>
    <row r="54" spans="1:9" x14ac:dyDescent="0.25">
      <c r="A54" t="s">
        <v>92</v>
      </c>
      <c r="C54">
        <v>1.6</v>
      </c>
      <c r="F54" t="s">
        <v>24</v>
      </c>
    </row>
    <row r="55" spans="1:9" x14ac:dyDescent="0.25">
      <c r="A55" s="23" t="s">
        <v>93</v>
      </c>
      <c r="F55">
        <v>2.5600000000000001E-6</v>
      </c>
    </row>
    <row r="58" spans="1:9" x14ac:dyDescent="0.25">
      <c r="A58" s="2" t="s">
        <v>115</v>
      </c>
      <c r="B58" s="2" t="s">
        <v>0</v>
      </c>
      <c r="C58" s="2" t="s">
        <v>182</v>
      </c>
      <c r="D58" s="2" t="s">
        <v>98</v>
      </c>
      <c r="E58" s="2" t="s">
        <v>95</v>
      </c>
      <c r="F58" s="2" t="s">
        <v>87</v>
      </c>
      <c r="G58" s="2" t="s">
        <v>5</v>
      </c>
      <c r="H58" s="22" t="s">
        <v>4</v>
      </c>
      <c r="I58" s="22" t="s">
        <v>3</v>
      </c>
    </row>
    <row r="59" spans="1:9" x14ac:dyDescent="0.25">
      <c r="A59" t="s">
        <v>183</v>
      </c>
      <c r="B59" t="s">
        <v>217</v>
      </c>
      <c r="C59">
        <v>9.1999999999999993</v>
      </c>
      <c r="D59">
        <f>C59/1000</f>
        <v>9.1999999999999998E-3</v>
      </c>
      <c r="F59" t="s">
        <v>24</v>
      </c>
    </row>
    <row r="60" spans="1:9" x14ac:dyDescent="0.25">
      <c r="A60" s="23" t="s">
        <v>93</v>
      </c>
      <c r="F60">
        <v>2.5600000000000001E-6</v>
      </c>
    </row>
    <row r="64" spans="1:9" x14ac:dyDescent="0.25">
      <c r="A64" s="2" t="s">
        <v>116</v>
      </c>
      <c r="B64" s="2" t="s">
        <v>0</v>
      </c>
      <c r="C64" s="2" t="s">
        <v>182</v>
      </c>
      <c r="D64" s="2" t="s">
        <v>98</v>
      </c>
      <c r="E64" s="2" t="s">
        <v>95</v>
      </c>
      <c r="F64" s="2" t="s">
        <v>87</v>
      </c>
      <c r="G64" s="2" t="s">
        <v>5</v>
      </c>
      <c r="H64" s="22" t="s">
        <v>4</v>
      </c>
      <c r="I64" s="22" t="s">
        <v>3</v>
      </c>
    </row>
    <row r="65" spans="1:9" x14ac:dyDescent="0.25">
      <c r="A65" t="s">
        <v>117</v>
      </c>
      <c r="C65">
        <v>7.6</v>
      </c>
      <c r="F65" t="s">
        <v>24</v>
      </c>
    </row>
    <row r="66" spans="1:9" x14ac:dyDescent="0.25">
      <c r="A66" t="s">
        <v>70</v>
      </c>
      <c r="C66">
        <v>0.7</v>
      </c>
      <c r="F66" t="s">
        <v>24</v>
      </c>
    </row>
    <row r="67" spans="1:9" x14ac:dyDescent="0.25">
      <c r="A67" t="s">
        <v>92</v>
      </c>
      <c r="F67" t="s">
        <v>24</v>
      </c>
    </row>
    <row r="68" spans="1:9" x14ac:dyDescent="0.25">
      <c r="A68" s="23" t="s">
        <v>93</v>
      </c>
      <c r="F68">
        <v>2.5600000000000001E-6</v>
      </c>
    </row>
    <row r="69" spans="1:9" x14ac:dyDescent="0.25">
      <c r="A69" s="23"/>
    </row>
    <row r="70" spans="1:9" x14ac:dyDescent="0.25">
      <c r="A70" s="2" t="s">
        <v>128</v>
      </c>
      <c r="B70" s="2" t="s">
        <v>0</v>
      </c>
      <c r="C70" s="2" t="s">
        <v>182</v>
      </c>
      <c r="D70" s="2" t="s">
        <v>98</v>
      </c>
      <c r="E70" s="2" t="s">
        <v>95</v>
      </c>
      <c r="F70" s="2" t="s">
        <v>218</v>
      </c>
      <c r="G70" s="2" t="s">
        <v>5</v>
      </c>
      <c r="H70" s="22" t="s">
        <v>4</v>
      </c>
      <c r="I70" s="22" t="s">
        <v>3</v>
      </c>
    </row>
    <row r="71" spans="1:9" x14ac:dyDescent="0.25">
      <c r="A71" s="23" t="s">
        <v>93</v>
      </c>
      <c r="C71">
        <v>5.7</v>
      </c>
      <c r="D71">
        <f>C71/1000</f>
        <v>5.7000000000000002E-3</v>
      </c>
      <c r="F71">
        <v>4.2999999999999999E-4</v>
      </c>
    </row>
    <row r="72" spans="1:9" x14ac:dyDescent="0.25">
      <c r="A72" s="23"/>
    </row>
    <row r="73" spans="1:9" x14ac:dyDescent="0.25">
      <c r="A73" s="24" t="s">
        <v>170</v>
      </c>
      <c r="B73" s="2" t="s">
        <v>0</v>
      </c>
      <c r="C73" s="2" t="s">
        <v>182</v>
      </c>
      <c r="D73" s="2" t="s">
        <v>98</v>
      </c>
      <c r="E73" s="2" t="s">
        <v>95</v>
      </c>
      <c r="F73" s="2" t="s">
        <v>87</v>
      </c>
      <c r="G73" s="2" t="s">
        <v>5</v>
      </c>
      <c r="H73" s="22" t="s">
        <v>4</v>
      </c>
      <c r="I73" s="22" t="s">
        <v>3</v>
      </c>
    </row>
    <row r="74" spans="1:9" x14ac:dyDescent="0.25">
      <c r="A74" s="25" t="s">
        <v>130</v>
      </c>
      <c r="B74" t="s">
        <v>53</v>
      </c>
      <c r="C74">
        <v>24.3</v>
      </c>
      <c r="D74">
        <f>C74/1000</f>
        <v>2.4300000000000002E-2</v>
      </c>
      <c r="E74" s="3" t="s">
        <v>24</v>
      </c>
      <c r="F74" t="s">
        <v>24</v>
      </c>
      <c r="G74" s="7"/>
      <c r="H74" s="7"/>
      <c r="I74" s="7"/>
    </row>
    <row r="75" spans="1:9" x14ac:dyDescent="0.25">
      <c r="A75" s="2" t="s">
        <v>171</v>
      </c>
    </row>
    <row r="76" spans="1:9" x14ac:dyDescent="0.25">
      <c r="A76" s="32" t="s">
        <v>172</v>
      </c>
      <c r="B76" t="s">
        <v>24</v>
      </c>
      <c r="C76" t="s">
        <v>24</v>
      </c>
      <c r="F76">
        <v>3.1203999999999998E-6</v>
      </c>
    </row>
    <row r="77" spans="1:9" x14ac:dyDescent="0.25">
      <c r="A77" t="s">
        <v>173</v>
      </c>
      <c r="B77" t="s">
        <v>24</v>
      </c>
      <c r="C77" t="s">
        <v>24</v>
      </c>
      <c r="F77" s="32">
        <v>1.52E-5</v>
      </c>
    </row>
    <row r="78" spans="1:9" x14ac:dyDescent="0.25">
      <c r="A78" t="s">
        <v>174</v>
      </c>
      <c r="B78" t="s">
        <v>24</v>
      </c>
      <c r="C78" t="s">
        <v>24</v>
      </c>
      <c r="F78">
        <v>3.3600000000000003E-8</v>
      </c>
    </row>
    <row r="79" spans="1:9" x14ac:dyDescent="0.25">
      <c r="A79" t="s">
        <v>175</v>
      </c>
      <c r="B79" t="s">
        <v>24</v>
      </c>
      <c r="C79" t="s">
        <v>24</v>
      </c>
      <c r="F79">
        <v>1.92E-8</v>
      </c>
    </row>
    <row r="80" spans="1:9" x14ac:dyDescent="0.25">
      <c r="A80" s="3" t="s">
        <v>100</v>
      </c>
    </row>
    <row r="81" spans="1:9" x14ac:dyDescent="0.25">
      <c r="A81" t="s">
        <v>176</v>
      </c>
    </row>
    <row r="82" spans="1:9" x14ac:dyDescent="0.25">
      <c r="A82" s="23" t="s">
        <v>93</v>
      </c>
      <c r="F82">
        <f>F76+F77+F78*4+F79*4</f>
        <v>1.8531600000000001E-5</v>
      </c>
    </row>
    <row r="86" spans="1:9" x14ac:dyDescent="0.25">
      <c r="A86" s="10" t="s">
        <v>42</v>
      </c>
    </row>
    <row r="87" spans="1:9" x14ac:dyDescent="0.25">
      <c r="A87" s="2" t="s">
        <v>119</v>
      </c>
      <c r="B87" s="2" t="s">
        <v>0</v>
      </c>
      <c r="C87" s="2" t="s">
        <v>182</v>
      </c>
      <c r="D87" s="2" t="s">
        <v>98</v>
      </c>
      <c r="E87" s="2" t="s">
        <v>95</v>
      </c>
      <c r="F87" s="2" t="s">
        <v>87</v>
      </c>
      <c r="G87" s="2" t="s">
        <v>5</v>
      </c>
      <c r="H87" s="22" t="s">
        <v>4</v>
      </c>
      <c r="I87" s="22" t="s">
        <v>3</v>
      </c>
    </row>
    <row r="88" spans="1:9" x14ac:dyDescent="0.25">
      <c r="A88" s="23" t="s">
        <v>93</v>
      </c>
      <c r="C88">
        <v>0.9</v>
      </c>
      <c r="D88">
        <f>C88/1000</f>
        <v>8.9999999999999998E-4</v>
      </c>
      <c r="F88">
        <v>3.96E-7</v>
      </c>
    </row>
    <row r="89" spans="1:9" x14ac:dyDescent="0.25">
      <c r="A89" s="3" t="s">
        <v>100</v>
      </c>
    </row>
    <row r="90" spans="1:9" x14ac:dyDescent="0.25">
      <c r="A90" s="2" t="s">
        <v>118</v>
      </c>
    </row>
    <row r="91" spans="1:9" x14ac:dyDescent="0.25">
      <c r="A91" s="2" t="s">
        <v>120</v>
      </c>
    </row>
    <row r="92" spans="1:9" x14ac:dyDescent="0.25">
      <c r="A92" s="2" t="s">
        <v>121</v>
      </c>
    </row>
    <row r="93" spans="1:9" x14ac:dyDescent="0.25">
      <c r="A93" s="2" t="s">
        <v>122</v>
      </c>
    </row>
    <row r="95" spans="1:9" x14ac:dyDescent="0.25">
      <c r="A95" s="2" t="s">
        <v>125</v>
      </c>
      <c r="B95" s="2" t="s">
        <v>0</v>
      </c>
      <c r="C95" s="2" t="s">
        <v>182</v>
      </c>
      <c r="D95" s="2" t="s">
        <v>98</v>
      </c>
      <c r="E95" s="2" t="s">
        <v>95</v>
      </c>
      <c r="F95" s="2" t="s">
        <v>87</v>
      </c>
      <c r="G95" s="2" t="s">
        <v>5</v>
      </c>
      <c r="H95" s="22" t="s">
        <v>4</v>
      </c>
      <c r="I95" s="22" t="s">
        <v>3</v>
      </c>
    </row>
    <row r="96" spans="1:9" x14ac:dyDescent="0.25">
      <c r="A96" s="23" t="s">
        <v>93</v>
      </c>
      <c r="C96">
        <v>34</v>
      </c>
      <c r="D96">
        <f>C96/1000</f>
        <v>3.4000000000000002E-2</v>
      </c>
      <c r="F96">
        <v>1.216E-5</v>
      </c>
    </row>
    <row r="99" spans="1:9" x14ac:dyDescent="0.25">
      <c r="A99" s="13" t="s">
        <v>54</v>
      </c>
    </row>
    <row r="100" spans="1:9" x14ac:dyDescent="0.25">
      <c r="A100" s="2" t="s">
        <v>126</v>
      </c>
      <c r="B100" s="2" t="s">
        <v>0</v>
      </c>
      <c r="C100" s="2" t="s">
        <v>182</v>
      </c>
      <c r="D100" s="2" t="s">
        <v>98</v>
      </c>
      <c r="E100" s="2" t="s">
        <v>95</v>
      </c>
      <c r="F100" s="2" t="s">
        <v>87</v>
      </c>
      <c r="G100" s="2" t="s">
        <v>5</v>
      </c>
      <c r="H100" s="22" t="s">
        <v>4</v>
      </c>
      <c r="I100" s="22" t="s">
        <v>3</v>
      </c>
    </row>
    <row r="101" spans="1:9" x14ac:dyDescent="0.25">
      <c r="A101" t="s">
        <v>55</v>
      </c>
      <c r="C101">
        <v>3.25</v>
      </c>
      <c r="D101">
        <f>C101/1000</f>
        <v>3.2499999999999999E-3</v>
      </c>
    </row>
    <row r="102" spans="1:9" x14ac:dyDescent="0.25">
      <c r="A102" t="s">
        <v>56</v>
      </c>
      <c r="C102">
        <v>4</v>
      </c>
    </row>
    <row r="103" spans="1:9" x14ac:dyDescent="0.25">
      <c r="A103" s="23" t="s">
        <v>93</v>
      </c>
      <c r="F103">
        <v>2.8980000000000001E-7</v>
      </c>
    </row>
    <row r="104" spans="1:9" x14ac:dyDescent="0.25">
      <c r="A104" s="3" t="s">
        <v>100</v>
      </c>
    </row>
    <row r="105" spans="1:9" x14ac:dyDescent="0.25">
      <c r="A105" s="2" t="s">
        <v>127</v>
      </c>
    </row>
    <row r="108" spans="1:9" x14ac:dyDescent="0.25">
      <c r="A108" s="16" t="s">
        <v>29</v>
      </c>
    </row>
    <row r="109" spans="1:9" x14ac:dyDescent="0.25">
      <c r="A109" s="24" t="s">
        <v>129</v>
      </c>
      <c r="B109" s="2" t="s">
        <v>0</v>
      </c>
      <c r="C109" s="2" t="s">
        <v>182</v>
      </c>
      <c r="D109" s="2" t="s">
        <v>98</v>
      </c>
      <c r="E109" s="2" t="s">
        <v>95</v>
      </c>
      <c r="F109" s="2" t="s">
        <v>87</v>
      </c>
      <c r="G109" s="2" t="s">
        <v>5</v>
      </c>
      <c r="H109" s="22" t="s">
        <v>4</v>
      </c>
      <c r="I109" s="22" t="s">
        <v>3</v>
      </c>
    </row>
    <row r="110" spans="1:9" x14ac:dyDescent="0.25">
      <c r="A110" s="25" t="s">
        <v>130</v>
      </c>
      <c r="B110" t="s">
        <v>52</v>
      </c>
      <c r="C110">
        <v>30</v>
      </c>
      <c r="D110">
        <f>C110/1000</f>
        <v>0.03</v>
      </c>
      <c r="E110" s="3" t="s">
        <v>24</v>
      </c>
      <c r="F110" t="s">
        <v>24</v>
      </c>
      <c r="G110" s="7">
        <v>2070</v>
      </c>
      <c r="H110" s="7">
        <v>1010</v>
      </c>
      <c r="I110" s="7">
        <v>0.27</v>
      </c>
    </row>
    <row r="111" spans="1:9" x14ac:dyDescent="0.25">
      <c r="A111" s="2" t="s">
        <v>132</v>
      </c>
    </row>
    <row r="112" spans="1:9" x14ac:dyDescent="0.25">
      <c r="A112" t="s">
        <v>133</v>
      </c>
      <c r="B112" t="s">
        <v>24</v>
      </c>
      <c r="C112" t="s">
        <v>24</v>
      </c>
      <c r="F112">
        <v>2.6599999999999999E-6</v>
      </c>
    </row>
    <row r="113" spans="1:9" x14ac:dyDescent="0.25">
      <c r="A113" t="s">
        <v>134</v>
      </c>
      <c r="B113" t="s">
        <v>24</v>
      </c>
      <c r="C113" t="s">
        <v>24</v>
      </c>
      <c r="F113" s="32">
        <v>7.9800000000000003E-7</v>
      </c>
    </row>
    <row r="114" spans="1:9" x14ac:dyDescent="0.25">
      <c r="A114" t="s">
        <v>135</v>
      </c>
      <c r="B114" t="s">
        <v>24</v>
      </c>
      <c r="C114" t="s">
        <v>24</v>
      </c>
      <c r="F114">
        <v>7.9800000000000003E-7</v>
      </c>
    </row>
    <row r="115" spans="1:9" x14ac:dyDescent="0.25">
      <c r="A115" t="s">
        <v>136</v>
      </c>
      <c r="B115" t="s">
        <v>24</v>
      </c>
      <c r="C115" t="s">
        <v>24</v>
      </c>
      <c r="F115">
        <v>2.9440000000000001E-6</v>
      </c>
    </row>
    <row r="116" spans="1:9" x14ac:dyDescent="0.25">
      <c r="A116" t="s">
        <v>131</v>
      </c>
      <c r="B116" t="s">
        <v>24</v>
      </c>
      <c r="C116" t="s">
        <v>24</v>
      </c>
      <c r="F116">
        <v>2.9440000000000001E-6</v>
      </c>
    </row>
    <row r="117" spans="1:9" x14ac:dyDescent="0.25">
      <c r="A117" t="s">
        <v>137</v>
      </c>
      <c r="B117" t="s">
        <v>24</v>
      </c>
      <c r="C117" t="s">
        <v>24</v>
      </c>
      <c r="F117">
        <v>5.2440000000000001E-6</v>
      </c>
    </row>
    <row r="118" spans="1:9" x14ac:dyDescent="0.25">
      <c r="A118" s="23" t="s">
        <v>93</v>
      </c>
      <c r="F118">
        <f>SUM(F112:F117)</f>
        <v>1.5387999999999999E-5</v>
      </c>
    </row>
    <row r="119" spans="1:9" x14ac:dyDescent="0.25">
      <c r="A119" s="3"/>
    </row>
    <row r="120" spans="1:9" x14ac:dyDescent="0.25">
      <c r="A120" s="2" t="s">
        <v>28</v>
      </c>
    </row>
    <row r="121" spans="1:9" x14ac:dyDescent="0.25">
      <c r="A121" s="2" t="s">
        <v>177</v>
      </c>
      <c r="B121" s="2" t="s">
        <v>0</v>
      </c>
      <c r="C121" s="2" t="s">
        <v>182</v>
      </c>
      <c r="D121" s="2" t="s">
        <v>98</v>
      </c>
      <c r="E121" s="2" t="s">
        <v>95</v>
      </c>
      <c r="F121" s="2" t="s">
        <v>87</v>
      </c>
      <c r="G121" s="2" t="s">
        <v>5</v>
      </c>
      <c r="H121" s="22" t="s">
        <v>4</v>
      </c>
      <c r="I121" s="22" t="s">
        <v>3</v>
      </c>
    </row>
    <row r="122" spans="1:9" x14ac:dyDescent="0.25">
      <c r="A122" t="s">
        <v>178</v>
      </c>
      <c r="F122" t="s">
        <v>24</v>
      </c>
    </row>
    <row r="123" spans="1:9" x14ac:dyDescent="0.25">
      <c r="A123" t="s">
        <v>179</v>
      </c>
      <c r="F123" t="s">
        <v>24</v>
      </c>
    </row>
    <row r="124" spans="1:9" x14ac:dyDescent="0.25">
      <c r="A124" s="33" t="s">
        <v>180</v>
      </c>
      <c r="F124" t="s">
        <v>24</v>
      </c>
    </row>
    <row r="125" spans="1:9" x14ac:dyDescent="0.25">
      <c r="A125" s="23" t="s">
        <v>93</v>
      </c>
      <c r="F125">
        <v>1.3E-7</v>
      </c>
    </row>
    <row r="126" spans="1:9" x14ac:dyDescent="0.25">
      <c r="A126" s="3" t="s">
        <v>100</v>
      </c>
    </row>
    <row r="127" spans="1:9" x14ac:dyDescent="0.25">
      <c r="A127" t="s">
        <v>181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17" zoomScaleNormal="100" workbookViewId="0">
      <selection activeCell="F18" sqref="F18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138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25">
      <c r="A2" s="15" t="s">
        <v>55</v>
      </c>
      <c r="B2" s="15" t="s">
        <v>74</v>
      </c>
      <c r="C2" s="14" t="s">
        <v>57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56</v>
      </c>
      <c r="B3" s="15" t="s">
        <v>74</v>
      </c>
      <c r="C3" s="14" t="s">
        <v>22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93</v>
      </c>
      <c r="E4" t="s">
        <v>139</v>
      </c>
    </row>
    <row r="7" spans="1:8" x14ac:dyDescent="0.25">
      <c r="A7" t="s">
        <v>140</v>
      </c>
      <c r="B7" t="s">
        <v>141</v>
      </c>
    </row>
    <row r="8" spans="1:8" x14ac:dyDescent="0.25">
      <c r="A8" t="s">
        <v>142</v>
      </c>
      <c r="B8" t="s">
        <v>143</v>
      </c>
    </row>
    <row r="9" spans="1:8" x14ac:dyDescent="0.25">
      <c r="A9" t="s">
        <v>144</v>
      </c>
      <c r="B9" t="s">
        <v>149</v>
      </c>
    </row>
    <row r="10" spans="1:8" x14ac:dyDescent="0.25">
      <c r="A10" t="s">
        <v>145</v>
      </c>
      <c r="B10" t="s">
        <v>146</v>
      </c>
    </row>
    <row r="11" spans="1:8" x14ac:dyDescent="0.25">
      <c r="A11" t="s">
        <v>151</v>
      </c>
      <c r="B11" t="s">
        <v>148</v>
      </c>
    </row>
    <row r="12" spans="1:8" x14ac:dyDescent="0.25">
      <c r="A12" t="s">
        <v>150</v>
      </c>
      <c r="B12">
        <v>9.5</v>
      </c>
    </row>
    <row r="14" spans="1:8" x14ac:dyDescent="0.25">
      <c r="A14" t="s">
        <v>165</v>
      </c>
      <c r="B14">
        <v>9.8000000000000007</v>
      </c>
    </row>
    <row r="15" spans="1:8" x14ac:dyDescent="0.25">
      <c r="A15" t="s">
        <v>166</v>
      </c>
      <c r="B15">
        <v>10.199999999999999</v>
      </c>
    </row>
    <row r="16" spans="1:8" x14ac:dyDescent="0.25">
      <c r="A16" t="s">
        <v>167</v>
      </c>
      <c r="B16">
        <v>11.2</v>
      </c>
    </row>
    <row r="17" spans="1:9" x14ac:dyDescent="0.25">
      <c r="A17" t="s">
        <v>168</v>
      </c>
      <c r="B17">
        <v>11.4</v>
      </c>
    </row>
    <row r="24" spans="1:9" x14ac:dyDescent="0.25">
      <c r="A24" t="s">
        <v>184</v>
      </c>
      <c r="D24" t="s">
        <v>192</v>
      </c>
    </row>
    <row r="25" spans="1:9" x14ac:dyDescent="0.25">
      <c r="A25" t="s">
        <v>185</v>
      </c>
      <c r="B25">
        <v>4</v>
      </c>
      <c r="C25" t="s">
        <v>186</v>
      </c>
      <c r="D25">
        <v>3.5000000000000003E-2</v>
      </c>
      <c r="E25">
        <f>D25*B25</f>
        <v>0.14000000000000001</v>
      </c>
      <c r="G25" t="s">
        <v>197</v>
      </c>
      <c r="I25" t="s">
        <v>198</v>
      </c>
    </row>
    <row r="26" spans="1:9" x14ac:dyDescent="0.25">
      <c r="A26" t="s">
        <v>187</v>
      </c>
      <c r="B26">
        <v>3</v>
      </c>
      <c r="C26" t="s">
        <v>186</v>
      </c>
      <c r="D26">
        <v>0.48</v>
      </c>
      <c r="E26">
        <f t="shared" ref="E26:E27" si="0">D26*B26</f>
        <v>1.44</v>
      </c>
    </row>
    <row r="27" spans="1:9" x14ac:dyDescent="0.25">
      <c r="A27" t="s">
        <v>188</v>
      </c>
      <c r="B27">
        <v>2</v>
      </c>
      <c r="C27" t="s">
        <v>189</v>
      </c>
      <c r="D27">
        <v>0.01</v>
      </c>
      <c r="E27">
        <f t="shared" si="0"/>
        <v>0.02</v>
      </c>
    </row>
    <row r="30" spans="1:9" x14ac:dyDescent="0.25">
      <c r="A30" t="s">
        <v>196</v>
      </c>
    </row>
    <row r="31" spans="1:9" x14ac:dyDescent="0.25">
      <c r="A31" t="s">
        <v>185</v>
      </c>
      <c r="B31">
        <v>6</v>
      </c>
      <c r="C31" t="s">
        <v>190</v>
      </c>
      <c r="D31">
        <v>3.5000000000000003E-2</v>
      </c>
      <c r="E31">
        <f>D31*B31</f>
        <v>0.21000000000000002</v>
      </c>
    </row>
    <row r="32" spans="1:9" x14ac:dyDescent="0.25">
      <c r="A32" t="s">
        <v>187</v>
      </c>
      <c r="B32">
        <v>3</v>
      </c>
      <c r="C32" t="s">
        <v>189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187</v>
      </c>
      <c r="B33">
        <v>2</v>
      </c>
      <c r="C33" t="s">
        <v>189</v>
      </c>
      <c r="D33">
        <v>0.73499999999999999</v>
      </c>
      <c r="E33">
        <f t="shared" si="1"/>
        <v>1.47</v>
      </c>
    </row>
    <row r="34" spans="1:15" x14ac:dyDescent="0.25">
      <c r="A34" t="s">
        <v>188</v>
      </c>
      <c r="B34">
        <v>2</v>
      </c>
      <c r="C34" t="s">
        <v>189</v>
      </c>
      <c r="D34">
        <v>0.01</v>
      </c>
      <c r="E34">
        <f>D34*B34</f>
        <v>0.02</v>
      </c>
    </row>
    <row r="36" spans="1:15" x14ac:dyDescent="0.25">
      <c r="A36" t="s">
        <v>191</v>
      </c>
    </row>
    <row r="37" spans="1:15" x14ac:dyDescent="0.25">
      <c r="A37" t="s">
        <v>185</v>
      </c>
      <c r="B37">
        <v>6</v>
      </c>
      <c r="C37" t="s">
        <v>186</v>
      </c>
      <c r="D37">
        <v>3.5000000000000003E-2</v>
      </c>
      <c r="E37">
        <f>D37*B37</f>
        <v>0.21000000000000002</v>
      </c>
    </row>
    <row r="38" spans="1:15" x14ac:dyDescent="0.25">
      <c r="A38" t="s">
        <v>187</v>
      </c>
      <c r="B38">
        <v>5</v>
      </c>
      <c r="C38" t="s">
        <v>193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188</v>
      </c>
      <c r="B39">
        <v>2</v>
      </c>
      <c r="C39" t="s">
        <v>193</v>
      </c>
      <c r="D39">
        <v>0.01</v>
      </c>
      <c r="E39">
        <f t="shared" si="2"/>
        <v>0.02</v>
      </c>
    </row>
    <row r="41" spans="1:15" x14ac:dyDescent="0.25">
      <c r="A41" t="s">
        <v>65</v>
      </c>
      <c r="O41" t="s">
        <v>198</v>
      </c>
    </row>
    <row r="42" spans="1:15" x14ac:dyDescent="0.25">
      <c r="A42" t="s">
        <v>195</v>
      </c>
      <c r="B42">
        <v>2</v>
      </c>
      <c r="C42" t="s">
        <v>193</v>
      </c>
      <c r="D42">
        <v>3.5000000000000003E-2</v>
      </c>
      <c r="E42">
        <f>D42*B42</f>
        <v>7.0000000000000007E-2</v>
      </c>
    </row>
    <row r="43" spans="1:15" x14ac:dyDescent="0.25">
      <c r="A43" t="s">
        <v>187</v>
      </c>
      <c r="B43">
        <v>1</v>
      </c>
      <c r="C43" t="s">
        <v>193</v>
      </c>
      <c r="D43">
        <v>1.51</v>
      </c>
      <c r="E43">
        <f t="shared" ref="E43:E44" si="3">D43*B43</f>
        <v>1.51</v>
      </c>
    </row>
    <row r="44" spans="1:15" x14ac:dyDescent="0.25">
      <c r="A44" t="s">
        <v>188</v>
      </c>
      <c r="B44">
        <v>2</v>
      </c>
      <c r="C44" t="s">
        <v>193</v>
      </c>
      <c r="D44">
        <v>0.01</v>
      </c>
      <c r="E44">
        <f t="shared" si="3"/>
        <v>0.02</v>
      </c>
    </row>
    <row r="46" spans="1:15" x14ac:dyDescent="0.25">
      <c r="A46" t="s">
        <v>221</v>
      </c>
    </row>
    <row r="47" spans="1:15" x14ac:dyDescent="0.25">
      <c r="A47" t="s">
        <v>187</v>
      </c>
      <c r="B47">
        <v>1</v>
      </c>
      <c r="C47" t="s">
        <v>193</v>
      </c>
      <c r="D47">
        <v>0.21</v>
      </c>
      <c r="E47">
        <f>D47*B47</f>
        <v>0.21</v>
      </c>
      <c r="G47" s="3"/>
    </row>
    <row r="48" spans="1:15" x14ac:dyDescent="0.25">
      <c r="A48" t="s">
        <v>195</v>
      </c>
      <c r="B48">
        <v>2</v>
      </c>
      <c r="C48" t="s">
        <v>193</v>
      </c>
      <c r="D48">
        <v>3.5000000000000003E-2</v>
      </c>
      <c r="E48">
        <f t="shared" ref="E48" si="4">D48*B48</f>
        <v>7.0000000000000007E-2</v>
      </c>
    </row>
    <row r="49" spans="1:5" x14ac:dyDescent="0.25">
      <c r="A49" t="s">
        <v>188</v>
      </c>
      <c r="B49">
        <v>2</v>
      </c>
      <c r="C49" t="s">
        <v>193</v>
      </c>
      <c r="D49">
        <v>0.01</v>
      </c>
      <c r="E49">
        <f>D49*B49</f>
        <v>0.02</v>
      </c>
    </row>
    <row r="51" spans="1:5" x14ac:dyDescent="0.25">
      <c r="A51" t="s">
        <v>224</v>
      </c>
    </row>
    <row r="52" spans="1:5" x14ac:dyDescent="0.25">
      <c r="A52" t="s">
        <v>187</v>
      </c>
      <c r="B52">
        <v>1</v>
      </c>
      <c r="C52" t="s">
        <v>193</v>
      </c>
      <c r="D52">
        <v>0.91</v>
      </c>
      <c r="E52">
        <f>D52*B52</f>
        <v>0.91</v>
      </c>
    </row>
    <row r="53" spans="1:5" x14ac:dyDescent="0.25">
      <c r="A53" t="s">
        <v>195</v>
      </c>
      <c r="B53">
        <v>2</v>
      </c>
      <c r="C53" t="s">
        <v>193</v>
      </c>
      <c r="D53">
        <v>3.5000000000000003E-2</v>
      </c>
      <c r="E53">
        <f t="shared" ref="E53" si="5">D53*B53</f>
        <v>7.0000000000000007E-2</v>
      </c>
    </row>
    <row r="54" spans="1:5" x14ac:dyDescent="0.25">
      <c r="A54" t="s">
        <v>188</v>
      </c>
      <c r="B54">
        <v>2</v>
      </c>
      <c r="C54" t="s">
        <v>193</v>
      </c>
      <c r="D54">
        <v>0.01</v>
      </c>
      <c r="E54">
        <f>D54*B54</f>
        <v>0.02</v>
      </c>
    </row>
    <row r="56" spans="1:5" x14ac:dyDescent="0.25">
      <c r="A56" t="s">
        <v>225</v>
      </c>
    </row>
    <row r="57" spans="1:5" x14ac:dyDescent="0.25">
      <c r="A57" t="s">
        <v>195</v>
      </c>
    </row>
    <row r="58" spans="1:5" x14ac:dyDescent="0.25">
      <c r="A58" t="s">
        <v>220</v>
      </c>
    </row>
    <row r="59" spans="1:5" x14ac:dyDescent="0.25">
      <c r="A59" t="s">
        <v>188</v>
      </c>
    </row>
    <row r="62" spans="1:5" x14ac:dyDescent="0.25">
      <c r="A62" t="s">
        <v>226</v>
      </c>
    </row>
    <row r="63" spans="1:5" x14ac:dyDescent="0.25">
      <c r="A63" t="s">
        <v>220</v>
      </c>
    </row>
    <row r="64" spans="1:5" x14ac:dyDescent="0.25">
      <c r="A64" t="s">
        <v>187</v>
      </c>
    </row>
    <row r="65" spans="1:5" x14ac:dyDescent="0.25">
      <c r="A65" t="s">
        <v>195</v>
      </c>
    </row>
    <row r="66" spans="1:5" x14ac:dyDescent="0.25">
      <c r="A66" t="s">
        <v>188</v>
      </c>
    </row>
    <row r="69" spans="1:5" x14ac:dyDescent="0.25">
      <c r="A69" t="s">
        <v>194</v>
      </c>
    </row>
    <row r="70" spans="1:5" x14ac:dyDescent="0.25">
      <c r="A70" t="s">
        <v>220</v>
      </c>
      <c r="B70">
        <v>1</v>
      </c>
      <c r="C70" t="s">
        <v>193</v>
      </c>
      <c r="D70">
        <v>0.21</v>
      </c>
      <c r="E70">
        <f>D70*B70</f>
        <v>0.21</v>
      </c>
    </row>
    <row r="71" spans="1:5" x14ac:dyDescent="0.25">
      <c r="A71" t="s">
        <v>195</v>
      </c>
      <c r="B71">
        <v>2</v>
      </c>
      <c r="C71" t="s">
        <v>193</v>
      </c>
      <c r="D71">
        <v>3.5000000000000003E-2</v>
      </c>
      <c r="E71">
        <f t="shared" ref="E71" si="6">D71*B71</f>
        <v>7.0000000000000007E-2</v>
      </c>
    </row>
    <row r="72" spans="1:5" x14ac:dyDescent="0.25">
      <c r="A72" t="s">
        <v>188</v>
      </c>
      <c r="B72">
        <v>2</v>
      </c>
      <c r="C72" t="s">
        <v>193</v>
      </c>
      <c r="D72">
        <v>0.01</v>
      </c>
      <c r="E72">
        <f>D72*B72</f>
        <v>0.02</v>
      </c>
    </row>
    <row r="75" spans="1:5" x14ac:dyDescent="0.25">
      <c r="A75" t="s">
        <v>222</v>
      </c>
    </row>
    <row r="76" spans="1:5" x14ac:dyDescent="0.25">
      <c r="A76" t="s">
        <v>187</v>
      </c>
      <c r="B76">
        <v>3</v>
      </c>
      <c r="C76" t="s">
        <v>193</v>
      </c>
      <c r="D76">
        <v>0.28000000000000003</v>
      </c>
      <c r="E76">
        <f>D76*B76</f>
        <v>0.84000000000000008</v>
      </c>
    </row>
    <row r="77" spans="1:5" x14ac:dyDescent="0.25">
      <c r="A77" t="s">
        <v>195</v>
      </c>
      <c r="B77">
        <v>4</v>
      </c>
      <c r="C77" t="s">
        <v>193</v>
      </c>
      <c r="D77">
        <v>3.5000000000000003E-2</v>
      </c>
      <c r="E77">
        <f t="shared" ref="E77" si="7">D77*B77</f>
        <v>0.14000000000000001</v>
      </c>
    </row>
    <row r="78" spans="1:5" x14ac:dyDescent="0.25">
      <c r="A78" t="s">
        <v>188</v>
      </c>
      <c r="B78">
        <v>2</v>
      </c>
      <c r="C78" t="s">
        <v>193</v>
      </c>
      <c r="D78">
        <v>0.01</v>
      </c>
      <c r="E78">
        <f>D78*B78</f>
        <v>0.02</v>
      </c>
    </row>
    <row r="80" spans="1:5" x14ac:dyDescent="0.25">
      <c r="A80" t="s">
        <v>223</v>
      </c>
    </row>
    <row r="81" spans="1:2" x14ac:dyDescent="0.25">
      <c r="A81" t="s">
        <v>187</v>
      </c>
      <c r="B81">
        <f>E76</f>
        <v>0.84000000000000008</v>
      </c>
    </row>
    <row r="82" spans="1:2" x14ac:dyDescent="0.25">
      <c r="A82" t="s">
        <v>220</v>
      </c>
      <c r="B82">
        <f>E70</f>
        <v>0.21</v>
      </c>
    </row>
    <row r="83" spans="1:2" x14ac:dyDescent="0.25">
      <c r="A83" t="s">
        <v>195</v>
      </c>
      <c r="B83">
        <f>E71+E77</f>
        <v>0.21000000000000002</v>
      </c>
    </row>
    <row r="84" spans="1:2" x14ac:dyDescent="0.25">
      <c r="A84" t="s">
        <v>188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K16" sqref="K16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4.140625" customWidth="1"/>
    <col min="7" max="7" width="9.28515625" customWidth="1"/>
    <col min="8" max="8" width="14.5703125" customWidth="1"/>
    <col min="9" max="9" width="14.7109375" customWidth="1"/>
    <col min="10" max="10" width="25.42578125" customWidth="1"/>
    <col min="11" max="11" width="12.85546875" bestFit="1" customWidth="1"/>
  </cols>
  <sheetData>
    <row r="1" spans="1:12" x14ac:dyDescent="0.25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82</v>
      </c>
    </row>
    <row r="2" spans="1:12" x14ac:dyDescent="0.25">
      <c r="A2" s="8" t="s">
        <v>89</v>
      </c>
      <c r="B2" s="8"/>
      <c r="C2" s="6"/>
      <c r="D2" s="6"/>
      <c r="E2" s="6"/>
      <c r="F2" s="6"/>
      <c r="G2" s="6"/>
      <c r="H2" s="6"/>
      <c r="I2" s="6"/>
    </row>
    <row r="3" spans="1:12" x14ac:dyDescent="0.25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25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84</v>
      </c>
    </row>
    <row r="5" spans="1:12" x14ac:dyDescent="0.25">
      <c r="A5" s="9" t="s">
        <v>157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84</v>
      </c>
      <c r="L5" s="3"/>
    </row>
    <row r="6" spans="1:12" x14ac:dyDescent="0.25">
      <c r="A6" s="9" t="s">
        <v>77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83</v>
      </c>
    </row>
    <row r="7" spans="1:12" x14ac:dyDescent="0.25">
      <c r="A7" s="9" t="s">
        <v>78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83</v>
      </c>
    </row>
    <row r="8" spans="1:12" x14ac:dyDescent="0.25">
      <c r="A8" s="9" t="s">
        <v>79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83</v>
      </c>
    </row>
    <row r="9" spans="1:12" x14ac:dyDescent="0.25">
      <c r="A9" s="9" t="s">
        <v>76</v>
      </c>
      <c r="B9" s="9" t="s">
        <v>34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84</v>
      </c>
    </row>
    <row r="10" spans="1:12" x14ac:dyDescent="0.25">
      <c r="A10" s="9" t="s">
        <v>85</v>
      </c>
      <c r="B10" s="9" t="s">
        <v>86</v>
      </c>
      <c r="C10" s="6" t="s">
        <v>49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25">
      <c r="A11" s="8" t="s">
        <v>30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25">
      <c r="A12" s="9" t="s">
        <v>81</v>
      </c>
      <c r="B12" s="9" t="s">
        <v>73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ht="30" x14ac:dyDescent="0.25">
      <c r="A13" s="9" t="s">
        <v>80</v>
      </c>
      <c r="B13" s="9" t="s">
        <v>71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25">
      <c r="A14" s="9" t="s">
        <v>46</v>
      </c>
      <c r="B14" s="9" t="s">
        <v>70</v>
      </c>
      <c r="C14" s="6" t="s">
        <v>16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25">
      <c r="A15" s="9" t="s">
        <v>47</v>
      </c>
      <c r="B15" s="9" t="s">
        <v>72</v>
      </c>
      <c r="C15" s="6" t="s">
        <v>53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25">
      <c r="A16" s="5"/>
      <c r="B16" s="5"/>
      <c r="J16" s="5"/>
    </row>
    <row r="17" spans="1:11" x14ac:dyDescent="0.25">
      <c r="A17" s="10" t="s">
        <v>42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25">
      <c r="A18" s="12" t="s">
        <v>43</v>
      </c>
      <c r="B18" s="12" t="s">
        <v>31</v>
      </c>
      <c r="C18" s="11" t="s">
        <v>51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25">
      <c r="A19" s="12" t="s">
        <v>17</v>
      </c>
      <c r="B19" s="12" t="s">
        <v>33</v>
      </c>
      <c r="C19" s="11" t="s">
        <v>32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25">
      <c r="A20" s="5"/>
      <c r="B20" s="5"/>
      <c r="J20" s="5"/>
    </row>
    <row r="21" spans="1:11" x14ac:dyDescent="0.25">
      <c r="A21" s="13" t="s">
        <v>147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25">
      <c r="A22" s="15" t="s">
        <v>55</v>
      </c>
      <c r="B22" s="15" t="s">
        <v>74</v>
      </c>
      <c r="C22" s="14" t="s">
        <v>57</v>
      </c>
      <c r="D22" s="14">
        <v>8800</v>
      </c>
      <c r="E22" s="14">
        <f>L22/1000/1000/1000</f>
        <v>0</v>
      </c>
      <c r="F22" s="28" t="s">
        <v>94</v>
      </c>
      <c r="G22" s="14"/>
      <c r="H22" s="14"/>
      <c r="I22" s="14">
        <f t="shared" si="2"/>
        <v>0</v>
      </c>
      <c r="J22" s="5"/>
    </row>
    <row r="23" spans="1:11" x14ac:dyDescent="0.25">
      <c r="A23" s="15" t="s">
        <v>56</v>
      </c>
      <c r="B23" s="15" t="s">
        <v>74</v>
      </c>
      <c r="C23" s="14" t="s">
        <v>22</v>
      </c>
      <c r="D23" s="14">
        <v>1070</v>
      </c>
      <c r="E23" s="14">
        <f>L23/1000/1000/1000</f>
        <v>0</v>
      </c>
      <c r="F23" s="28" t="s">
        <v>94</v>
      </c>
      <c r="G23" s="14"/>
      <c r="H23" s="14"/>
      <c r="I23" s="14">
        <f t="shared" si="2"/>
        <v>0</v>
      </c>
      <c r="J23" s="5"/>
    </row>
    <row r="24" spans="1:11" x14ac:dyDescent="0.25">
      <c r="A24" s="15" t="s">
        <v>93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156</v>
      </c>
      <c r="I24" s="14" t="s">
        <v>156</v>
      </c>
      <c r="J24" s="5"/>
    </row>
    <row r="25" spans="1:11" x14ac:dyDescent="0.25">
      <c r="A25" s="5"/>
      <c r="B25" s="5"/>
      <c r="J25" s="5"/>
    </row>
    <row r="26" spans="1:11" x14ac:dyDescent="0.25">
      <c r="A26" s="16" t="s">
        <v>29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25">
      <c r="A27" s="18" t="s">
        <v>45</v>
      </c>
      <c r="B27" s="18" t="s">
        <v>69</v>
      </c>
      <c r="C27" s="17" t="s">
        <v>52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25">
      <c r="A28" s="16" t="s">
        <v>48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25">
      <c r="A29" s="18" t="s">
        <v>36</v>
      </c>
      <c r="B29" s="18" t="s">
        <v>60</v>
      </c>
      <c r="C29" s="17" t="s">
        <v>49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25">
      <c r="A30" s="18" t="s">
        <v>37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ht="30" x14ac:dyDescent="0.25">
      <c r="A31" s="18" t="s">
        <v>38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164</v>
      </c>
      <c r="K31" s="5"/>
    </row>
    <row r="32" spans="1:11" x14ac:dyDescent="0.25">
      <c r="A32" s="18" t="s">
        <v>58</v>
      </c>
      <c r="B32" s="18" t="s">
        <v>61</v>
      </c>
      <c r="C32" s="17" t="s">
        <v>49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25">
      <c r="A33" s="16" t="s">
        <v>28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25">
      <c r="A34" s="18" t="s">
        <v>39</v>
      </c>
      <c r="B34" s="18" t="s">
        <v>63</v>
      </c>
      <c r="C34" s="17" t="s">
        <v>49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25">
      <c r="A35" s="18" t="s">
        <v>40</v>
      </c>
      <c r="B35" s="18" t="s">
        <v>62</v>
      </c>
      <c r="C35" s="17" t="s">
        <v>50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25">
      <c r="A36" s="18" t="s">
        <v>41</v>
      </c>
      <c r="B36" s="18" t="s">
        <v>33</v>
      </c>
      <c r="C36" s="17" t="s">
        <v>20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25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25">
      <c r="A38" s="5"/>
      <c r="B38" s="5"/>
      <c r="J38" s="20"/>
    </row>
    <row r="39" spans="1:11" x14ac:dyDescent="0.25">
      <c r="A39" s="26" t="s">
        <v>93</v>
      </c>
      <c r="B39" s="26"/>
      <c r="C39" s="27"/>
      <c r="D39" s="27"/>
      <c r="E39" s="27"/>
      <c r="F39" s="27"/>
      <c r="G39" s="27"/>
      <c r="H39" s="27">
        <f>SUM(H2:H37)-H31</f>
        <v>0.23277</v>
      </c>
      <c r="I39" s="27">
        <f t="shared" si="2"/>
        <v>232.77</v>
      </c>
      <c r="J39" s="20"/>
    </row>
    <row r="40" spans="1:11" x14ac:dyDescent="0.25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Materials</vt:lpstr>
      <vt:lpstr>Masses and Volumes</vt:lpstr>
      <vt:lpstr>Properties PCBs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2025-03-08T19:01:31Z</dcterms:modified>
</cp:coreProperties>
</file>