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scar\Documents\GitHub\PoCat-Thermal\"/>
    </mc:Choice>
  </mc:AlternateContent>
  <xr:revisionPtr revIDLastSave="0" documentId="13_ncr:1_{CE235889-FAF5-44FA-9850-E5B257A39D5C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Materials" sheetId="1" r:id="rId1"/>
    <sheet name="Masses and Volumes" sheetId="8" r:id="rId2"/>
    <sheet name="Bulks" sheetId="6" r:id="rId3"/>
    <sheet name="Extra" sheetId="9" r:id="rId4"/>
    <sheet name="Masses and Volumes Old VC" sheetId="7" r:id="rId5"/>
  </sheets>
  <calcPr calcId="191029"/>
</workbook>
</file>

<file path=xl/calcChain.xml><?xml version="1.0" encoding="utf-8"?>
<calcChain xmlns="http://schemas.openxmlformats.org/spreadsheetml/2006/main">
  <c r="E31" i="6" l="1"/>
  <c r="D30" i="6"/>
  <c r="D31" i="6" s="1"/>
  <c r="C31" i="6"/>
  <c r="E30" i="6" s="1"/>
  <c r="C22" i="6"/>
  <c r="D22" i="6" s="1"/>
  <c r="D21" i="6"/>
  <c r="D20" i="6"/>
  <c r="C17" i="6"/>
  <c r="D17" i="6" s="1"/>
  <c r="D15" i="6"/>
  <c r="E12" i="6"/>
  <c r="D12" i="6"/>
  <c r="C12" i="6"/>
  <c r="D122" i="6"/>
  <c r="D110" i="6"/>
  <c r="D101" i="6"/>
  <c r="D96" i="6"/>
  <c r="D88" i="6"/>
  <c r="D74" i="6"/>
  <c r="D71" i="6"/>
  <c r="D65" i="6"/>
  <c r="D59" i="6"/>
  <c r="D53" i="6"/>
  <c r="D47" i="6"/>
  <c r="D41" i="6"/>
  <c r="D35" i="6"/>
  <c r="D29" i="6"/>
  <c r="D10" i="6"/>
  <c r="D3" i="6"/>
  <c r="H9" i="8"/>
  <c r="I9" i="8" s="1"/>
  <c r="E9" i="8"/>
  <c r="E1" i="9"/>
  <c r="H25" i="8"/>
  <c r="I25" i="8" s="1"/>
  <c r="H24" i="8"/>
  <c r="I24" i="8" s="1"/>
  <c r="H23" i="8"/>
  <c r="I23" i="8" s="1"/>
  <c r="I38" i="8"/>
  <c r="H37" i="8"/>
  <c r="I37" i="8" s="1"/>
  <c r="E37" i="8"/>
  <c r="H36" i="8"/>
  <c r="I36" i="8" s="1"/>
  <c r="E36" i="8"/>
  <c r="H35" i="8"/>
  <c r="I35" i="8" s="1"/>
  <c r="E35" i="8"/>
  <c r="I34" i="8"/>
  <c r="F33" i="8"/>
  <c r="H33" i="8" s="1"/>
  <c r="I33" i="8" s="1"/>
  <c r="E33" i="8"/>
  <c r="H32" i="8"/>
  <c r="I32" i="8" s="1"/>
  <c r="E32" i="8"/>
  <c r="H31" i="8"/>
  <c r="I31" i="8" s="1"/>
  <c r="E31" i="8"/>
  <c r="H30" i="8"/>
  <c r="I30" i="8" s="1"/>
  <c r="E30" i="8"/>
  <c r="H28" i="8"/>
  <c r="I28" i="8" s="1"/>
  <c r="E28" i="8"/>
  <c r="E24" i="8"/>
  <c r="E23" i="8"/>
  <c r="H20" i="8"/>
  <c r="I20" i="8" s="1"/>
  <c r="E20" i="8"/>
  <c r="H19" i="8"/>
  <c r="I19" i="8" s="1"/>
  <c r="E19" i="8"/>
  <c r="E18" i="8"/>
  <c r="H16" i="8"/>
  <c r="I16" i="8" s="1"/>
  <c r="E16" i="8"/>
  <c r="H15" i="8"/>
  <c r="I15" i="8" s="1"/>
  <c r="E15" i="8"/>
  <c r="H14" i="8"/>
  <c r="I14" i="8" s="1"/>
  <c r="E14" i="8"/>
  <c r="H13" i="8"/>
  <c r="I13" i="8" s="1"/>
  <c r="E13" i="8"/>
  <c r="H11" i="8"/>
  <c r="I11" i="8" s="1"/>
  <c r="E11" i="8"/>
  <c r="H10" i="8"/>
  <c r="I10" i="8" s="1"/>
  <c r="E10" i="8"/>
  <c r="H8" i="8"/>
  <c r="I8" i="8" s="1"/>
  <c r="E8" i="8"/>
  <c r="H7" i="8"/>
  <c r="I7" i="8" s="1"/>
  <c r="E7" i="8"/>
  <c r="H6" i="8"/>
  <c r="I6" i="8" s="1"/>
  <c r="E6" i="8"/>
  <c r="H5" i="8"/>
  <c r="I5" i="8" s="1"/>
  <c r="E5" i="8"/>
  <c r="H4" i="8"/>
  <c r="I4" i="8" s="1"/>
  <c r="E4" i="8"/>
  <c r="H3" i="8"/>
  <c r="E3" i="8"/>
  <c r="I17" i="7"/>
  <c r="I18" i="7"/>
  <c r="I19" i="7"/>
  <c r="I21" i="7"/>
  <c r="I22" i="7"/>
  <c r="I23" i="7"/>
  <c r="I27" i="7"/>
  <c r="I29" i="7"/>
  <c r="I30" i="7"/>
  <c r="I31" i="7"/>
  <c r="I32" i="7"/>
  <c r="I33" i="7"/>
  <c r="I34" i="7"/>
  <c r="I35" i="7"/>
  <c r="I36" i="7"/>
  <c r="I37" i="7"/>
  <c r="H17" i="7"/>
  <c r="I4" i="7"/>
  <c r="I5" i="7"/>
  <c r="I6" i="7"/>
  <c r="I7" i="7"/>
  <c r="I8" i="7"/>
  <c r="I10" i="7"/>
  <c r="I12" i="7"/>
  <c r="I13" i="7"/>
  <c r="I14" i="7"/>
  <c r="I15" i="7"/>
  <c r="I3" i="7"/>
  <c r="H18" i="7"/>
  <c r="H19" i="7"/>
  <c r="H27" i="7"/>
  <c r="H29" i="7"/>
  <c r="H30" i="7"/>
  <c r="H31" i="7"/>
  <c r="H32" i="7"/>
  <c r="H34" i="7"/>
  <c r="H35" i="7"/>
  <c r="H36" i="7"/>
  <c r="H4" i="7"/>
  <c r="H5" i="7"/>
  <c r="H6" i="7"/>
  <c r="H7" i="7"/>
  <c r="H8" i="7"/>
  <c r="H9" i="7"/>
  <c r="I9" i="7" s="1"/>
  <c r="H10" i="7"/>
  <c r="H12" i="7"/>
  <c r="H13" i="7"/>
  <c r="H14" i="7"/>
  <c r="H15" i="7"/>
  <c r="H3" i="7"/>
  <c r="F32" i="7"/>
  <c r="E23" i="7"/>
  <c r="E22" i="7"/>
  <c r="E36" i="6"/>
  <c r="E35" i="6"/>
  <c r="E29" i="6"/>
  <c r="E3" i="7"/>
  <c r="E4" i="7"/>
  <c r="E5" i="7"/>
  <c r="E6" i="7"/>
  <c r="E7" i="7"/>
  <c r="E8" i="7"/>
  <c r="E9" i="7"/>
  <c r="E10" i="7"/>
  <c r="E12" i="7"/>
  <c r="E13" i="7"/>
  <c r="E14" i="7"/>
  <c r="E15" i="7"/>
  <c r="E17" i="7"/>
  <c r="E18" i="7"/>
  <c r="E19" i="7"/>
  <c r="E27" i="7"/>
  <c r="E29" i="7"/>
  <c r="E30" i="7"/>
  <c r="E31" i="7"/>
  <c r="E32" i="7"/>
  <c r="E34" i="7"/>
  <c r="E35" i="7"/>
  <c r="E36" i="7"/>
  <c r="E10" i="6"/>
  <c r="E15" i="6" l="1"/>
  <c r="E20" i="6"/>
  <c r="E21" i="6"/>
  <c r="E16" i="6"/>
  <c r="I31" i="6"/>
  <c r="H40" i="8"/>
  <c r="I40" i="8" s="1"/>
  <c r="H39" i="7"/>
  <c r="I39" i="7" s="1"/>
  <c r="I3" i="8"/>
  <c r="H37" i="6"/>
  <c r="I37" i="6"/>
  <c r="H31" i="6"/>
  <c r="H12" i="6"/>
  <c r="I12" i="6"/>
  <c r="H22" i="6" l="1"/>
  <c r="I22" i="6"/>
  <c r="I17" i="6"/>
  <c r="H17" i="6"/>
  <c r="E17" i="6"/>
  <c r="E22" i="6"/>
</calcChain>
</file>

<file path=xl/sharedStrings.xml><?xml version="1.0" encoding="utf-8"?>
<sst xmlns="http://schemas.openxmlformats.org/spreadsheetml/2006/main" count="561" uniqueCount="184">
  <si>
    <t>Material</t>
  </si>
  <si>
    <t>Solar Absorptivity (αs)</t>
  </si>
  <si>
    <t>IR Emissivity (εIR)</t>
  </si>
  <si>
    <t>Conductivity (k) [W/m·K]</t>
  </si>
  <si>
    <t>Specific heat (cp) [J/kg·K]</t>
  </si>
  <si>
    <t>Density (ρ) [kg/m³]</t>
  </si>
  <si>
    <t>FR-4</t>
  </si>
  <si>
    <t>Copper</t>
  </si>
  <si>
    <t>Tin</t>
  </si>
  <si>
    <t>Kapton Film - 1.5 Mil (Aluminum Backing)</t>
  </si>
  <si>
    <t>Kapton film - 0.08 (Aluminum Backing)</t>
  </si>
  <si>
    <t>Epoxy Adhesive (Scotch-Weld 2216)</t>
  </si>
  <si>
    <t>0.81 (in-plane), 0.29 (cross-plane)</t>
  </si>
  <si>
    <t>Stainless Steel (AlSl304SS)</t>
  </si>
  <si>
    <t>Teflon (PFTE)</t>
  </si>
  <si>
    <t>Aluminum Alloy (Alloy 7075)</t>
  </si>
  <si>
    <t>RSRogers</t>
  </si>
  <si>
    <t>LiPo Battery</t>
  </si>
  <si>
    <t>Phosphor Bronze</t>
  </si>
  <si>
    <t>Aluminum 6063-T5</t>
  </si>
  <si>
    <t>Nylon</t>
  </si>
  <si>
    <t>Gallium Arsenide</t>
  </si>
  <si>
    <t>ABS</t>
  </si>
  <si>
    <t>-</t>
  </si>
  <si>
    <t>x</t>
  </si>
  <si>
    <t>2.5 (ip), 0.6 (cp)</t>
  </si>
  <si>
    <t>Piece</t>
  </si>
  <si>
    <t>SDW Volume (m^3)</t>
  </si>
  <si>
    <t>Spacers</t>
  </si>
  <si>
    <t>Structure</t>
  </si>
  <si>
    <t>Payload: K-band</t>
  </si>
  <si>
    <t>Solar</t>
  </si>
  <si>
    <t>LiPo</t>
  </si>
  <si>
    <t>Battery</t>
  </si>
  <si>
    <t>Lateral</t>
  </si>
  <si>
    <t>EPS</t>
  </si>
  <si>
    <t>M2x6 Torx</t>
  </si>
  <si>
    <t>M2x20 Torx</t>
  </si>
  <si>
    <t>M2x5 Torx</t>
  </si>
  <si>
    <t>M3x4 Spacer</t>
  </si>
  <si>
    <t>M3x0.5 Spacer</t>
  </si>
  <si>
    <t>M2x5 Spacer</t>
  </si>
  <si>
    <t>Power &amp; Energy</t>
  </si>
  <si>
    <t>Solar Cell</t>
  </si>
  <si>
    <t>Sliding Plate</t>
  </si>
  <si>
    <t>Bottom structure</t>
  </si>
  <si>
    <t>K-band antenna</t>
  </si>
  <si>
    <t>Top structure</t>
  </si>
  <si>
    <t>Screws</t>
  </si>
  <si>
    <t>AlSl304SS</t>
  </si>
  <si>
    <t>6063-T5</t>
  </si>
  <si>
    <t>GaAs</t>
  </si>
  <si>
    <t>PTFE</t>
  </si>
  <si>
    <t>Alloy 7075</t>
  </si>
  <si>
    <t>Vertical Connectors</t>
  </si>
  <si>
    <t>Inner Connector</t>
  </si>
  <si>
    <t>Plastic Cover</t>
  </si>
  <si>
    <t>Pbronze</t>
  </si>
  <si>
    <t xml:space="preserve">M3x35 Hex </t>
  </si>
  <si>
    <t>Aux</t>
  </si>
  <si>
    <t>Attacher</t>
  </si>
  <si>
    <t>Top to Bot</t>
  </si>
  <si>
    <t>Extra mm</t>
  </si>
  <si>
    <t>Main</t>
  </si>
  <si>
    <t>Bot PCB</t>
  </si>
  <si>
    <t>Slider</t>
  </si>
  <si>
    <t>Ymag</t>
  </si>
  <si>
    <t>ADCS</t>
  </si>
  <si>
    <t>OBC</t>
  </si>
  <si>
    <t>Battery Sup</t>
  </si>
  <si>
    <t>Antenna</t>
  </si>
  <si>
    <t>PCB Antenna</t>
  </si>
  <si>
    <t>Kband Supp</t>
  </si>
  <si>
    <t>PL PCB</t>
  </si>
  <si>
    <t>Stack VC</t>
  </si>
  <si>
    <t>Bottom PCB+</t>
  </si>
  <si>
    <t>Lateral PCBS+</t>
  </si>
  <si>
    <t>AOCS PCB++</t>
  </si>
  <si>
    <t>EPS PCB ++</t>
  </si>
  <si>
    <t>OCB-COMMS PCB++</t>
  </si>
  <si>
    <t>Top PL PCB</t>
  </si>
  <si>
    <t>Bot PL PCB++</t>
  </si>
  <si>
    <t>Notes:</t>
  </si>
  <si>
    <t>With VC and components</t>
  </si>
  <si>
    <t>With components</t>
  </si>
  <si>
    <t>COMMS Antenna</t>
  </si>
  <si>
    <t>Comms</t>
  </si>
  <si>
    <t>ESATAN Volume (m^3)</t>
  </si>
  <si>
    <t>Material Density (kg· m^-3)</t>
  </si>
  <si>
    <t>Subsystems and Outer PCBs</t>
  </si>
  <si>
    <t>SD_Bottom_Board</t>
  </si>
  <si>
    <t>Bottom PCB</t>
  </si>
  <si>
    <t>Components</t>
  </si>
  <si>
    <t>Total</t>
  </si>
  <si>
    <t>N/A</t>
  </si>
  <si>
    <t>Mass %</t>
  </si>
  <si>
    <t>SD_Slider_Board</t>
  </si>
  <si>
    <t>Slider PCB</t>
  </si>
  <si>
    <t>Mass (kg)</t>
  </si>
  <si>
    <t>SD_KS_PX</t>
  </si>
  <si>
    <t>Idem</t>
  </si>
  <si>
    <t>SD_KS_NX</t>
  </si>
  <si>
    <t>SD_PX_Lateral_Board</t>
  </si>
  <si>
    <t>PX PCB</t>
  </si>
  <si>
    <t>SD_NX_Lateral_Board</t>
  </si>
  <si>
    <t>Components(+TK)</t>
  </si>
  <si>
    <t>SD_MTQ_PY_Board</t>
  </si>
  <si>
    <t>NX PCB</t>
  </si>
  <si>
    <t>MTQ Y PCB</t>
  </si>
  <si>
    <t>SD_AOCS_Board</t>
  </si>
  <si>
    <t>SD_EPS_Board</t>
  </si>
  <si>
    <t>SD_OBC_Board</t>
  </si>
  <si>
    <t>AOCS PCB</t>
  </si>
  <si>
    <t>EPS PCB</t>
  </si>
  <si>
    <t>OBC PCB</t>
  </si>
  <si>
    <t>SD_PL_Board</t>
  </si>
  <si>
    <t>PL Bot PCB</t>
  </si>
  <si>
    <t>SD_PLAntenna_Board</t>
  </si>
  <si>
    <t>Antenna PCB</t>
  </si>
  <si>
    <t>SD_SP_NX_Board</t>
  </si>
  <si>
    <t>SD_SP_PX_Board</t>
  </si>
  <si>
    <t>SD_SP_NY_Board</t>
  </si>
  <si>
    <t>SD_SP_PZ_Board</t>
  </si>
  <si>
    <t>SD_SP_NZ_Board</t>
  </si>
  <si>
    <t>SD_PZ_Lateral_Board</t>
  </si>
  <si>
    <t>SD_NZ_Lateral_Board</t>
  </si>
  <si>
    <t>SD_Battery</t>
  </si>
  <si>
    <t>SD_J1ADCSEPS_VC</t>
  </si>
  <si>
    <t>SD_JXSSySSz_VC</t>
  </si>
  <si>
    <t>SH_COMMS_Antenna</t>
  </si>
  <si>
    <t>Battery Support</t>
  </si>
  <si>
    <t>Real Support</t>
  </si>
  <si>
    <t>SD_BottStruc_R</t>
  </si>
  <si>
    <t>SD_BottStruc</t>
  </si>
  <si>
    <t>SD_BottStruc_BackMid</t>
  </si>
  <si>
    <t>SD_BottStruc_DownBack</t>
  </si>
  <si>
    <t>SD_BottStruc_DownFront</t>
  </si>
  <si>
    <t>SD_BottStruc_L</t>
  </si>
  <si>
    <t>SD_BottStruc_Up</t>
  </si>
  <si>
    <t>Vertical Connectors (new)</t>
  </si>
  <si>
    <t>2.9g (4)</t>
  </si>
  <si>
    <t>ADCS RAW</t>
  </si>
  <si>
    <t>5.6g</t>
  </si>
  <si>
    <t>OBC RAW</t>
  </si>
  <si>
    <t>5.4g</t>
  </si>
  <si>
    <t>EPS RAW</t>
  </si>
  <si>
    <t>bottom raw</t>
  </si>
  <si>
    <t>14.2g</t>
  </si>
  <si>
    <t>Vertical Connectors (old)</t>
  </si>
  <si>
    <t>7.1g</t>
  </si>
  <si>
    <t>5.5g</t>
  </si>
  <si>
    <t>Lat raw</t>
  </si>
  <si>
    <t>Y mag raw</t>
  </si>
  <si>
    <t>Mass (kg/unit)</t>
  </si>
  <si>
    <t>Units</t>
  </si>
  <si>
    <t>Total mass (kg)</t>
  </si>
  <si>
    <t>Total mass (g)</t>
  </si>
  <si>
    <t>Included</t>
  </si>
  <si>
    <t>Y+ Mag PCB +</t>
  </si>
  <si>
    <t>AOCS PCB+</t>
  </si>
  <si>
    <t>EPS PCB +</t>
  </si>
  <si>
    <t>OCB-COMMS PCB+</t>
  </si>
  <si>
    <t>+ (With components)</t>
  </si>
  <si>
    <t>Inner Connectors</t>
  </si>
  <si>
    <t>Not added (resolution)</t>
  </si>
  <si>
    <t>Not added (included in lats)</t>
  </si>
  <si>
    <t>lateral</t>
  </si>
  <si>
    <t>laterals comps</t>
  </si>
  <si>
    <t>lateral comps solar</t>
  </si>
  <si>
    <t>lateral comps solar thermal</t>
  </si>
  <si>
    <t>Lateral PCB Thermal +</t>
  </si>
  <si>
    <t>K-Band Support</t>
  </si>
  <si>
    <t>SD_PLSupp</t>
  </si>
  <si>
    <t>SD_PLSupp_Top</t>
  </si>
  <si>
    <t>SD_PLSupp_Mid</t>
  </si>
  <si>
    <t>SD_PLSupp_Aux1a</t>
  </si>
  <si>
    <t>SD_PLSupp_Aux1b</t>
  </si>
  <si>
    <t>SD_PLSupp_AuxXY</t>
  </si>
  <si>
    <t>SD_Spacer_ADCStoEPS1</t>
  </si>
  <si>
    <t>M3x35 Hex (Partial)</t>
  </si>
  <si>
    <t>M3x4 Spacer (Fully)</t>
  </si>
  <si>
    <t>M3x0.5 Spacer (Fully)</t>
  </si>
  <si>
    <t>SD_Spacer_SStoSSx</t>
  </si>
  <si>
    <t>Mass (g)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</si>
</sst>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Alignment="1">
      <alignment vertical="center" wrapText="1"/>
    </xf>
    <xf numFmtId="0" fontId="0" fillId="2" borderId="0" xfId="0" applyFill="1"/>
    <xf numFmtId="0" fontId="0" fillId="0" borderId="0" xfId="0" applyAlignment="1">
      <alignment horizontal="right"/>
    </xf>
    <xf numFmtId="0" fontId="1" fillId="2" borderId="0" xfId="0" applyFont="1" applyFill="1" applyAlignment="1">
      <alignment vertical="center" wrapText="1"/>
    </xf>
    <xf numFmtId="0" fontId="0" fillId="2" borderId="0" xfId="0" applyFill="1" applyAlignment="1">
      <alignment vertical="center" wrapText="1"/>
    </xf>
    <xf numFmtId="0" fontId="1" fillId="3" borderId="0" xfId="0" applyFont="1" applyFill="1" applyAlignment="1">
      <alignment vertical="center" wrapText="1"/>
    </xf>
    <xf numFmtId="0" fontId="0" fillId="3" borderId="0" xfId="0" applyFill="1"/>
    <xf numFmtId="0" fontId="0" fillId="3" borderId="0" xfId="0" applyFill="1" applyAlignment="1">
      <alignment vertical="center" wrapText="1"/>
    </xf>
    <xf numFmtId="0" fontId="1" fillId="5" borderId="0" xfId="0" applyFont="1" applyFill="1" applyAlignment="1">
      <alignment vertical="center" wrapText="1"/>
    </xf>
    <xf numFmtId="0" fontId="0" fillId="5" borderId="0" xfId="0" applyFill="1"/>
    <xf numFmtId="0" fontId="0" fillId="5" borderId="0" xfId="0" applyFill="1" applyAlignment="1">
      <alignment vertical="center" wrapText="1"/>
    </xf>
    <xf numFmtId="0" fontId="1" fillId="4" borderId="0" xfId="0" applyFont="1" applyFill="1" applyAlignment="1">
      <alignment vertical="center" wrapText="1"/>
    </xf>
    <xf numFmtId="0" fontId="0" fillId="4" borderId="0" xfId="0" applyFill="1"/>
    <xf numFmtId="0" fontId="0" fillId="4" borderId="0" xfId="0" applyFill="1" applyAlignment="1">
      <alignment vertical="center" wrapText="1"/>
    </xf>
    <xf numFmtId="0" fontId="1" fillId="4" borderId="0" xfId="0" applyFont="1" applyFill="1"/>
    <xf numFmtId="0" fontId="2" fillId="0" borderId="0" xfId="0" applyFont="1" applyAlignment="1">
      <alignment vertical="center" wrapText="1"/>
    </xf>
    <xf numFmtId="0" fontId="1" fillId="0" borderId="2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4" fillId="0" borderId="0" xfId="0" applyFont="1"/>
    <xf numFmtId="0" fontId="1" fillId="6" borderId="0" xfId="0" applyFont="1" applyFill="1"/>
    <xf numFmtId="0" fontId="0" fillId="7" borderId="0" xfId="0" applyFill="1"/>
    <xf numFmtId="0" fontId="0" fillId="6" borderId="0" xfId="0" applyFill="1" applyAlignment="1">
      <alignment vertical="center" wrapText="1"/>
    </xf>
    <xf numFmtId="0" fontId="0" fillId="6" borderId="0" xfId="0" applyFill="1"/>
    <xf numFmtId="0" fontId="0" fillId="5" borderId="0" xfId="0" applyFill="1" applyAlignment="1">
      <alignment horizontal="right"/>
    </xf>
    <xf numFmtId="0" fontId="1" fillId="0" borderId="0" xfId="0" quotePrefix="1" applyFont="1"/>
    <xf numFmtId="0" fontId="2" fillId="6" borderId="0" xfId="0" applyFont="1" applyFill="1"/>
    <xf numFmtId="0" fontId="1" fillId="0" borderId="0" xfId="0" applyFont="1" applyAlignment="1">
      <alignment vertical="center" wrapText="1"/>
    </xf>
    <xf numFmtId="0" fontId="0" fillId="0" borderId="0" xfId="0" applyFont="1"/>
    <xf numFmtId="0" fontId="0" fillId="0" borderId="0" xfId="0" applyFill="1" applyAlignment="1">
      <alignment vertical="center" wrapText="1"/>
    </xf>
  </cellXfs>
  <cellStyles count="1">
    <cellStyle name="Normal" xfId="0" builtinId="0"/>
  </cellStyles>
  <dxfs count="10">
    <dxf>
      <font>
        <b val="0"/>
      </font>
      <alignment horizontal="right" vertical="bottom" textRotation="0" wrapText="0" indent="0" justifyLastLine="0" shrinkToFit="0" readingOrder="0"/>
    </dxf>
    <dxf>
      <font>
        <b val="0"/>
      </font>
      <alignment horizontal="right" vertical="bottom" textRotation="0" wrapText="0" indent="0" justifyLastLine="0" shrinkToFit="0" readingOrder="0"/>
    </dxf>
    <dxf>
      <font>
        <b val="0"/>
      </font>
      <alignment horizontal="right" vertical="bottom" textRotation="0" wrapText="0" indent="0" justifyLastLine="0" shrinkToFit="0" readingOrder="0"/>
    </dxf>
    <dxf>
      <font>
        <b val="0"/>
      </font>
      <alignment horizontal="right" vertical="bottom" textRotation="0" wrapText="0" indent="0" justifyLastLine="0" shrinkToFit="0" readingOrder="0"/>
    </dxf>
    <dxf>
      <font>
        <b val="0"/>
      </font>
      <alignment horizontal="right" vertical="bottom" textRotation="0" wrapText="0" indent="0" justifyLastLine="0" shrinkToFit="0" readingOrder="0"/>
    </dxf>
    <dxf>
      <font>
        <b/>
      </font>
    </dxf>
    <dxf>
      <border outline="0">
        <top style="thin">
          <color auto="1"/>
        </top>
      </border>
    </dxf>
    <dxf>
      <font>
        <b val="0"/>
        <family val="2"/>
      </font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20A5230-B7B8-4799-B1CC-1F6B1830AF15}" name="Tabla1" displayName="Tabla1" ref="A1:F17" totalsRowShown="0" headerRowDxfId="9" dataDxfId="7" headerRowBorderDxfId="8" tableBorderDxfId="6">
  <autoFilter ref="A1:F17" xr:uid="{C20A5230-B7B8-4799-B1CC-1F6B1830AF15}"/>
  <tableColumns count="6">
    <tableColumn id="1" xr3:uid="{D675D84B-B0DD-4EB8-A317-92122E7D79D8}" name="Material" dataDxfId="5"/>
    <tableColumn id="2" xr3:uid="{2C1928BD-7E08-41DE-B650-054A518E6935}" name="Solar Absorptivity (αs)" dataDxfId="4"/>
    <tableColumn id="3" xr3:uid="{8EE61A7F-8170-4655-9886-C3D235F3D054}" name="IR Emissivity (εIR)" dataDxfId="3"/>
    <tableColumn id="4" xr3:uid="{C0B9D85C-8164-4B9B-B582-F5A5C4EF3920}" name="Density (ρ) [kg/m³]" dataDxfId="2"/>
    <tableColumn id="5" xr3:uid="{2A2FCB62-E1AF-490D-9EC0-BDE3C372B8C8}" name="Specific heat (cp) [J/kg·K]" dataDxfId="1"/>
    <tableColumn id="6" xr3:uid="{A9A8CEFC-0F27-4E28-A4F7-A377235FB83F}" name="Conductivity (k) [W/m·K]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4"/>
  <sheetViews>
    <sheetView workbookViewId="0">
      <selection activeCell="A17" sqref="A17"/>
    </sheetView>
  </sheetViews>
  <sheetFormatPr baseColWidth="10" defaultColWidth="8.88671875" defaultRowHeight="14.4" x14ac:dyDescent="0.3"/>
  <cols>
    <col min="1" max="1" width="36.109375" customWidth="1"/>
    <col min="2" max="2" width="21.5546875" customWidth="1"/>
    <col min="3" max="3" width="20.77734375" customWidth="1"/>
    <col min="4" max="4" width="22.21875" customWidth="1"/>
    <col min="5" max="5" width="26.5546875" customWidth="1"/>
    <col min="6" max="6" width="23.6640625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21" t="s">
        <v>5</v>
      </c>
      <c r="E1" s="1" t="s">
        <v>4</v>
      </c>
      <c r="F1" s="1" t="s">
        <v>3</v>
      </c>
    </row>
    <row r="2" spans="1:6" x14ac:dyDescent="0.3">
      <c r="A2" s="2" t="s">
        <v>6</v>
      </c>
      <c r="B2" s="7">
        <v>0.12</v>
      </c>
      <c r="C2" s="7">
        <v>0.94</v>
      </c>
      <c r="D2" s="7">
        <v>1850</v>
      </c>
      <c r="E2" s="7">
        <v>1200</v>
      </c>
      <c r="F2" s="7" t="s">
        <v>12</v>
      </c>
    </row>
    <row r="3" spans="1:6" x14ac:dyDescent="0.3">
      <c r="A3" s="2" t="s">
        <v>7</v>
      </c>
      <c r="B3" s="7" t="s">
        <v>24</v>
      </c>
      <c r="C3" s="7" t="s">
        <v>24</v>
      </c>
      <c r="D3" s="7">
        <v>8930</v>
      </c>
      <c r="E3" s="7">
        <v>385</v>
      </c>
      <c r="F3" s="7">
        <v>400</v>
      </c>
    </row>
    <row r="4" spans="1:6" x14ac:dyDescent="0.3">
      <c r="A4" s="2" t="s">
        <v>14</v>
      </c>
      <c r="B4" s="7" t="s">
        <v>24</v>
      </c>
      <c r="C4" s="7" t="s">
        <v>24</v>
      </c>
      <c r="D4" s="7">
        <v>2070</v>
      </c>
      <c r="E4" s="7">
        <v>1010</v>
      </c>
      <c r="F4" s="7">
        <v>0.27</v>
      </c>
    </row>
    <row r="5" spans="1:6" x14ac:dyDescent="0.3">
      <c r="A5" s="2" t="s">
        <v>13</v>
      </c>
      <c r="B5" s="7" t="s">
        <v>24</v>
      </c>
      <c r="C5" s="7" t="s">
        <v>24</v>
      </c>
      <c r="D5" s="7">
        <v>8000</v>
      </c>
      <c r="E5" s="7">
        <v>500</v>
      </c>
      <c r="F5" s="7">
        <v>15</v>
      </c>
    </row>
    <row r="6" spans="1:6" x14ac:dyDescent="0.3">
      <c r="A6" s="2" t="s">
        <v>15</v>
      </c>
      <c r="B6" s="7">
        <v>0</v>
      </c>
      <c r="C6" s="7">
        <v>0</v>
      </c>
      <c r="D6" s="7">
        <v>2810</v>
      </c>
      <c r="E6" s="7">
        <v>960</v>
      </c>
      <c r="F6" s="7">
        <v>130</v>
      </c>
    </row>
    <row r="7" spans="1:6" x14ac:dyDescent="0.3">
      <c r="A7" s="2" t="s">
        <v>16</v>
      </c>
      <c r="B7" s="7" t="s">
        <v>24</v>
      </c>
      <c r="C7" s="7" t="s">
        <v>24</v>
      </c>
      <c r="D7" s="7">
        <v>2200</v>
      </c>
      <c r="E7" s="7">
        <v>960</v>
      </c>
      <c r="F7" s="7">
        <v>0.2</v>
      </c>
    </row>
    <row r="8" spans="1:6" x14ac:dyDescent="0.3">
      <c r="A8" s="2" t="s">
        <v>9</v>
      </c>
      <c r="B8" s="7">
        <v>0.4</v>
      </c>
      <c r="C8" s="7">
        <v>0.71</v>
      </c>
      <c r="D8" s="7" t="s">
        <v>24</v>
      </c>
      <c r="E8" s="7" t="s">
        <v>24</v>
      </c>
      <c r="F8" s="7" t="s">
        <v>24</v>
      </c>
    </row>
    <row r="9" spans="1:6" x14ac:dyDescent="0.3">
      <c r="A9" s="2" t="s">
        <v>10</v>
      </c>
      <c r="B9" s="7">
        <v>0.23</v>
      </c>
      <c r="C9" s="7">
        <v>0.24</v>
      </c>
      <c r="D9" s="7" t="s">
        <v>24</v>
      </c>
      <c r="E9" s="7" t="s">
        <v>24</v>
      </c>
      <c r="F9" s="7" t="s">
        <v>24</v>
      </c>
    </row>
    <row r="10" spans="1:6" x14ac:dyDescent="0.3">
      <c r="A10" s="2" t="s">
        <v>8</v>
      </c>
      <c r="B10" s="7">
        <v>0.08</v>
      </c>
      <c r="C10" s="7">
        <v>0.11</v>
      </c>
      <c r="D10" s="7">
        <v>5765</v>
      </c>
      <c r="E10" s="7">
        <v>250</v>
      </c>
      <c r="F10" s="7">
        <v>62</v>
      </c>
    </row>
    <row r="11" spans="1:6" x14ac:dyDescent="0.3">
      <c r="A11" s="2" t="s">
        <v>11</v>
      </c>
      <c r="B11" s="7" t="s">
        <v>24</v>
      </c>
      <c r="C11" s="7" t="s">
        <v>24</v>
      </c>
      <c r="D11" s="7">
        <v>1300</v>
      </c>
      <c r="E11" s="7">
        <v>1500</v>
      </c>
      <c r="F11" s="7">
        <v>0.29599999999999999</v>
      </c>
    </row>
    <row r="12" spans="1:6" x14ac:dyDescent="0.3">
      <c r="A12" s="2" t="s">
        <v>17</v>
      </c>
      <c r="B12" s="7" t="s">
        <v>24</v>
      </c>
      <c r="C12" s="7" t="s">
        <v>24</v>
      </c>
      <c r="D12" s="7">
        <v>2750</v>
      </c>
      <c r="E12" s="7">
        <v>1000</v>
      </c>
      <c r="F12" s="7" t="s">
        <v>25</v>
      </c>
    </row>
    <row r="13" spans="1:6" x14ac:dyDescent="0.3">
      <c r="A13" s="2" t="s">
        <v>18</v>
      </c>
      <c r="B13" s="7" t="s">
        <v>24</v>
      </c>
      <c r="C13" s="7" t="s">
        <v>24</v>
      </c>
      <c r="D13" s="7">
        <v>8800</v>
      </c>
      <c r="E13" s="7">
        <v>380</v>
      </c>
      <c r="F13" s="7">
        <v>62</v>
      </c>
    </row>
    <row r="14" spans="1:6" x14ac:dyDescent="0.3">
      <c r="A14" s="2" t="s">
        <v>19</v>
      </c>
      <c r="B14" s="7" t="s">
        <v>24</v>
      </c>
      <c r="C14" s="7" t="s">
        <v>24</v>
      </c>
      <c r="D14" s="7">
        <v>2700</v>
      </c>
      <c r="E14" s="7">
        <v>900</v>
      </c>
      <c r="F14" s="7">
        <v>209</v>
      </c>
    </row>
    <row r="15" spans="1:6" x14ac:dyDescent="0.3">
      <c r="A15" s="2" t="s">
        <v>20</v>
      </c>
      <c r="B15" s="7">
        <v>0.12</v>
      </c>
      <c r="C15" s="7">
        <v>0.85</v>
      </c>
      <c r="D15" s="7">
        <v>1150</v>
      </c>
      <c r="E15" s="7">
        <v>1500</v>
      </c>
      <c r="F15" s="7">
        <v>0.53</v>
      </c>
    </row>
    <row r="16" spans="1:6" x14ac:dyDescent="0.3">
      <c r="A16" s="4" t="s">
        <v>21</v>
      </c>
      <c r="B16" s="7">
        <v>0.91</v>
      </c>
      <c r="C16" s="7">
        <v>0.85</v>
      </c>
      <c r="D16" s="7">
        <v>5316</v>
      </c>
      <c r="E16" s="7">
        <v>325</v>
      </c>
      <c r="F16" s="7">
        <v>50</v>
      </c>
    </row>
    <row r="17" spans="1:6" x14ac:dyDescent="0.3">
      <c r="A17" s="2" t="s">
        <v>22</v>
      </c>
      <c r="B17" s="7">
        <v>0.94</v>
      </c>
      <c r="C17" s="7">
        <v>0.82</v>
      </c>
      <c r="D17" s="7">
        <v>1070</v>
      </c>
      <c r="E17" s="7">
        <v>1990</v>
      </c>
      <c r="F17" s="7">
        <v>0.16200000000000001</v>
      </c>
    </row>
    <row r="18" spans="1:6" x14ac:dyDescent="0.3">
      <c r="A18" s="2"/>
    </row>
    <row r="22" spans="1:6" x14ac:dyDescent="0.3">
      <c r="B22" s="3"/>
    </row>
    <row r="23" spans="1:6" x14ac:dyDescent="0.3">
      <c r="D23" s="3"/>
    </row>
    <row r="24" spans="1:6" x14ac:dyDescent="0.3">
      <c r="E24" s="3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9A410-6F9D-4B69-8564-D96FAE86FB77}">
  <dimension ref="A1:K46"/>
  <sheetViews>
    <sheetView topLeftCell="A7" zoomScale="85" zoomScaleNormal="85" workbookViewId="0">
      <selection activeCell="G31" sqref="G31"/>
    </sheetView>
  </sheetViews>
  <sheetFormatPr baseColWidth="10" defaultRowHeight="14.4" x14ac:dyDescent="0.3"/>
  <cols>
    <col min="1" max="1" width="25.88671875" bestFit="1" customWidth="1"/>
    <col min="2" max="2" width="11.88671875" bestFit="1" customWidth="1"/>
    <col min="3" max="3" width="9.77734375" bestFit="1" customWidth="1"/>
    <col min="4" max="4" width="25.33203125" bestFit="1" customWidth="1"/>
    <col min="5" max="5" width="18.33203125" bestFit="1" customWidth="1"/>
    <col min="6" max="6" width="13.88671875" bestFit="1" customWidth="1"/>
    <col min="7" max="7" width="6.109375" bestFit="1" customWidth="1"/>
    <col min="8" max="8" width="14.21875" bestFit="1" customWidth="1"/>
    <col min="9" max="9" width="13.21875" bestFit="1" customWidth="1"/>
    <col min="10" max="10" width="32.77734375" customWidth="1"/>
    <col min="11" max="11" width="20.33203125" customWidth="1"/>
  </cols>
  <sheetData>
    <row r="1" spans="1:10" x14ac:dyDescent="0.3">
      <c r="A1" s="2" t="s">
        <v>26</v>
      </c>
      <c r="B1" s="2" t="s">
        <v>59</v>
      </c>
      <c r="C1" s="2" t="s">
        <v>0</v>
      </c>
      <c r="D1" s="2" t="s">
        <v>88</v>
      </c>
      <c r="E1" s="2" t="s">
        <v>27</v>
      </c>
      <c r="F1" s="2" t="s">
        <v>153</v>
      </c>
      <c r="G1" s="2" t="s">
        <v>154</v>
      </c>
      <c r="H1" s="2" t="s">
        <v>155</v>
      </c>
      <c r="I1" s="2" t="s">
        <v>156</v>
      </c>
      <c r="J1" s="2" t="s">
        <v>82</v>
      </c>
    </row>
    <row r="2" spans="1:10" x14ac:dyDescent="0.3">
      <c r="A2" s="8" t="s">
        <v>89</v>
      </c>
      <c r="B2" s="8"/>
      <c r="C2" s="6"/>
      <c r="D2" s="6"/>
      <c r="E2" s="6"/>
      <c r="F2" s="6"/>
      <c r="G2" s="6"/>
      <c r="H2" s="6"/>
      <c r="I2" s="6"/>
      <c r="J2" s="29" t="s">
        <v>162</v>
      </c>
    </row>
    <row r="3" spans="1:10" x14ac:dyDescent="0.3">
      <c r="A3" s="9" t="s">
        <v>44</v>
      </c>
      <c r="B3" s="9" t="s">
        <v>65</v>
      </c>
      <c r="C3" s="6" t="s">
        <v>6</v>
      </c>
      <c r="D3" s="6">
        <v>1850</v>
      </c>
      <c r="E3" s="6">
        <f t="shared" ref="E3:E16" si="0">L3/1000/1000/1000</f>
        <v>0</v>
      </c>
      <c r="F3" s="6">
        <v>8.3999999999999995E-3</v>
      </c>
      <c r="G3" s="6">
        <v>1</v>
      </c>
      <c r="H3" s="6">
        <f>F3*G3</f>
        <v>8.3999999999999995E-3</v>
      </c>
      <c r="I3" s="6">
        <f>H3*1000</f>
        <v>8.4</v>
      </c>
      <c r="J3" s="5"/>
    </row>
    <row r="4" spans="1:10" x14ac:dyDescent="0.3">
      <c r="A4" s="9" t="s">
        <v>75</v>
      </c>
      <c r="B4" s="9" t="s">
        <v>64</v>
      </c>
      <c r="C4" s="6" t="s">
        <v>6</v>
      </c>
      <c r="D4" s="6">
        <v>1850</v>
      </c>
      <c r="E4" s="6">
        <f t="shared" si="0"/>
        <v>0</v>
      </c>
      <c r="F4" s="6">
        <v>1.66E-2</v>
      </c>
      <c r="G4" s="6">
        <v>1</v>
      </c>
      <c r="H4" s="6">
        <f t="shared" ref="H4:H37" si="1">F4*G4</f>
        <v>1.66E-2</v>
      </c>
      <c r="I4" s="6">
        <f t="shared" ref="I4:I40" si="2">H4*1000</f>
        <v>16.600000000000001</v>
      </c>
      <c r="J4" s="5"/>
    </row>
    <row r="5" spans="1:10" x14ac:dyDescent="0.3">
      <c r="A5" s="9" t="s">
        <v>158</v>
      </c>
      <c r="B5" s="9" t="s">
        <v>66</v>
      </c>
      <c r="C5" s="6" t="s">
        <v>6</v>
      </c>
      <c r="D5" s="6">
        <v>1850</v>
      </c>
      <c r="E5" s="6">
        <f t="shared" si="0"/>
        <v>0</v>
      </c>
      <c r="F5" s="6">
        <v>6.6E-3</v>
      </c>
      <c r="G5" s="6">
        <v>1</v>
      </c>
      <c r="H5" s="6">
        <f t="shared" si="1"/>
        <v>6.6E-3</v>
      </c>
      <c r="I5" s="6">
        <f t="shared" si="2"/>
        <v>6.6</v>
      </c>
      <c r="J5" s="5"/>
    </row>
    <row r="6" spans="1:10" x14ac:dyDescent="0.3">
      <c r="A6" s="9" t="s">
        <v>159</v>
      </c>
      <c r="B6" s="9" t="s">
        <v>67</v>
      </c>
      <c r="C6" s="6" t="s">
        <v>6</v>
      </c>
      <c r="D6" s="6">
        <v>1850</v>
      </c>
      <c r="E6" s="6">
        <f t="shared" si="0"/>
        <v>0</v>
      </c>
      <c r="F6" s="6">
        <v>8.0000000000000002E-3</v>
      </c>
      <c r="G6" s="6">
        <v>1</v>
      </c>
      <c r="H6" s="6">
        <f t="shared" si="1"/>
        <v>8.0000000000000002E-3</v>
      </c>
      <c r="I6" s="6">
        <f>H6*1000</f>
        <v>8</v>
      </c>
      <c r="J6" s="5"/>
    </row>
    <row r="7" spans="1:10" x14ac:dyDescent="0.3">
      <c r="A7" s="9" t="s">
        <v>160</v>
      </c>
      <c r="B7" s="9" t="s">
        <v>35</v>
      </c>
      <c r="C7" s="6" t="s">
        <v>6</v>
      </c>
      <c r="D7" s="6">
        <v>1850</v>
      </c>
      <c r="E7" s="6">
        <f t="shared" si="0"/>
        <v>0</v>
      </c>
      <c r="F7" s="6">
        <v>7.1000000000000004E-3</v>
      </c>
      <c r="G7" s="6">
        <v>1</v>
      </c>
      <c r="H7" s="6">
        <f t="shared" si="1"/>
        <v>7.1000000000000004E-3</v>
      </c>
      <c r="I7" s="6">
        <f>H7*1000</f>
        <v>7.1000000000000005</v>
      </c>
      <c r="J7" s="5"/>
    </row>
    <row r="8" spans="1:10" x14ac:dyDescent="0.3">
      <c r="A8" s="9" t="s">
        <v>161</v>
      </c>
      <c r="B8" s="9" t="s">
        <v>68</v>
      </c>
      <c r="C8" s="6" t="s">
        <v>6</v>
      </c>
      <c r="D8" s="6">
        <v>1850</v>
      </c>
      <c r="E8" s="6">
        <f t="shared" si="0"/>
        <v>0</v>
      </c>
      <c r="F8" s="6">
        <v>7.0000000000000001E-3</v>
      </c>
      <c r="G8" s="6">
        <v>1</v>
      </c>
      <c r="H8" s="6">
        <f t="shared" si="1"/>
        <v>7.0000000000000001E-3</v>
      </c>
      <c r="I8" s="6">
        <f>H8*1000</f>
        <v>7</v>
      </c>
      <c r="J8" s="5"/>
    </row>
    <row r="9" spans="1:10" x14ac:dyDescent="0.3">
      <c r="A9" s="9" t="s">
        <v>170</v>
      </c>
      <c r="B9" s="9" t="s">
        <v>34</v>
      </c>
      <c r="C9" s="6" t="s">
        <v>6</v>
      </c>
      <c r="D9" s="6">
        <v>1850</v>
      </c>
      <c r="E9" s="6">
        <f t="shared" ref="E9" si="3">L9/1000/1000/1000</f>
        <v>0</v>
      </c>
      <c r="F9" s="6">
        <v>1.1299999999999999E-2</v>
      </c>
      <c r="G9" s="6">
        <v>1</v>
      </c>
      <c r="H9" s="6">
        <f t="shared" ref="H9" si="4">F9*G9</f>
        <v>1.1299999999999999E-2</v>
      </c>
      <c r="I9" s="6">
        <f t="shared" si="2"/>
        <v>11.299999999999999</v>
      </c>
      <c r="J9" s="5"/>
    </row>
    <row r="10" spans="1:10" x14ac:dyDescent="0.3">
      <c r="A10" s="9" t="s">
        <v>76</v>
      </c>
      <c r="B10" s="9" t="s">
        <v>34</v>
      </c>
      <c r="C10" s="6" t="s">
        <v>6</v>
      </c>
      <c r="D10" s="6">
        <v>1850</v>
      </c>
      <c r="E10" s="6">
        <f t="shared" si="0"/>
        <v>0</v>
      </c>
      <c r="F10" s="6">
        <v>1.11E-2</v>
      </c>
      <c r="G10" s="6">
        <v>3</v>
      </c>
      <c r="H10" s="6">
        <f t="shared" si="1"/>
        <v>3.3300000000000003E-2</v>
      </c>
      <c r="I10" s="6">
        <f t="shared" si="2"/>
        <v>33.300000000000004</v>
      </c>
      <c r="J10" s="5"/>
    </row>
    <row r="11" spans="1:10" x14ac:dyDescent="0.3">
      <c r="A11" s="9" t="s">
        <v>85</v>
      </c>
      <c r="B11" s="9" t="s">
        <v>86</v>
      </c>
      <c r="C11" s="6" t="s">
        <v>49</v>
      </c>
      <c r="D11" s="6"/>
      <c r="E11" s="6">
        <f t="shared" si="0"/>
        <v>0</v>
      </c>
      <c r="F11" s="6">
        <v>5.7000000000000002E-3</v>
      </c>
      <c r="G11" s="6">
        <v>1</v>
      </c>
      <c r="H11" s="6">
        <f t="shared" si="1"/>
        <v>5.7000000000000002E-3</v>
      </c>
      <c r="I11" s="6">
        <f t="shared" si="2"/>
        <v>5.7</v>
      </c>
      <c r="J11" s="5"/>
    </row>
    <row r="12" spans="1:10" x14ac:dyDescent="0.3">
      <c r="A12" s="8" t="s">
        <v>30</v>
      </c>
      <c r="B12" s="8"/>
      <c r="C12" s="6"/>
      <c r="D12" s="6"/>
      <c r="E12" s="6"/>
      <c r="F12" s="6"/>
      <c r="G12" s="6"/>
      <c r="H12" s="6"/>
      <c r="I12" s="6"/>
      <c r="J12" s="5"/>
    </row>
    <row r="13" spans="1:10" x14ac:dyDescent="0.3">
      <c r="A13" s="9" t="s">
        <v>81</v>
      </c>
      <c r="B13" s="9" t="s">
        <v>73</v>
      </c>
      <c r="C13" s="6" t="s">
        <v>6</v>
      </c>
      <c r="D13" s="6">
        <v>1850</v>
      </c>
      <c r="E13" s="6">
        <f t="shared" si="0"/>
        <v>0</v>
      </c>
      <c r="F13" s="6">
        <v>9.1999999999999998E-3</v>
      </c>
      <c r="G13" s="6">
        <v>1</v>
      </c>
      <c r="H13" s="6">
        <f t="shared" si="1"/>
        <v>9.1999999999999998E-3</v>
      </c>
      <c r="I13" s="6">
        <f t="shared" si="2"/>
        <v>9.1999999999999993</v>
      </c>
      <c r="J13" s="5"/>
    </row>
    <row r="14" spans="1:10" x14ac:dyDescent="0.3">
      <c r="A14" s="9" t="s">
        <v>80</v>
      </c>
      <c r="B14" s="9" t="s">
        <v>71</v>
      </c>
      <c r="C14" s="6" t="s">
        <v>6</v>
      </c>
      <c r="D14" s="6">
        <v>1850</v>
      </c>
      <c r="E14" s="6">
        <f t="shared" si="0"/>
        <v>0</v>
      </c>
      <c r="F14" s="6">
        <v>7.6E-3</v>
      </c>
      <c r="G14" s="6">
        <v>1</v>
      </c>
      <c r="H14" s="6">
        <f t="shared" si="1"/>
        <v>7.6E-3</v>
      </c>
      <c r="I14" s="6">
        <f t="shared" si="2"/>
        <v>7.6</v>
      </c>
      <c r="J14" s="5"/>
    </row>
    <row r="15" spans="1:10" x14ac:dyDescent="0.3">
      <c r="A15" s="9" t="s">
        <v>46</v>
      </c>
      <c r="B15" s="9" t="s">
        <v>70</v>
      </c>
      <c r="C15" s="6" t="s">
        <v>16</v>
      </c>
      <c r="D15" s="6">
        <v>2200</v>
      </c>
      <c r="E15" s="6">
        <f t="shared" si="0"/>
        <v>0</v>
      </c>
      <c r="F15" s="6">
        <v>6.9999999999999999E-4</v>
      </c>
      <c r="G15" s="6">
        <v>1</v>
      </c>
      <c r="H15" s="6">
        <f t="shared" si="1"/>
        <v>6.9999999999999999E-4</v>
      </c>
      <c r="I15" s="6">
        <f t="shared" si="2"/>
        <v>0.7</v>
      </c>
      <c r="J15" s="5"/>
    </row>
    <row r="16" spans="1:10" x14ac:dyDescent="0.3">
      <c r="A16" s="9" t="s">
        <v>47</v>
      </c>
      <c r="B16" s="9" t="s">
        <v>72</v>
      </c>
      <c r="C16" s="6" t="s">
        <v>53</v>
      </c>
      <c r="D16" s="6">
        <v>2810</v>
      </c>
      <c r="E16" s="6">
        <f t="shared" si="0"/>
        <v>0</v>
      </c>
      <c r="F16" s="6">
        <v>2.4300000000000002E-2</v>
      </c>
      <c r="G16" s="6">
        <v>1</v>
      </c>
      <c r="H16" s="6">
        <f t="shared" si="1"/>
        <v>2.4300000000000002E-2</v>
      </c>
      <c r="I16" s="6">
        <f t="shared" si="2"/>
        <v>24.3</v>
      </c>
      <c r="J16" s="5"/>
    </row>
    <row r="17" spans="1:11" x14ac:dyDescent="0.3">
      <c r="A17" s="5"/>
      <c r="B17" s="5"/>
      <c r="J17" s="5"/>
    </row>
    <row r="18" spans="1:11" x14ac:dyDescent="0.3">
      <c r="A18" s="10" t="s">
        <v>42</v>
      </c>
      <c r="B18" s="10"/>
      <c r="C18" s="11"/>
      <c r="D18" s="11"/>
      <c r="E18" s="11">
        <f>L18/1000/1000/1000</f>
        <v>0</v>
      </c>
      <c r="F18" s="11"/>
      <c r="G18" s="11"/>
      <c r="H18" s="11"/>
      <c r="I18" s="11"/>
      <c r="J18" s="5"/>
    </row>
    <row r="19" spans="1:11" x14ac:dyDescent="0.3">
      <c r="A19" s="12" t="s">
        <v>43</v>
      </c>
      <c r="B19" s="12" t="s">
        <v>31</v>
      </c>
      <c r="C19" s="11" t="s">
        <v>51</v>
      </c>
      <c r="D19" s="11">
        <v>5316</v>
      </c>
      <c r="E19" s="11">
        <f>L19/1000/1000/1000</f>
        <v>0</v>
      </c>
      <c r="F19" s="11">
        <v>9.5E-4</v>
      </c>
      <c r="G19" s="11">
        <v>5</v>
      </c>
      <c r="H19" s="11">
        <f t="shared" si="1"/>
        <v>4.7499999999999999E-3</v>
      </c>
      <c r="I19" s="11">
        <f t="shared" si="2"/>
        <v>4.75</v>
      </c>
      <c r="J19" s="5"/>
    </row>
    <row r="20" spans="1:11" x14ac:dyDescent="0.3">
      <c r="A20" s="12" t="s">
        <v>17</v>
      </c>
      <c r="B20" s="12" t="s">
        <v>33</v>
      </c>
      <c r="C20" s="11" t="s">
        <v>32</v>
      </c>
      <c r="D20" s="11">
        <v>2750</v>
      </c>
      <c r="E20" s="11">
        <f>L20/1000/1000/1000</f>
        <v>0</v>
      </c>
      <c r="F20" s="11">
        <v>3.4000000000000002E-2</v>
      </c>
      <c r="G20" s="11">
        <v>1</v>
      </c>
      <c r="H20" s="11">
        <f t="shared" si="1"/>
        <v>3.4000000000000002E-2</v>
      </c>
      <c r="I20" s="11">
        <f t="shared" si="2"/>
        <v>34</v>
      </c>
      <c r="J20" s="5"/>
    </row>
    <row r="21" spans="1:11" x14ac:dyDescent="0.3">
      <c r="A21" s="5"/>
      <c r="B21" s="5"/>
      <c r="J21" s="5"/>
    </row>
    <row r="22" spans="1:11" x14ac:dyDescent="0.3">
      <c r="A22" s="13" t="s">
        <v>139</v>
      </c>
      <c r="B22" s="13"/>
      <c r="C22" s="14"/>
      <c r="D22" s="14"/>
      <c r="E22" s="14"/>
      <c r="F22" s="14"/>
      <c r="G22" s="14"/>
      <c r="H22" s="14"/>
      <c r="I22" s="14"/>
      <c r="J22" s="5"/>
    </row>
    <row r="23" spans="1:11" x14ac:dyDescent="0.3">
      <c r="A23" s="15" t="s">
        <v>163</v>
      </c>
      <c r="B23" s="15" t="s">
        <v>74</v>
      </c>
      <c r="C23" s="14" t="s">
        <v>57</v>
      </c>
      <c r="D23" s="14">
        <v>8800</v>
      </c>
      <c r="E23" s="14">
        <f>L23/1000/1000/1000</f>
        <v>0</v>
      </c>
      <c r="F23" s="28">
        <v>3.2499999999999999E-4</v>
      </c>
      <c r="G23" s="14">
        <v>14.75</v>
      </c>
      <c r="H23" s="14">
        <f>F23*G23</f>
        <v>4.7937499999999994E-3</v>
      </c>
      <c r="I23" s="14">
        <f>H23*1000</f>
        <v>4.7937499999999993</v>
      </c>
      <c r="J23" s="5" t="s">
        <v>164</v>
      </c>
    </row>
    <row r="24" spans="1:11" x14ac:dyDescent="0.3">
      <c r="A24" s="15" t="s">
        <v>56</v>
      </c>
      <c r="B24" s="15" t="s">
        <v>74</v>
      </c>
      <c r="C24" s="14" t="s">
        <v>22</v>
      </c>
      <c r="D24" s="14">
        <v>1070</v>
      </c>
      <c r="E24" s="14">
        <f>L24/1000/1000/1000</f>
        <v>0</v>
      </c>
      <c r="F24" s="28">
        <v>4.0000000000000002E-4</v>
      </c>
      <c r="G24" s="14">
        <v>14.75</v>
      </c>
      <c r="H24" s="14">
        <f>F24*G24</f>
        <v>5.8999999999999999E-3</v>
      </c>
      <c r="I24" s="14">
        <f>H24*1000</f>
        <v>5.8999999999999995</v>
      </c>
      <c r="J24" s="5" t="s">
        <v>164</v>
      </c>
    </row>
    <row r="25" spans="1:11" x14ac:dyDescent="0.3">
      <c r="A25" s="15" t="s">
        <v>93</v>
      </c>
      <c r="B25" s="15"/>
      <c r="C25" s="14"/>
      <c r="D25" s="14"/>
      <c r="E25" s="14"/>
      <c r="F25" s="14">
        <v>7.2499999999999995E-4</v>
      </c>
      <c r="G25" s="14">
        <v>14.75</v>
      </c>
      <c r="H25" s="14">
        <f>F25*G25</f>
        <v>1.0693749999999998E-2</v>
      </c>
      <c r="I25" s="14">
        <f>H25*1000</f>
        <v>10.693749999999998</v>
      </c>
      <c r="J25" s="5"/>
    </row>
    <row r="26" spans="1:11" x14ac:dyDescent="0.3">
      <c r="A26" s="5"/>
      <c r="B26" s="5"/>
      <c r="J26" s="5"/>
    </row>
    <row r="27" spans="1:11" x14ac:dyDescent="0.3">
      <c r="A27" s="16" t="s">
        <v>29</v>
      </c>
      <c r="B27" s="16"/>
      <c r="C27" s="17"/>
      <c r="D27" s="17"/>
      <c r="E27" s="17"/>
      <c r="F27" s="17"/>
      <c r="G27" s="17"/>
      <c r="H27" s="17"/>
      <c r="I27" s="17"/>
      <c r="J27" s="5"/>
    </row>
    <row r="28" spans="1:11" x14ac:dyDescent="0.3">
      <c r="A28" s="18" t="s">
        <v>45</v>
      </c>
      <c r="B28" s="18" t="s">
        <v>69</v>
      </c>
      <c r="C28" s="17" t="s">
        <v>52</v>
      </c>
      <c r="D28" s="17"/>
      <c r="E28" s="17">
        <f>L28/1000/1000/1000</f>
        <v>0</v>
      </c>
      <c r="F28" s="17">
        <v>0.03</v>
      </c>
      <c r="G28" s="17">
        <v>1</v>
      </c>
      <c r="H28" s="17">
        <f t="shared" si="1"/>
        <v>0.03</v>
      </c>
      <c r="I28" s="17">
        <f t="shared" si="2"/>
        <v>30</v>
      </c>
      <c r="J28" s="5"/>
    </row>
    <row r="29" spans="1:11" x14ac:dyDescent="0.3">
      <c r="A29" s="16" t="s">
        <v>48</v>
      </c>
      <c r="B29" s="16"/>
      <c r="C29" s="19"/>
      <c r="D29" s="19"/>
      <c r="E29" s="19"/>
      <c r="F29" s="19"/>
      <c r="G29" s="19"/>
      <c r="H29" s="19"/>
      <c r="I29" s="19"/>
      <c r="J29" s="5"/>
    </row>
    <row r="30" spans="1:11" x14ac:dyDescent="0.3">
      <c r="A30" s="18" t="s">
        <v>36</v>
      </c>
      <c r="B30" s="18" t="s">
        <v>60</v>
      </c>
      <c r="C30" s="17" t="s">
        <v>49</v>
      </c>
      <c r="D30" s="17">
        <v>8000</v>
      </c>
      <c r="E30" s="17">
        <f>L30/1000/1000/1000</f>
        <v>0</v>
      </c>
      <c r="F30" s="17">
        <v>1.4999999999999999E-4</v>
      </c>
      <c r="G30" s="17">
        <v>4</v>
      </c>
      <c r="H30" s="17">
        <f t="shared" si="1"/>
        <v>5.9999999999999995E-4</v>
      </c>
      <c r="I30" s="17">
        <f t="shared" si="2"/>
        <v>0.6</v>
      </c>
      <c r="J30" s="5"/>
      <c r="K30" s="5"/>
    </row>
    <row r="31" spans="1:11" x14ac:dyDescent="0.3">
      <c r="A31" s="18" t="s">
        <v>37</v>
      </c>
      <c r="B31" s="18" t="s">
        <v>60</v>
      </c>
      <c r="C31" s="17" t="s">
        <v>49</v>
      </c>
      <c r="D31" s="17">
        <v>8000</v>
      </c>
      <c r="E31" s="17">
        <f>L31/1000/1000/1000</f>
        <v>0</v>
      </c>
      <c r="F31" s="17">
        <v>4.6999999999999999E-4</v>
      </c>
      <c r="G31" s="17">
        <v>2</v>
      </c>
      <c r="H31" s="17">
        <f t="shared" si="1"/>
        <v>9.3999999999999997E-4</v>
      </c>
      <c r="I31" s="17">
        <f t="shared" si="2"/>
        <v>0.94</v>
      </c>
      <c r="J31" s="5"/>
      <c r="K31" s="5"/>
    </row>
    <row r="32" spans="1:11" x14ac:dyDescent="0.3">
      <c r="A32" s="18" t="s">
        <v>38</v>
      </c>
      <c r="B32" s="18" t="s">
        <v>60</v>
      </c>
      <c r="C32" s="17" t="s">
        <v>49</v>
      </c>
      <c r="D32" s="17">
        <v>8000</v>
      </c>
      <c r="E32" s="17">
        <f>L32/1000/1000/1000</f>
        <v>0</v>
      </c>
      <c r="F32" s="17">
        <v>1.93E-4</v>
      </c>
      <c r="G32" s="17">
        <v>16</v>
      </c>
      <c r="H32" s="17">
        <f t="shared" si="1"/>
        <v>3.088E-3</v>
      </c>
      <c r="I32" s="17">
        <f t="shared" si="2"/>
        <v>3.0880000000000001</v>
      </c>
      <c r="J32" s="5" t="s">
        <v>165</v>
      </c>
      <c r="K32" s="5"/>
    </row>
    <row r="33" spans="1:11" x14ac:dyDescent="0.3">
      <c r="A33" s="18" t="s">
        <v>58</v>
      </c>
      <c r="B33" s="18" t="s">
        <v>61</v>
      </c>
      <c r="C33" s="17" t="s">
        <v>49</v>
      </c>
      <c r="D33" s="17">
        <v>8000</v>
      </c>
      <c r="E33" s="17">
        <f>L33/1000/1000/1000</f>
        <v>0</v>
      </c>
      <c r="F33" s="17">
        <f>0.0017</f>
        <v>1.6999999999999999E-3</v>
      </c>
      <c r="G33" s="17">
        <v>4</v>
      </c>
      <c r="H33" s="17">
        <f t="shared" si="1"/>
        <v>6.7999999999999996E-3</v>
      </c>
      <c r="I33" s="17">
        <f t="shared" si="2"/>
        <v>6.8</v>
      </c>
      <c r="J33" s="5"/>
    </row>
    <row r="34" spans="1:11" x14ac:dyDescent="0.3">
      <c r="A34" s="16" t="s">
        <v>28</v>
      </c>
      <c r="B34" s="16"/>
      <c r="C34" s="17"/>
      <c r="D34" s="17"/>
      <c r="E34" s="17"/>
      <c r="F34" s="17"/>
      <c r="G34" s="17"/>
      <c r="H34" s="17"/>
      <c r="I34" s="17">
        <f t="shared" si="2"/>
        <v>0</v>
      </c>
      <c r="J34" s="5"/>
    </row>
    <row r="35" spans="1:11" x14ac:dyDescent="0.3">
      <c r="A35" s="18" t="s">
        <v>39</v>
      </c>
      <c r="B35" s="18" t="s">
        <v>63</v>
      </c>
      <c r="C35" s="17" t="s">
        <v>49</v>
      </c>
      <c r="D35" s="17">
        <v>8000</v>
      </c>
      <c r="E35" s="17">
        <f>L35/1000/1000/1000</f>
        <v>0</v>
      </c>
      <c r="F35" s="17">
        <v>2.2000000000000001E-4</v>
      </c>
      <c r="G35" s="17">
        <v>12</v>
      </c>
      <c r="H35" s="17">
        <f t="shared" si="1"/>
        <v>2.64E-3</v>
      </c>
      <c r="I35" s="17">
        <f t="shared" si="2"/>
        <v>2.64</v>
      </c>
      <c r="J35" s="20"/>
    </row>
    <row r="36" spans="1:11" x14ac:dyDescent="0.3">
      <c r="A36" s="18" t="s">
        <v>40</v>
      </c>
      <c r="B36" s="18" t="s">
        <v>62</v>
      </c>
      <c r="C36" s="17" t="s">
        <v>50</v>
      </c>
      <c r="D36" s="17">
        <v>2700</v>
      </c>
      <c r="E36" s="17">
        <f>L36/1000/1000/1000</f>
        <v>0</v>
      </c>
      <c r="F36" s="17">
        <v>6.9999999999999994E-5</v>
      </c>
      <c r="G36" s="17">
        <v>12</v>
      </c>
      <c r="H36" s="17">
        <f t="shared" si="1"/>
        <v>8.3999999999999993E-4</v>
      </c>
      <c r="I36" s="17">
        <f t="shared" si="2"/>
        <v>0.84</v>
      </c>
      <c r="J36" s="5"/>
      <c r="K36" s="5"/>
    </row>
    <row r="37" spans="1:11" x14ac:dyDescent="0.3">
      <c r="A37" s="18" t="s">
        <v>41</v>
      </c>
      <c r="B37" s="18" t="s">
        <v>33</v>
      </c>
      <c r="C37" s="17" t="s">
        <v>20</v>
      </c>
      <c r="D37" s="17">
        <v>1150</v>
      </c>
      <c r="E37" s="17">
        <f>L37/1000/1000/1000</f>
        <v>0</v>
      </c>
      <c r="F37" s="17">
        <v>4.3000000000000002E-5</v>
      </c>
      <c r="G37" s="17">
        <v>0</v>
      </c>
      <c r="H37" s="17">
        <f t="shared" si="1"/>
        <v>0</v>
      </c>
      <c r="I37" s="17">
        <f t="shared" si="2"/>
        <v>0</v>
      </c>
      <c r="J37" s="5"/>
      <c r="K37" s="5"/>
    </row>
    <row r="38" spans="1:11" x14ac:dyDescent="0.3">
      <c r="A38" s="18"/>
      <c r="B38" s="18"/>
      <c r="C38" s="17"/>
      <c r="D38" s="17"/>
      <c r="E38" s="17"/>
      <c r="F38" s="17"/>
      <c r="G38" s="17"/>
      <c r="H38" s="17"/>
      <c r="I38" s="17">
        <f t="shared" si="2"/>
        <v>0</v>
      </c>
      <c r="J38" s="5"/>
      <c r="K38" s="5"/>
    </row>
    <row r="39" spans="1:11" x14ac:dyDescent="0.3">
      <c r="A39" s="5"/>
      <c r="B39" s="5"/>
      <c r="J39" s="20"/>
    </row>
    <row r="40" spans="1:11" x14ac:dyDescent="0.3">
      <c r="A40" s="26" t="s">
        <v>93</v>
      </c>
      <c r="B40" s="26"/>
      <c r="C40" s="27"/>
      <c r="D40" s="27"/>
      <c r="E40" s="27"/>
      <c r="F40" s="27"/>
      <c r="G40" s="27"/>
      <c r="H40" s="27">
        <f>SUM(H2:H38)-H23-H24-H32</f>
        <v>0.23706374999999996</v>
      </c>
      <c r="I40" s="30">
        <f t="shared" si="2"/>
        <v>237.06374999999997</v>
      </c>
      <c r="J40" s="20"/>
    </row>
    <row r="41" spans="1:11" x14ac:dyDescent="0.3">
      <c r="A41" s="3"/>
    </row>
    <row r="44" spans="1:11" x14ac:dyDescent="0.3">
      <c r="A44" s="31"/>
      <c r="B44" s="31"/>
    </row>
    <row r="45" spans="1:11" x14ac:dyDescent="0.3">
      <c r="A45" s="5"/>
      <c r="B45" s="5"/>
      <c r="D45" s="3"/>
    </row>
    <row r="46" spans="1:11" x14ac:dyDescent="0.3">
      <c r="A46" s="5"/>
      <c r="B46" s="5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82F9C-F5B3-4D06-B4B0-82EDC369CF35}">
  <dimension ref="A1:I127"/>
  <sheetViews>
    <sheetView tabSelected="1" topLeftCell="A4" workbookViewId="0">
      <selection activeCell="D25" sqref="D25"/>
    </sheetView>
  </sheetViews>
  <sheetFormatPr baseColWidth="10" defaultRowHeight="14.4" x14ac:dyDescent="0.3"/>
  <cols>
    <col min="1" max="1" width="26.21875" customWidth="1"/>
    <col min="2" max="2" width="13.5546875" customWidth="1"/>
    <col min="3" max="4" width="17.6640625" customWidth="1"/>
    <col min="6" max="6" width="21.88671875" customWidth="1"/>
    <col min="7" max="7" width="18.5546875" customWidth="1"/>
    <col min="8" max="8" width="23.77734375" customWidth="1"/>
    <col min="9" max="9" width="22.6640625" customWidth="1"/>
  </cols>
  <sheetData>
    <row r="1" spans="1:9" x14ac:dyDescent="0.3">
      <c r="A1" s="8" t="s">
        <v>89</v>
      </c>
    </row>
    <row r="2" spans="1:9" x14ac:dyDescent="0.3">
      <c r="A2" s="2" t="s">
        <v>99</v>
      </c>
      <c r="B2" s="2" t="s">
        <v>0</v>
      </c>
      <c r="C2" s="2" t="s">
        <v>183</v>
      </c>
      <c r="D2" s="2" t="s">
        <v>98</v>
      </c>
      <c r="E2" s="2" t="s">
        <v>95</v>
      </c>
      <c r="F2" s="2" t="s">
        <v>87</v>
      </c>
      <c r="G2" s="2" t="s">
        <v>5</v>
      </c>
      <c r="H2" s="22" t="s">
        <v>4</v>
      </c>
      <c r="I2" s="22" t="s">
        <v>3</v>
      </c>
    </row>
    <row r="3" spans="1:9" x14ac:dyDescent="0.3">
      <c r="A3" s="23" t="s">
        <v>93</v>
      </c>
      <c r="B3" t="s">
        <v>22</v>
      </c>
      <c r="C3">
        <v>1.2</v>
      </c>
      <c r="D3">
        <f>C3/1000</f>
        <v>1.1999999999999999E-3</v>
      </c>
      <c r="E3">
        <v>1</v>
      </c>
      <c r="G3" s="7">
        <v>1070</v>
      </c>
      <c r="H3" s="7">
        <v>1990</v>
      </c>
      <c r="I3" s="7">
        <v>0.16200000000000001</v>
      </c>
    </row>
    <row r="4" spans="1:9" x14ac:dyDescent="0.3">
      <c r="A4" s="3" t="s">
        <v>100</v>
      </c>
    </row>
    <row r="5" spans="1:9" x14ac:dyDescent="0.3">
      <c r="A5" s="2" t="s">
        <v>101</v>
      </c>
    </row>
    <row r="9" spans="1:9" x14ac:dyDescent="0.3">
      <c r="A9" s="2" t="s">
        <v>90</v>
      </c>
      <c r="B9" s="2" t="s">
        <v>0</v>
      </c>
      <c r="C9" s="2" t="s">
        <v>183</v>
      </c>
      <c r="D9" s="2" t="s">
        <v>98</v>
      </c>
      <c r="E9" s="2" t="s">
        <v>95</v>
      </c>
      <c r="F9" s="2" t="s">
        <v>87</v>
      </c>
      <c r="G9" s="2" t="s">
        <v>5</v>
      </c>
      <c r="H9" s="22" t="s">
        <v>4</v>
      </c>
      <c r="I9" s="22" t="s">
        <v>3</v>
      </c>
    </row>
    <row r="10" spans="1:9" x14ac:dyDescent="0.3">
      <c r="A10" t="s">
        <v>91</v>
      </c>
      <c r="B10" t="s">
        <v>6</v>
      </c>
      <c r="C10">
        <v>14.2</v>
      </c>
      <c r="D10">
        <f>C10/1000</f>
        <v>1.4199999999999999E-2</v>
      </c>
      <c r="E10">
        <f>C10/C12</f>
        <v>1</v>
      </c>
      <c r="F10" t="s">
        <v>23</v>
      </c>
    </row>
    <row r="11" spans="1:9" x14ac:dyDescent="0.3">
      <c r="A11" t="s">
        <v>92</v>
      </c>
      <c r="F11" t="s">
        <v>23</v>
      </c>
    </row>
    <row r="12" spans="1:9" x14ac:dyDescent="0.3">
      <c r="A12" s="23" t="s">
        <v>93</v>
      </c>
      <c r="B12" t="s">
        <v>23</v>
      </c>
      <c r="C12">
        <f>SUM(C10:C11)</f>
        <v>14.2</v>
      </c>
      <c r="D12">
        <f>C12/1000</f>
        <v>1.4199999999999999E-2</v>
      </c>
      <c r="E12">
        <f>SUM(E10:E11)</f>
        <v>1</v>
      </c>
      <c r="H12">
        <f>H10*E10+H11*E11</f>
        <v>0</v>
      </c>
      <c r="I12">
        <f>I10*E10+I11*E11</f>
        <v>0</v>
      </c>
    </row>
    <row r="14" spans="1:9" x14ac:dyDescent="0.3">
      <c r="A14" s="2" t="s">
        <v>96</v>
      </c>
      <c r="B14" s="2" t="s">
        <v>0</v>
      </c>
      <c r="C14" s="2" t="s">
        <v>183</v>
      </c>
      <c r="D14" s="2" t="s">
        <v>98</v>
      </c>
      <c r="E14" s="2" t="s">
        <v>95</v>
      </c>
      <c r="F14" s="2" t="s">
        <v>87</v>
      </c>
      <c r="G14" s="2" t="s">
        <v>5</v>
      </c>
      <c r="H14" s="22" t="s">
        <v>4</v>
      </c>
      <c r="I14" s="22" t="s">
        <v>3</v>
      </c>
    </row>
    <row r="15" spans="1:9" x14ac:dyDescent="0.3">
      <c r="A15" t="s">
        <v>97</v>
      </c>
      <c r="B15" t="s">
        <v>6</v>
      </c>
      <c r="C15">
        <v>8.4</v>
      </c>
      <c r="D15">
        <f>C15/1000</f>
        <v>8.4000000000000012E-3</v>
      </c>
      <c r="E15">
        <f>C15/C17</f>
        <v>1</v>
      </c>
      <c r="F15" t="s">
        <v>23</v>
      </c>
    </row>
    <row r="16" spans="1:9" x14ac:dyDescent="0.3">
      <c r="A16" t="s">
        <v>92</v>
      </c>
      <c r="B16" t="s">
        <v>94</v>
      </c>
      <c r="C16">
        <v>0</v>
      </c>
      <c r="D16">
        <v>0</v>
      </c>
      <c r="E16">
        <f>C16/C17</f>
        <v>0</v>
      </c>
      <c r="F16" t="s">
        <v>23</v>
      </c>
    </row>
    <row r="17" spans="1:9" x14ac:dyDescent="0.3">
      <c r="A17" s="23" t="s">
        <v>93</v>
      </c>
      <c r="B17" t="s">
        <v>23</v>
      </c>
      <c r="C17">
        <f>SUM(C15:C16)</f>
        <v>8.4</v>
      </c>
      <c r="D17">
        <f>C17/1000</f>
        <v>8.4000000000000012E-3</v>
      </c>
      <c r="E17">
        <f>SUM(E15:E16)</f>
        <v>1</v>
      </c>
      <c r="H17">
        <f>H15*E15+H16*E16</f>
        <v>0</v>
      </c>
      <c r="I17">
        <f>I15*E15+I16*E16</f>
        <v>0</v>
      </c>
    </row>
    <row r="19" spans="1:9" x14ac:dyDescent="0.3">
      <c r="A19" s="2" t="s">
        <v>102</v>
      </c>
      <c r="B19" s="2" t="s">
        <v>0</v>
      </c>
      <c r="C19" s="2" t="s">
        <v>183</v>
      </c>
      <c r="D19" s="2" t="s">
        <v>98</v>
      </c>
      <c r="E19" s="2" t="s">
        <v>95</v>
      </c>
      <c r="F19" s="2" t="s">
        <v>87</v>
      </c>
      <c r="G19" s="2" t="s">
        <v>5</v>
      </c>
      <c r="H19" s="22" t="s">
        <v>4</v>
      </c>
      <c r="I19" s="22" t="s">
        <v>3</v>
      </c>
    </row>
    <row r="20" spans="1:9" x14ac:dyDescent="0.3">
      <c r="A20" t="s">
        <v>103</v>
      </c>
      <c r="B20" t="s">
        <v>6</v>
      </c>
      <c r="C20">
        <v>9.8000000000000007</v>
      </c>
      <c r="D20">
        <f>C20/1000</f>
        <v>9.8000000000000014E-3</v>
      </c>
      <c r="E20">
        <f>C20/C22</f>
        <v>0.96078431372549011</v>
      </c>
      <c r="F20" t="s">
        <v>23</v>
      </c>
    </row>
    <row r="21" spans="1:9" x14ac:dyDescent="0.3">
      <c r="A21" t="s">
        <v>92</v>
      </c>
      <c r="B21" t="s">
        <v>94</v>
      </c>
      <c r="C21">
        <v>0.4</v>
      </c>
      <c r="D21">
        <f>C21/1000</f>
        <v>4.0000000000000002E-4</v>
      </c>
      <c r="E21">
        <f>C21/C22</f>
        <v>3.9215686274509803E-2</v>
      </c>
      <c r="F21" t="s">
        <v>23</v>
      </c>
    </row>
    <row r="22" spans="1:9" x14ac:dyDescent="0.3">
      <c r="A22" s="23" t="s">
        <v>93</v>
      </c>
      <c r="B22" t="s">
        <v>23</v>
      </c>
      <c r="C22">
        <f>SUM(C20:C21)</f>
        <v>10.200000000000001</v>
      </c>
      <c r="D22">
        <f>C22/1000</f>
        <v>1.0200000000000001E-2</v>
      </c>
      <c r="E22">
        <f>SUM(E20:E21)</f>
        <v>0.99999999999999989</v>
      </c>
      <c r="H22">
        <f>H20*E20+H21*E21</f>
        <v>0</v>
      </c>
      <c r="I22">
        <f>I20*E20+I21*E21</f>
        <v>0</v>
      </c>
    </row>
    <row r="23" spans="1:9" x14ac:dyDescent="0.3">
      <c r="A23" s="3" t="s">
        <v>100</v>
      </c>
    </row>
    <row r="24" spans="1:9" x14ac:dyDescent="0.3">
      <c r="A24" s="2" t="s">
        <v>125</v>
      </c>
    </row>
    <row r="25" spans="1:9" x14ac:dyDescent="0.3">
      <c r="A25" s="2" t="s">
        <v>124</v>
      </c>
    </row>
    <row r="26" spans="1:9" x14ac:dyDescent="0.3">
      <c r="A26" s="2"/>
    </row>
    <row r="28" spans="1:9" x14ac:dyDescent="0.3">
      <c r="A28" s="2" t="s">
        <v>104</v>
      </c>
      <c r="B28" s="2" t="s">
        <v>0</v>
      </c>
      <c r="C28" s="2" t="s">
        <v>183</v>
      </c>
      <c r="D28" s="2" t="s">
        <v>98</v>
      </c>
      <c r="E28" s="2" t="s">
        <v>95</v>
      </c>
      <c r="F28" s="2" t="s">
        <v>87</v>
      </c>
      <c r="G28" s="2" t="s">
        <v>5</v>
      </c>
      <c r="H28" s="22" t="s">
        <v>4</v>
      </c>
      <c r="I28" s="22" t="s">
        <v>3</v>
      </c>
    </row>
    <row r="29" spans="1:9" x14ac:dyDescent="0.3">
      <c r="A29" t="s">
        <v>107</v>
      </c>
      <c r="B29" t="s">
        <v>6</v>
      </c>
      <c r="C29">
        <v>9.8000000000000007</v>
      </c>
      <c r="D29">
        <f>C29/1000</f>
        <v>9.8000000000000014E-3</v>
      </c>
      <c r="E29">
        <f>C29/C31</f>
        <v>0.94230769230769229</v>
      </c>
      <c r="F29" t="s">
        <v>23</v>
      </c>
    </row>
    <row r="30" spans="1:9" x14ac:dyDescent="0.3">
      <c r="A30" t="s">
        <v>105</v>
      </c>
      <c r="B30" t="s">
        <v>94</v>
      </c>
      <c r="C30">
        <v>0.6</v>
      </c>
      <c r="D30">
        <f>C30/1000</f>
        <v>5.9999999999999995E-4</v>
      </c>
      <c r="E30">
        <f>C30/C31</f>
        <v>5.7692307692307689E-2</v>
      </c>
      <c r="F30" t="s">
        <v>23</v>
      </c>
    </row>
    <row r="31" spans="1:9" x14ac:dyDescent="0.3">
      <c r="A31" s="23" t="s">
        <v>93</v>
      </c>
      <c r="B31" t="s">
        <v>23</v>
      </c>
      <c r="C31">
        <f>SUM(C29:C30)</f>
        <v>10.4</v>
      </c>
      <c r="D31">
        <f>SUM(D29:D30)</f>
        <v>1.0400000000000001E-2</v>
      </c>
      <c r="E31">
        <f>SUM(E29:E30)</f>
        <v>1</v>
      </c>
      <c r="H31">
        <f>H29*E29+H30*E30</f>
        <v>0</v>
      </c>
      <c r="I31">
        <f>I29*E29+I30*E30</f>
        <v>0</v>
      </c>
    </row>
    <row r="34" spans="1:9" x14ac:dyDescent="0.3">
      <c r="A34" s="2" t="s">
        <v>106</v>
      </c>
      <c r="B34" s="2" t="s">
        <v>0</v>
      </c>
      <c r="C34" s="2" t="s">
        <v>183</v>
      </c>
      <c r="D34" s="2" t="s">
        <v>98</v>
      </c>
      <c r="E34" s="2" t="s">
        <v>95</v>
      </c>
      <c r="F34" s="2" t="s">
        <v>87</v>
      </c>
      <c r="G34" s="2" t="s">
        <v>5</v>
      </c>
      <c r="H34" s="22" t="s">
        <v>4</v>
      </c>
      <c r="I34" s="22" t="s">
        <v>3</v>
      </c>
    </row>
    <row r="35" spans="1:9" x14ac:dyDescent="0.3">
      <c r="A35" t="s">
        <v>108</v>
      </c>
      <c r="B35" t="s">
        <v>6</v>
      </c>
      <c r="C35">
        <v>1.2</v>
      </c>
      <c r="D35">
        <f>C35/1000</f>
        <v>1.1999999999999999E-3</v>
      </c>
      <c r="E35" t="e">
        <f>C35/C37</f>
        <v>#DIV/0!</v>
      </c>
      <c r="F35" t="s">
        <v>23</v>
      </c>
    </row>
    <row r="36" spans="1:9" x14ac:dyDescent="0.3">
      <c r="A36" t="s">
        <v>92</v>
      </c>
      <c r="B36" t="s">
        <v>94</v>
      </c>
      <c r="E36" t="e">
        <f>C36/C37</f>
        <v>#DIV/0!</v>
      </c>
      <c r="F36" t="s">
        <v>23</v>
      </c>
    </row>
    <row r="37" spans="1:9" x14ac:dyDescent="0.3">
      <c r="A37" s="23" t="s">
        <v>93</v>
      </c>
      <c r="B37" t="s">
        <v>23</v>
      </c>
      <c r="H37" t="e">
        <f>H35*E35+H36*E36</f>
        <v>#DIV/0!</v>
      </c>
      <c r="I37" t="e">
        <f>I35*E35+I36*E36</f>
        <v>#DIV/0!</v>
      </c>
    </row>
    <row r="40" spans="1:9" x14ac:dyDescent="0.3">
      <c r="A40" s="2" t="s">
        <v>109</v>
      </c>
      <c r="B40" s="2" t="s">
        <v>0</v>
      </c>
      <c r="C40" s="2" t="s">
        <v>183</v>
      </c>
      <c r="D40" s="2" t="s">
        <v>98</v>
      </c>
      <c r="E40" s="2" t="s">
        <v>95</v>
      </c>
      <c r="F40" s="2" t="s">
        <v>87</v>
      </c>
      <c r="G40" s="2" t="s">
        <v>5</v>
      </c>
      <c r="H40" s="22" t="s">
        <v>4</v>
      </c>
      <c r="I40" s="22" t="s">
        <v>3</v>
      </c>
    </row>
    <row r="41" spans="1:9" x14ac:dyDescent="0.3">
      <c r="A41" t="s">
        <v>112</v>
      </c>
      <c r="C41">
        <v>1.2</v>
      </c>
      <c r="D41">
        <f>C41/1000</f>
        <v>1.1999999999999999E-3</v>
      </c>
    </row>
    <row r="42" spans="1:9" x14ac:dyDescent="0.3">
      <c r="A42" t="s">
        <v>92</v>
      </c>
    </row>
    <row r="43" spans="1:9" x14ac:dyDescent="0.3">
      <c r="A43" s="23" t="s">
        <v>93</v>
      </c>
    </row>
    <row r="46" spans="1:9" x14ac:dyDescent="0.3">
      <c r="A46" s="2" t="s">
        <v>110</v>
      </c>
      <c r="B46" s="2" t="s">
        <v>0</v>
      </c>
      <c r="C46" s="2" t="s">
        <v>183</v>
      </c>
      <c r="D46" s="2" t="s">
        <v>98</v>
      </c>
      <c r="E46" s="2" t="s">
        <v>95</v>
      </c>
      <c r="F46" s="2" t="s">
        <v>87</v>
      </c>
      <c r="G46" s="2" t="s">
        <v>5</v>
      </c>
      <c r="H46" s="22" t="s">
        <v>4</v>
      </c>
      <c r="I46" s="22" t="s">
        <v>3</v>
      </c>
    </row>
    <row r="47" spans="1:9" x14ac:dyDescent="0.3">
      <c r="A47" t="s">
        <v>113</v>
      </c>
      <c r="C47">
        <v>1.2</v>
      </c>
      <c r="D47">
        <f>C47/1000</f>
        <v>1.1999999999999999E-3</v>
      </c>
    </row>
    <row r="48" spans="1:9" x14ac:dyDescent="0.3">
      <c r="A48" t="s">
        <v>92</v>
      </c>
    </row>
    <row r="49" spans="1:9" x14ac:dyDescent="0.3">
      <c r="A49" s="23" t="s">
        <v>93</v>
      </c>
    </row>
    <row r="52" spans="1:9" x14ac:dyDescent="0.3">
      <c r="A52" s="2" t="s">
        <v>111</v>
      </c>
      <c r="B52" s="2" t="s">
        <v>0</v>
      </c>
      <c r="C52" s="2" t="s">
        <v>183</v>
      </c>
      <c r="D52" s="2" t="s">
        <v>98</v>
      </c>
      <c r="E52" s="2" t="s">
        <v>95</v>
      </c>
      <c r="F52" s="2" t="s">
        <v>87</v>
      </c>
      <c r="G52" s="2" t="s">
        <v>5</v>
      </c>
      <c r="H52" s="22" t="s">
        <v>4</v>
      </c>
      <c r="I52" s="22" t="s">
        <v>3</v>
      </c>
    </row>
    <row r="53" spans="1:9" x14ac:dyDescent="0.3">
      <c r="A53" t="s">
        <v>114</v>
      </c>
      <c r="C53">
        <v>1.2</v>
      </c>
      <c r="D53">
        <f>C53/1000</f>
        <v>1.1999999999999999E-3</v>
      </c>
    </row>
    <row r="54" spans="1:9" x14ac:dyDescent="0.3">
      <c r="A54" t="s">
        <v>92</v>
      </c>
    </row>
    <row r="55" spans="1:9" x14ac:dyDescent="0.3">
      <c r="A55" s="23" t="s">
        <v>93</v>
      </c>
    </row>
    <row r="58" spans="1:9" x14ac:dyDescent="0.3">
      <c r="A58" s="2" t="s">
        <v>115</v>
      </c>
      <c r="B58" s="2" t="s">
        <v>0</v>
      </c>
      <c r="C58" s="2" t="s">
        <v>183</v>
      </c>
      <c r="D58" s="2" t="s">
        <v>98</v>
      </c>
      <c r="E58" s="2" t="s">
        <v>95</v>
      </c>
      <c r="F58" s="2" t="s">
        <v>87</v>
      </c>
      <c r="G58" s="2" t="s">
        <v>5</v>
      </c>
      <c r="H58" s="22" t="s">
        <v>4</v>
      </c>
      <c r="I58" s="22" t="s">
        <v>3</v>
      </c>
    </row>
    <row r="59" spans="1:9" x14ac:dyDescent="0.3">
      <c r="A59" t="s">
        <v>116</v>
      </c>
      <c r="C59">
        <v>1.2</v>
      </c>
      <c r="D59">
        <f>C59/1000</f>
        <v>1.1999999999999999E-3</v>
      </c>
    </row>
    <row r="60" spans="1:9" x14ac:dyDescent="0.3">
      <c r="A60" t="s">
        <v>92</v>
      </c>
    </row>
    <row r="61" spans="1:9" x14ac:dyDescent="0.3">
      <c r="A61" s="23" t="s">
        <v>93</v>
      </c>
    </row>
    <row r="64" spans="1:9" x14ac:dyDescent="0.3">
      <c r="A64" s="2" t="s">
        <v>117</v>
      </c>
      <c r="B64" s="2" t="s">
        <v>0</v>
      </c>
      <c r="C64" s="2" t="s">
        <v>183</v>
      </c>
      <c r="D64" s="2" t="s">
        <v>98</v>
      </c>
      <c r="E64" s="2" t="s">
        <v>95</v>
      </c>
      <c r="F64" s="2" t="s">
        <v>87</v>
      </c>
      <c r="G64" s="2" t="s">
        <v>5</v>
      </c>
      <c r="H64" s="22" t="s">
        <v>4</v>
      </c>
      <c r="I64" s="22" t="s">
        <v>3</v>
      </c>
    </row>
    <row r="65" spans="1:9" x14ac:dyDescent="0.3">
      <c r="A65" t="s">
        <v>118</v>
      </c>
      <c r="C65">
        <v>1.2</v>
      </c>
      <c r="D65">
        <f>C65/1000</f>
        <v>1.1999999999999999E-3</v>
      </c>
    </row>
    <row r="66" spans="1:9" x14ac:dyDescent="0.3">
      <c r="A66" t="s">
        <v>70</v>
      </c>
    </row>
    <row r="67" spans="1:9" x14ac:dyDescent="0.3">
      <c r="A67" t="s">
        <v>92</v>
      </c>
    </row>
    <row r="68" spans="1:9" x14ac:dyDescent="0.3">
      <c r="A68" s="23" t="s">
        <v>93</v>
      </c>
    </row>
    <row r="69" spans="1:9" x14ac:dyDescent="0.3">
      <c r="A69" s="23"/>
    </row>
    <row r="70" spans="1:9" x14ac:dyDescent="0.3">
      <c r="A70" s="2" t="s">
        <v>129</v>
      </c>
      <c r="B70" s="2" t="s">
        <v>0</v>
      </c>
      <c r="C70" s="2" t="s">
        <v>183</v>
      </c>
      <c r="D70" s="2" t="s">
        <v>98</v>
      </c>
      <c r="E70" s="2" t="s">
        <v>95</v>
      </c>
      <c r="F70" s="2" t="s">
        <v>87</v>
      </c>
      <c r="G70" s="2" t="s">
        <v>5</v>
      </c>
      <c r="H70" s="22" t="s">
        <v>4</v>
      </c>
      <c r="I70" s="22" t="s">
        <v>3</v>
      </c>
    </row>
    <row r="71" spans="1:9" x14ac:dyDescent="0.3">
      <c r="A71" s="23" t="s">
        <v>93</v>
      </c>
      <c r="C71">
        <v>1.2</v>
      </c>
      <c r="D71">
        <f>C71/1000</f>
        <v>1.1999999999999999E-3</v>
      </c>
    </row>
    <row r="72" spans="1:9" x14ac:dyDescent="0.3">
      <c r="A72" s="23"/>
    </row>
    <row r="73" spans="1:9" x14ac:dyDescent="0.3">
      <c r="A73" s="24" t="s">
        <v>171</v>
      </c>
      <c r="B73" s="2" t="s">
        <v>0</v>
      </c>
      <c r="C73" s="2" t="s">
        <v>183</v>
      </c>
      <c r="D73" s="2" t="s">
        <v>98</v>
      </c>
      <c r="E73" s="2" t="s">
        <v>95</v>
      </c>
      <c r="F73" s="2" t="s">
        <v>87</v>
      </c>
      <c r="G73" s="2" t="s">
        <v>5</v>
      </c>
      <c r="H73" s="22" t="s">
        <v>4</v>
      </c>
      <c r="I73" s="22" t="s">
        <v>3</v>
      </c>
    </row>
    <row r="74" spans="1:9" x14ac:dyDescent="0.3">
      <c r="A74" s="25" t="s">
        <v>131</v>
      </c>
      <c r="C74">
        <v>1.2</v>
      </c>
      <c r="D74">
        <f>C74/1000</f>
        <v>1.1999999999999999E-3</v>
      </c>
      <c r="E74" s="3" t="s">
        <v>24</v>
      </c>
      <c r="F74" t="s">
        <v>24</v>
      </c>
      <c r="G74" s="7"/>
      <c r="H74" s="7"/>
      <c r="I74" s="7"/>
    </row>
    <row r="75" spans="1:9" x14ac:dyDescent="0.3">
      <c r="A75" s="2" t="s">
        <v>172</v>
      </c>
    </row>
    <row r="76" spans="1:9" x14ac:dyDescent="0.3">
      <c r="A76" s="32" t="s">
        <v>173</v>
      </c>
      <c r="B76" t="s">
        <v>24</v>
      </c>
      <c r="C76" t="s">
        <v>24</v>
      </c>
    </row>
    <row r="77" spans="1:9" x14ac:dyDescent="0.3">
      <c r="A77" t="s">
        <v>174</v>
      </c>
      <c r="B77" t="s">
        <v>24</v>
      </c>
      <c r="C77" t="s">
        <v>24</v>
      </c>
      <c r="F77" s="3"/>
    </row>
    <row r="78" spans="1:9" x14ac:dyDescent="0.3">
      <c r="A78" t="s">
        <v>175</v>
      </c>
      <c r="B78" t="s">
        <v>24</v>
      </c>
      <c r="C78" t="s">
        <v>24</v>
      </c>
    </row>
    <row r="79" spans="1:9" x14ac:dyDescent="0.3">
      <c r="A79" t="s">
        <v>176</v>
      </c>
      <c r="B79" t="s">
        <v>24</v>
      </c>
      <c r="C79" t="s">
        <v>24</v>
      </c>
    </row>
    <row r="80" spans="1:9" x14ac:dyDescent="0.3">
      <c r="A80" s="3" t="s">
        <v>100</v>
      </c>
    </row>
    <row r="81" spans="1:9" x14ac:dyDescent="0.3">
      <c r="A81" t="s">
        <v>177</v>
      </c>
    </row>
    <row r="82" spans="1:9" x14ac:dyDescent="0.3">
      <c r="A82" s="23" t="s">
        <v>93</v>
      </c>
    </row>
    <row r="86" spans="1:9" x14ac:dyDescent="0.3">
      <c r="A86" s="10" t="s">
        <v>42</v>
      </c>
    </row>
    <row r="87" spans="1:9" x14ac:dyDescent="0.3">
      <c r="A87" s="2" t="s">
        <v>120</v>
      </c>
      <c r="B87" s="2" t="s">
        <v>0</v>
      </c>
      <c r="C87" s="2" t="s">
        <v>183</v>
      </c>
      <c r="D87" s="2" t="s">
        <v>98</v>
      </c>
      <c r="E87" s="2" t="s">
        <v>95</v>
      </c>
      <c r="F87" s="2" t="s">
        <v>87</v>
      </c>
      <c r="G87" s="2" t="s">
        <v>5</v>
      </c>
      <c r="H87" s="22" t="s">
        <v>4</v>
      </c>
      <c r="I87" s="22" t="s">
        <v>3</v>
      </c>
    </row>
    <row r="88" spans="1:9" x14ac:dyDescent="0.3">
      <c r="A88" s="23" t="s">
        <v>93</v>
      </c>
      <c r="C88">
        <v>1.2</v>
      </c>
      <c r="D88">
        <f>C88/1000</f>
        <v>1.1999999999999999E-3</v>
      </c>
    </row>
    <row r="89" spans="1:9" x14ac:dyDescent="0.3">
      <c r="A89" s="3" t="s">
        <v>100</v>
      </c>
    </row>
    <row r="90" spans="1:9" x14ac:dyDescent="0.3">
      <c r="A90" s="2" t="s">
        <v>119</v>
      </c>
    </row>
    <row r="91" spans="1:9" x14ac:dyDescent="0.3">
      <c r="A91" s="2" t="s">
        <v>121</v>
      </c>
    </row>
    <row r="92" spans="1:9" x14ac:dyDescent="0.3">
      <c r="A92" s="2" t="s">
        <v>122</v>
      </c>
    </row>
    <row r="93" spans="1:9" x14ac:dyDescent="0.3">
      <c r="A93" s="2" t="s">
        <v>123</v>
      </c>
    </row>
    <row r="95" spans="1:9" x14ac:dyDescent="0.3">
      <c r="A95" s="2" t="s">
        <v>126</v>
      </c>
      <c r="B95" s="2" t="s">
        <v>0</v>
      </c>
      <c r="C95" s="2" t="s">
        <v>183</v>
      </c>
      <c r="D95" s="2" t="s">
        <v>98</v>
      </c>
      <c r="E95" s="2" t="s">
        <v>95</v>
      </c>
      <c r="F95" s="2" t="s">
        <v>87</v>
      </c>
      <c r="G95" s="2" t="s">
        <v>5</v>
      </c>
      <c r="H95" s="22" t="s">
        <v>4</v>
      </c>
      <c r="I95" s="22" t="s">
        <v>3</v>
      </c>
    </row>
    <row r="96" spans="1:9" x14ac:dyDescent="0.3">
      <c r="A96" s="23" t="s">
        <v>93</v>
      </c>
      <c r="C96">
        <v>1.2</v>
      </c>
      <c r="D96">
        <f>C96/1000</f>
        <v>1.1999999999999999E-3</v>
      </c>
    </row>
    <row r="99" spans="1:9" x14ac:dyDescent="0.3">
      <c r="A99" s="13" t="s">
        <v>54</v>
      </c>
    </row>
    <row r="100" spans="1:9" x14ac:dyDescent="0.3">
      <c r="A100" s="2" t="s">
        <v>127</v>
      </c>
      <c r="B100" s="2" t="s">
        <v>0</v>
      </c>
      <c r="C100" s="2" t="s">
        <v>183</v>
      </c>
      <c r="D100" s="2" t="s">
        <v>98</v>
      </c>
      <c r="E100" s="2" t="s">
        <v>95</v>
      </c>
      <c r="F100" s="2" t="s">
        <v>87</v>
      </c>
      <c r="G100" s="2" t="s">
        <v>5</v>
      </c>
      <c r="H100" s="22" t="s">
        <v>4</v>
      </c>
      <c r="I100" s="22" t="s">
        <v>3</v>
      </c>
    </row>
    <row r="101" spans="1:9" x14ac:dyDescent="0.3">
      <c r="A101" t="s">
        <v>55</v>
      </c>
      <c r="C101">
        <v>1.2</v>
      </c>
      <c r="D101">
        <f>C101/1000</f>
        <v>1.1999999999999999E-3</v>
      </c>
    </row>
    <row r="102" spans="1:9" x14ac:dyDescent="0.3">
      <c r="A102" t="s">
        <v>56</v>
      </c>
    </row>
    <row r="103" spans="1:9" x14ac:dyDescent="0.3">
      <c r="A103" s="23" t="s">
        <v>93</v>
      </c>
    </row>
    <row r="104" spans="1:9" x14ac:dyDescent="0.3">
      <c r="A104" s="3" t="s">
        <v>100</v>
      </c>
    </row>
    <row r="105" spans="1:9" x14ac:dyDescent="0.3">
      <c r="A105" s="2" t="s">
        <v>128</v>
      </c>
    </row>
    <row r="108" spans="1:9" x14ac:dyDescent="0.3">
      <c r="A108" s="16" t="s">
        <v>29</v>
      </c>
    </row>
    <row r="109" spans="1:9" x14ac:dyDescent="0.3">
      <c r="A109" s="24" t="s">
        <v>130</v>
      </c>
      <c r="B109" s="2" t="s">
        <v>0</v>
      </c>
      <c r="C109" s="2" t="s">
        <v>183</v>
      </c>
      <c r="D109" s="2" t="s">
        <v>98</v>
      </c>
      <c r="E109" s="2" t="s">
        <v>95</v>
      </c>
      <c r="F109" s="2" t="s">
        <v>87</v>
      </c>
      <c r="G109" s="2" t="s">
        <v>5</v>
      </c>
      <c r="H109" s="22" t="s">
        <v>4</v>
      </c>
      <c r="I109" s="22" t="s">
        <v>3</v>
      </c>
    </row>
    <row r="110" spans="1:9" x14ac:dyDescent="0.3">
      <c r="A110" s="25" t="s">
        <v>131</v>
      </c>
      <c r="B110" t="s">
        <v>52</v>
      </c>
      <c r="C110">
        <v>1.2</v>
      </c>
      <c r="D110">
        <f>C110/1000</f>
        <v>1.1999999999999999E-3</v>
      </c>
      <c r="E110" s="3" t="s">
        <v>24</v>
      </c>
      <c r="F110" t="s">
        <v>24</v>
      </c>
      <c r="G110" s="7">
        <v>2070</v>
      </c>
      <c r="H110" s="7">
        <v>1010</v>
      </c>
      <c r="I110" s="7">
        <v>0.27</v>
      </c>
    </row>
    <row r="111" spans="1:9" x14ac:dyDescent="0.3">
      <c r="A111" s="2" t="s">
        <v>133</v>
      </c>
    </row>
    <row r="112" spans="1:9" x14ac:dyDescent="0.3">
      <c r="A112" t="s">
        <v>134</v>
      </c>
      <c r="B112" t="s">
        <v>24</v>
      </c>
      <c r="C112" t="s">
        <v>24</v>
      </c>
    </row>
    <row r="113" spans="1:9" x14ac:dyDescent="0.3">
      <c r="A113" t="s">
        <v>135</v>
      </c>
      <c r="B113" t="s">
        <v>24</v>
      </c>
      <c r="C113" t="s">
        <v>24</v>
      </c>
      <c r="F113" s="3"/>
    </row>
    <row r="114" spans="1:9" x14ac:dyDescent="0.3">
      <c r="A114" t="s">
        <v>136</v>
      </c>
      <c r="B114" t="s">
        <v>24</v>
      </c>
      <c r="C114" t="s">
        <v>24</v>
      </c>
    </row>
    <row r="115" spans="1:9" x14ac:dyDescent="0.3">
      <c r="A115" t="s">
        <v>137</v>
      </c>
      <c r="B115" t="s">
        <v>24</v>
      </c>
      <c r="C115" t="s">
        <v>24</v>
      </c>
    </row>
    <row r="116" spans="1:9" x14ac:dyDescent="0.3">
      <c r="A116" t="s">
        <v>132</v>
      </c>
      <c r="B116" t="s">
        <v>24</v>
      </c>
      <c r="C116" t="s">
        <v>24</v>
      </c>
    </row>
    <row r="117" spans="1:9" x14ac:dyDescent="0.3">
      <c r="A117" t="s">
        <v>138</v>
      </c>
      <c r="B117" t="s">
        <v>24</v>
      </c>
      <c r="C117" t="s">
        <v>24</v>
      </c>
    </row>
    <row r="118" spans="1:9" x14ac:dyDescent="0.3">
      <c r="A118" s="23" t="s">
        <v>93</v>
      </c>
    </row>
    <row r="119" spans="1:9" x14ac:dyDescent="0.3">
      <c r="A119" s="3"/>
    </row>
    <row r="120" spans="1:9" x14ac:dyDescent="0.3">
      <c r="A120" s="2" t="s">
        <v>28</v>
      </c>
    </row>
    <row r="121" spans="1:9" x14ac:dyDescent="0.3">
      <c r="A121" s="2" t="s">
        <v>178</v>
      </c>
      <c r="B121" s="2" t="s">
        <v>0</v>
      </c>
      <c r="C121" s="2" t="s">
        <v>183</v>
      </c>
      <c r="D121" s="2" t="s">
        <v>98</v>
      </c>
      <c r="E121" s="2" t="s">
        <v>95</v>
      </c>
      <c r="F121" s="2" t="s">
        <v>87</v>
      </c>
      <c r="G121" s="2" t="s">
        <v>5</v>
      </c>
      <c r="H121" s="22" t="s">
        <v>4</v>
      </c>
      <c r="I121" s="22" t="s">
        <v>3</v>
      </c>
    </row>
    <row r="122" spans="1:9" x14ac:dyDescent="0.3">
      <c r="A122" t="s">
        <v>179</v>
      </c>
      <c r="C122">
        <v>1.2</v>
      </c>
      <c r="D122">
        <f>C122/1000</f>
        <v>1.1999999999999999E-3</v>
      </c>
    </row>
    <row r="123" spans="1:9" x14ac:dyDescent="0.3">
      <c r="A123" t="s">
        <v>180</v>
      </c>
    </row>
    <row r="124" spans="1:9" x14ac:dyDescent="0.3">
      <c r="A124" s="33" t="s">
        <v>181</v>
      </c>
    </row>
    <row r="125" spans="1:9" x14ac:dyDescent="0.3">
      <c r="A125" s="23" t="s">
        <v>93</v>
      </c>
    </row>
    <row r="126" spans="1:9" x14ac:dyDescent="0.3">
      <c r="A126" s="3" t="s">
        <v>100</v>
      </c>
    </row>
    <row r="127" spans="1:9" x14ac:dyDescent="0.3">
      <c r="A127" t="s">
        <v>182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9E490-A744-473C-8872-3574F7E7A57E}">
  <dimension ref="A1:H17"/>
  <sheetViews>
    <sheetView workbookViewId="0">
      <selection activeCell="G21" sqref="G21"/>
    </sheetView>
  </sheetViews>
  <sheetFormatPr baseColWidth="10" defaultRowHeight="14.4" x14ac:dyDescent="0.3"/>
  <cols>
    <col min="1" max="1" width="20.21875" customWidth="1"/>
  </cols>
  <sheetData>
    <row r="1" spans="1:8" ht="43.2" x14ac:dyDescent="0.3">
      <c r="A1" s="13" t="s">
        <v>139</v>
      </c>
      <c r="B1" s="13"/>
      <c r="C1" s="14"/>
      <c r="D1" s="14"/>
      <c r="E1" s="14">
        <f>'Masses and Volumes Old VC'!L41/1000/1000/1000</f>
        <v>0</v>
      </c>
      <c r="F1" s="14"/>
      <c r="G1" s="14"/>
      <c r="H1" s="14"/>
    </row>
    <row r="2" spans="1:8" ht="28.8" x14ac:dyDescent="0.3">
      <c r="A2" s="15" t="s">
        <v>55</v>
      </c>
      <c r="B2" s="15" t="s">
        <v>74</v>
      </c>
      <c r="C2" s="14" t="s">
        <v>57</v>
      </c>
      <c r="D2" s="14">
        <v>8800</v>
      </c>
      <c r="E2" s="14">
        <v>0.35</v>
      </c>
      <c r="F2" s="14"/>
      <c r="G2" s="14"/>
      <c r="H2" s="14"/>
    </row>
    <row r="3" spans="1:8" x14ac:dyDescent="0.3">
      <c r="A3" s="15" t="s">
        <v>56</v>
      </c>
      <c r="B3" s="15" t="s">
        <v>74</v>
      </c>
      <c r="C3" s="14" t="s">
        <v>22</v>
      </c>
      <c r="D3" s="14">
        <v>1070</v>
      </c>
      <c r="E3" s="14">
        <v>0.4</v>
      </c>
      <c r="F3" s="14"/>
      <c r="G3" s="14"/>
      <c r="H3" s="14"/>
    </row>
    <row r="4" spans="1:8" x14ac:dyDescent="0.3">
      <c r="A4" t="s">
        <v>93</v>
      </c>
      <c r="E4" t="s">
        <v>140</v>
      </c>
    </row>
    <row r="7" spans="1:8" x14ac:dyDescent="0.3">
      <c r="A7" t="s">
        <v>141</v>
      </c>
      <c r="B7" t="s">
        <v>142</v>
      </c>
    </row>
    <row r="8" spans="1:8" x14ac:dyDescent="0.3">
      <c r="A8" t="s">
        <v>143</v>
      </c>
      <c r="B8" t="s">
        <v>144</v>
      </c>
    </row>
    <row r="9" spans="1:8" x14ac:dyDescent="0.3">
      <c r="A9" t="s">
        <v>145</v>
      </c>
      <c r="B9" t="s">
        <v>150</v>
      </c>
    </row>
    <row r="10" spans="1:8" x14ac:dyDescent="0.3">
      <c r="A10" t="s">
        <v>146</v>
      </c>
      <c r="B10" t="s">
        <v>147</v>
      </c>
    </row>
    <row r="11" spans="1:8" x14ac:dyDescent="0.3">
      <c r="A11" t="s">
        <v>152</v>
      </c>
      <c r="B11" t="s">
        <v>149</v>
      </c>
    </row>
    <row r="12" spans="1:8" x14ac:dyDescent="0.3">
      <c r="A12" t="s">
        <v>151</v>
      </c>
      <c r="B12">
        <v>9.5</v>
      </c>
    </row>
    <row r="14" spans="1:8" x14ac:dyDescent="0.3">
      <c r="A14" t="s">
        <v>166</v>
      </c>
      <c r="B14">
        <v>9.8000000000000007</v>
      </c>
    </row>
    <row r="15" spans="1:8" x14ac:dyDescent="0.3">
      <c r="A15" t="s">
        <v>167</v>
      </c>
      <c r="B15">
        <v>10.199999999999999</v>
      </c>
    </row>
    <row r="16" spans="1:8" x14ac:dyDescent="0.3">
      <c r="A16" t="s">
        <v>168</v>
      </c>
      <c r="B16">
        <v>11.2</v>
      </c>
    </row>
    <row r="17" spans="1:2" x14ac:dyDescent="0.3">
      <c r="A17" t="s">
        <v>169</v>
      </c>
      <c r="B17">
        <v>11.4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A6198-9637-4F08-B05D-DA5383A125B7}">
  <dimension ref="A1:L40"/>
  <sheetViews>
    <sheetView zoomScale="85" zoomScaleNormal="85" workbookViewId="0">
      <selection activeCell="F10" sqref="F10"/>
    </sheetView>
  </sheetViews>
  <sheetFormatPr baseColWidth="10" defaultRowHeight="14.4" x14ac:dyDescent="0.3"/>
  <cols>
    <col min="1" max="1" width="25.88671875" bestFit="1" customWidth="1"/>
    <col min="2" max="2" width="11.88671875" bestFit="1" customWidth="1"/>
    <col min="3" max="3" width="9.77734375" bestFit="1" customWidth="1"/>
    <col min="4" max="4" width="25.33203125" bestFit="1" customWidth="1"/>
    <col min="5" max="5" width="18.33203125" bestFit="1" customWidth="1"/>
    <col min="6" max="6" width="14.109375" customWidth="1"/>
    <col min="7" max="7" width="9.21875" customWidth="1"/>
    <col min="8" max="8" width="14.5546875" customWidth="1"/>
    <col min="9" max="9" width="14.6640625" customWidth="1"/>
    <col min="10" max="10" width="25.44140625" customWidth="1"/>
    <col min="11" max="11" width="12.88671875" bestFit="1" customWidth="1"/>
  </cols>
  <sheetData>
    <row r="1" spans="1:12" x14ac:dyDescent="0.3">
      <c r="A1" s="2" t="s">
        <v>26</v>
      </c>
      <c r="B1" s="2" t="s">
        <v>59</v>
      </c>
      <c r="C1" s="2" t="s">
        <v>0</v>
      </c>
      <c r="D1" s="2" t="s">
        <v>88</v>
      </c>
      <c r="E1" s="2" t="s">
        <v>27</v>
      </c>
      <c r="F1" s="2" t="s">
        <v>153</v>
      </c>
      <c r="G1" s="2" t="s">
        <v>154</v>
      </c>
      <c r="H1" s="2" t="s">
        <v>155</v>
      </c>
      <c r="I1" s="2" t="s">
        <v>156</v>
      </c>
      <c r="J1" s="2" t="s">
        <v>82</v>
      </c>
    </row>
    <row r="2" spans="1:12" x14ac:dyDescent="0.3">
      <c r="A2" s="8" t="s">
        <v>89</v>
      </c>
      <c r="B2" s="8"/>
      <c r="C2" s="6"/>
      <c r="D2" s="6"/>
      <c r="E2" s="6"/>
      <c r="F2" s="6"/>
      <c r="G2" s="6"/>
      <c r="H2" s="6"/>
      <c r="I2" s="6"/>
    </row>
    <row r="3" spans="1:12" x14ac:dyDescent="0.3">
      <c r="A3" s="9" t="s">
        <v>44</v>
      </c>
      <c r="B3" s="9" t="s">
        <v>65</v>
      </c>
      <c r="C3" s="6" t="s">
        <v>6</v>
      </c>
      <c r="D3" s="6">
        <v>1850</v>
      </c>
      <c r="E3" s="6">
        <f t="shared" ref="E3:E15" si="0">L3/1000/1000/1000</f>
        <v>0</v>
      </c>
      <c r="F3" s="6">
        <v>8.3999999999999995E-3</v>
      </c>
      <c r="G3" s="6">
        <v>1</v>
      </c>
      <c r="H3" s="6">
        <f>F3*G3</f>
        <v>8.3999999999999995E-3</v>
      </c>
      <c r="I3" s="6">
        <f>H3*1000</f>
        <v>8.4</v>
      </c>
      <c r="J3" s="5"/>
    </row>
    <row r="4" spans="1:12" x14ac:dyDescent="0.3">
      <c r="A4" s="9" t="s">
        <v>75</v>
      </c>
      <c r="B4" s="9" t="s">
        <v>64</v>
      </c>
      <c r="C4" s="6" t="s">
        <v>6</v>
      </c>
      <c r="D4" s="6">
        <v>1850</v>
      </c>
      <c r="E4" s="6">
        <f t="shared" si="0"/>
        <v>0</v>
      </c>
      <c r="F4" s="6">
        <v>1.66E-2</v>
      </c>
      <c r="G4" s="6">
        <v>1</v>
      </c>
      <c r="H4" s="6">
        <f t="shared" ref="H4:H36" si="1">F4*G4</f>
        <v>1.66E-2</v>
      </c>
      <c r="I4" s="6">
        <f t="shared" ref="I4:I39" si="2">H4*1000</f>
        <v>16.600000000000001</v>
      </c>
      <c r="J4" s="5" t="s">
        <v>84</v>
      </c>
    </row>
    <row r="5" spans="1:12" x14ac:dyDescent="0.3">
      <c r="A5" s="9" t="s">
        <v>158</v>
      </c>
      <c r="B5" s="9" t="s">
        <v>66</v>
      </c>
      <c r="C5" s="6" t="s">
        <v>6</v>
      </c>
      <c r="D5" s="6">
        <v>1850</v>
      </c>
      <c r="E5" s="6">
        <f t="shared" si="0"/>
        <v>0</v>
      </c>
      <c r="F5" s="6">
        <v>6.6E-3</v>
      </c>
      <c r="G5" s="6">
        <v>1</v>
      </c>
      <c r="H5" s="6">
        <f t="shared" si="1"/>
        <v>6.6E-3</v>
      </c>
      <c r="I5" s="6">
        <f t="shared" si="2"/>
        <v>6.6</v>
      </c>
      <c r="J5" s="5" t="s">
        <v>84</v>
      </c>
      <c r="L5" s="3"/>
    </row>
    <row r="6" spans="1:12" x14ac:dyDescent="0.3">
      <c r="A6" s="9" t="s">
        <v>77</v>
      </c>
      <c r="B6" s="9" t="s">
        <v>67</v>
      </c>
      <c r="C6" s="6" t="s">
        <v>6</v>
      </c>
      <c r="D6" s="6">
        <v>1850</v>
      </c>
      <c r="E6" s="6">
        <f t="shared" si="0"/>
        <v>0</v>
      </c>
      <c r="F6" s="6">
        <v>1.0199999999999999E-2</v>
      </c>
      <c r="G6" s="6">
        <v>1</v>
      </c>
      <c r="H6" s="6">
        <f t="shared" si="1"/>
        <v>1.0199999999999999E-2</v>
      </c>
      <c r="I6" s="6">
        <f t="shared" si="2"/>
        <v>10.199999999999999</v>
      </c>
      <c r="J6" s="5" t="s">
        <v>83</v>
      </c>
    </row>
    <row r="7" spans="1:12" x14ac:dyDescent="0.3">
      <c r="A7" s="9" t="s">
        <v>78</v>
      </c>
      <c r="B7" s="9" t="s">
        <v>35</v>
      </c>
      <c r="C7" s="6" t="s">
        <v>6</v>
      </c>
      <c r="D7" s="6">
        <v>1850</v>
      </c>
      <c r="E7" s="6">
        <f t="shared" si="0"/>
        <v>0</v>
      </c>
      <c r="F7" s="6">
        <v>9.300000000000001E-3</v>
      </c>
      <c r="G7" s="6">
        <v>1</v>
      </c>
      <c r="H7" s="6">
        <f t="shared" si="1"/>
        <v>9.300000000000001E-3</v>
      </c>
      <c r="I7" s="6">
        <f t="shared" si="2"/>
        <v>9.3000000000000007</v>
      </c>
      <c r="J7" s="5" t="s">
        <v>83</v>
      </c>
    </row>
    <row r="8" spans="1:12" x14ac:dyDescent="0.3">
      <c r="A8" s="9" t="s">
        <v>79</v>
      </c>
      <c r="B8" s="9" t="s">
        <v>68</v>
      </c>
      <c r="C8" s="6" t="s">
        <v>6</v>
      </c>
      <c r="D8" s="6">
        <v>1850</v>
      </c>
      <c r="E8" s="6">
        <f t="shared" si="0"/>
        <v>0</v>
      </c>
      <c r="F8" s="6">
        <v>9.1999999999999998E-3</v>
      </c>
      <c r="G8" s="6">
        <v>1</v>
      </c>
      <c r="H8" s="6">
        <f t="shared" si="1"/>
        <v>9.1999999999999998E-3</v>
      </c>
      <c r="I8" s="6">
        <f t="shared" si="2"/>
        <v>9.1999999999999993</v>
      </c>
      <c r="J8" s="5" t="s">
        <v>83</v>
      </c>
    </row>
    <row r="9" spans="1:12" x14ac:dyDescent="0.3">
      <c r="A9" s="9" t="s">
        <v>76</v>
      </c>
      <c r="B9" s="9" t="s">
        <v>34</v>
      </c>
      <c r="C9" s="6" t="s">
        <v>6</v>
      </c>
      <c r="D9" s="6">
        <v>1850</v>
      </c>
      <c r="E9" s="6">
        <f t="shared" si="0"/>
        <v>0</v>
      </c>
      <c r="F9" s="6">
        <v>1.11E-2</v>
      </c>
      <c r="G9" s="6">
        <v>4</v>
      </c>
      <c r="H9" s="6">
        <f t="shared" si="1"/>
        <v>4.4400000000000002E-2</v>
      </c>
      <c r="I9" s="6">
        <f t="shared" si="2"/>
        <v>44.4</v>
      </c>
      <c r="J9" s="5" t="s">
        <v>84</v>
      </c>
    </row>
    <row r="10" spans="1:12" x14ac:dyDescent="0.3">
      <c r="A10" s="9" t="s">
        <v>85</v>
      </c>
      <c r="B10" s="9" t="s">
        <v>86</v>
      </c>
      <c r="C10" s="6" t="s">
        <v>49</v>
      </c>
      <c r="D10" s="6"/>
      <c r="E10" s="6">
        <f t="shared" si="0"/>
        <v>0</v>
      </c>
      <c r="F10" s="6">
        <v>5.7000000000000002E-3</v>
      </c>
      <c r="G10" s="6">
        <v>1</v>
      </c>
      <c r="H10" s="6">
        <f t="shared" si="1"/>
        <v>5.7000000000000002E-3</v>
      </c>
      <c r="I10" s="6">
        <f t="shared" si="2"/>
        <v>5.7</v>
      </c>
      <c r="J10" s="5"/>
    </row>
    <row r="11" spans="1:12" x14ac:dyDescent="0.3">
      <c r="A11" s="8" t="s">
        <v>30</v>
      </c>
      <c r="B11" s="8"/>
      <c r="C11" s="6"/>
      <c r="D11" s="6"/>
      <c r="E11" s="6"/>
      <c r="F11" s="6"/>
      <c r="G11" s="6"/>
      <c r="H11" s="6"/>
      <c r="I11" s="6"/>
      <c r="J11" s="5"/>
    </row>
    <row r="12" spans="1:12" x14ac:dyDescent="0.3">
      <c r="A12" s="9" t="s">
        <v>81</v>
      </c>
      <c r="B12" s="9" t="s">
        <v>73</v>
      </c>
      <c r="C12" s="6" t="s">
        <v>6</v>
      </c>
      <c r="D12" s="6">
        <v>1850</v>
      </c>
      <c r="E12" s="6">
        <f t="shared" si="0"/>
        <v>0</v>
      </c>
      <c r="F12" s="6">
        <v>9.1999999999999998E-3</v>
      </c>
      <c r="G12" s="6">
        <v>1</v>
      </c>
      <c r="H12" s="6">
        <f t="shared" si="1"/>
        <v>9.1999999999999998E-3</v>
      </c>
      <c r="I12" s="6">
        <f t="shared" si="2"/>
        <v>9.1999999999999993</v>
      </c>
      <c r="J12" s="5"/>
    </row>
    <row r="13" spans="1:12" x14ac:dyDescent="0.3">
      <c r="A13" s="9" t="s">
        <v>80</v>
      </c>
      <c r="B13" s="9" t="s">
        <v>71</v>
      </c>
      <c r="C13" s="6" t="s">
        <v>6</v>
      </c>
      <c r="D13" s="6">
        <v>1850</v>
      </c>
      <c r="E13" s="6">
        <f t="shared" si="0"/>
        <v>0</v>
      </c>
      <c r="F13" s="6">
        <v>7.6E-3</v>
      </c>
      <c r="G13" s="6">
        <v>1</v>
      </c>
      <c r="H13" s="6">
        <f t="shared" si="1"/>
        <v>7.6E-3</v>
      </c>
      <c r="I13" s="6">
        <f t="shared" si="2"/>
        <v>7.6</v>
      </c>
      <c r="J13" s="5"/>
    </row>
    <row r="14" spans="1:12" x14ac:dyDescent="0.3">
      <c r="A14" s="9" t="s">
        <v>46</v>
      </c>
      <c r="B14" s="9" t="s">
        <v>70</v>
      </c>
      <c r="C14" s="6" t="s">
        <v>16</v>
      </c>
      <c r="D14" s="6">
        <v>2200</v>
      </c>
      <c r="E14" s="6">
        <f t="shared" si="0"/>
        <v>0</v>
      </c>
      <c r="F14" s="6">
        <v>6.9999999999999999E-4</v>
      </c>
      <c r="G14" s="6">
        <v>1</v>
      </c>
      <c r="H14" s="6">
        <f t="shared" si="1"/>
        <v>6.9999999999999999E-4</v>
      </c>
      <c r="I14" s="6">
        <f t="shared" si="2"/>
        <v>0.7</v>
      </c>
      <c r="J14" s="5"/>
    </row>
    <row r="15" spans="1:12" x14ac:dyDescent="0.3">
      <c r="A15" s="9" t="s">
        <v>47</v>
      </c>
      <c r="B15" s="9" t="s">
        <v>72</v>
      </c>
      <c r="C15" s="6" t="s">
        <v>53</v>
      </c>
      <c r="D15" s="6">
        <v>2810</v>
      </c>
      <c r="E15" s="6">
        <f t="shared" si="0"/>
        <v>0</v>
      </c>
      <c r="F15" s="6">
        <v>2.4300000000000002E-2</v>
      </c>
      <c r="G15" s="6">
        <v>1</v>
      </c>
      <c r="H15" s="6">
        <f t="shared" si="1"/>
        <v>2.4300000000000002E-2</v>
      </c>
      <c r="I15" s="6">
        <f t="shared" si="2"/>
        <v>24.3</v>
      </c>
      <c r="J15" s="5"/>
    </row>
    <row r="16" spans="1:12" x14ac:dyDescent="0.3">
      <c r="A16" s="5"/>
      <c r="B16" s="5"/>
      <c r="J16" s="5"/>
    </row>
    <row r="17" spans="1:11" x14ac:dyDescent="0.3">
      <c r="A17" s="10" t="s">
        <v>42</v>
      </c>
      <c r="B17" s="10"/>
      <c r="C17" s="11"/>
      <c r="D17" s="11"/>
      <c r="E17" s="11">
        <f>L17/1000/1000/1000</f>
        <v>0</v>
      </c>
      <c r="F17" s="11"/>
      <c r="G17" s="11"/>
      <c r="H17" s="11">
        <f t="shared" si="1"/>
        <v>0</v>
      </c>
      <c r="I17" s="11">
        <f t="shared" si="2"/>
        <v>0</v>
      </c>
      <c r="J17" s="5"/>
    </row>
    <row r="18" spans="1:11" x14ac:dyDescent="0.3">
      <c r="A18" s="12" t="s">
        <v>43</v>
      </c>
      <c r="B18" s="12" t="s">
        <v>31</v>
      </c>
      <c r="C18" s="11" t="s">
        <v>51</v>
      </c>
      <c r="D18" s="11">
        <v>5316</v>
      </c>
      <c r="E18" s="11">
        <f>L18/1000/1000/1000</f>
        <v>0</v>
      </c>
      <c r="F18" s="11">
        <v>9.5E-4</v>
      </c>
      <c r="G18" s="11">
        <v>5</v>
      </c>
      <c r="H18" s="11">
        <f t="shared" si="1"/>
        <v>4.7499999999999999E-3</v>
      </c>
      <c r="I18" s="11">
        <f t="shared" si="2"/>
        <v>4.75</v>
      </c>
      <c r="J18" s="5"/>
    </row>
    <row r="19" spans="1:11" x14ac:dyDescent="0.3">
      <c r="A19" s="12" t="s">
        <v>17</v>
      </c>
      <c r="B19" s="12" t="s">
        <v>33</v>
      </c>
      <c r="C19" s="11" t="s">
        <v>32</v>
      </c>
      <c r="D19" s="11">
        <v>2750</v>
      </c>
      <c r="E19" s="11">
        <f>L19/1000/1000/1000</f>
        <v>0</v>
      </c>
      <c r="F19" s="11">
        <v>3.4000000000000002E-2</v>
      </c>
      <c r="G19" s="11">
        <v>1</v>
      </c>
      <c r="H19" s="11">
        <f t="shared" si="1"/>
        <v>3.4000000000000002E-2</v>
      </c>
      <c r="I19" s="11">
        <f t="shared" si="2"/>
        <v>34</v>
      </c>
      <c r="J19" s="5"/>
    </row>
    <row r="20" spans="1:11" x14ac:dyDescent="0.3">
      <c r="A20" s="5"/>
      <c r="B20" s="5"/>
      <c r="J20" s="5"/>
    </row>
    <row r="21" spans="1:11" x14ac:dyDescent="0.3">
      <c r="A21" s="13" t="s">
        <v>148</v>
      </c>
      <c r="B21" s="13"/>
      <c r="C21" s="14"/>
      <c r="D21" s="14"/>
      <c r="E21" s="14"/>
      <c r="F21" s="14"/>
      <c r="G21" s="14"/>
      <c r="H21" s="14"/>
      <c r="I21" s="14">
        <f t="shared" si="2"/>
        <v>0</v>
      </c>
      <c r="J21" s="5"/>
    </row>
    <row r="22" spans="1:11" x14ac:dyDescent="0.3">
      <c r="A22" s="15" t="s">
        <v>55</v>
      </c>
      <c r="B22" s="15" t="s">
        <v>74</v>
      </c>
      <c r="C22" s="14" t="s">
        <v>57</v>
      </c>
      <c r="D22" s="14">
        <v>8800</v>
      </c>
      <c r="E22" s="14">
        <f>L22/1000/1000/1000</f>
        <v>0</v>
      </c>
      <c r="F22" s="28" t="s">
        <v>94</v>
      </c>
      <c r="G22" s="14"/>
      <c r="H22" s="14"/>
      <c r="I22" s="14">
        <f t="shared" si="2"/>
        <v>0</v>
      </c>
      <c r="J22" s="5"/>
    </row>
    <row r="23" spans="1:11" x14ac:dyDescent="0.3">
      <c r="A23" s="15" t="s">
        <v>56</v>
      </c>
      <c r="B23" s="15" t="s">
        <v>74</v>
      </c>
      <c r="C23" s="14" t="s">
        <v>22</v>
      </c>
      <c r="D23" s="14">
        <v>1070</v>
      </c>
      <c r="E23" s="14">
        <f>L23/1000/1000/1000</f>
        <v>0</v>
      </c>
      <c r="F23" s="28" t="s">
        <v>94</v>
      </c>
      <c r="G23" s="14"/>
      <c r="H23" s="14"/>
      <c r="I23" s="14">
        <f t="shared" si="2"/>
        <v>0</v>
      </c>
      <c r="J23" s="5"/>
    </row>
    <row r="24" spans="1:11" x14ac:dyDescent="0.3">
      <c r="A24" s="15" t="s">
        <v>93</v>
      </c>
      <c r="B24" s="15"/>
      <c r="C24" s="14"/>
      <c r="D24" s="14"/>
      <c r="E24" s="14"/>
      <c r="F24" s="14">
        <v>5.5000000000000003E-4</v>
      </c>
      <c r="G24" s="14">
        <v>14.75</v>
      </c>
      <c r="H24" s="14" t="s">
        <v>157</v>
      </c>
      <c r="I24" s="14" t="s">
        <v>157</v>
      </c>
      <c r="J24" s="5"/>
    </row>
    <row r="25" spans="1:11" x14ac:dyDescent="0.3">
      <c r="A25" s="5"/>
      <c r="B25" s="5"/>
      <c r="J25" s="5"/>
    </row>
    <row r="26" spans="1:11" x14ac:dyDescent="0.3">
      <c r="A26" s="16" t="s">
        <v>29</v>
      </c>
      <c r="B26" s="16"/>
      <c r="C26" s="17"/>
      <c r="D26" s="17"/>
      <c r="E26" s="17"/>
      <c r="F26" s="17"/>
      <c r="G26" s="17"/>
      <c r="H26" s="17"/>
      <c r="I26" s="17"/>
      <c r="J26" s="5"/>
    </row>
    <row r="27" spans="1:11" x14ac:dyDescent="0.3">
      <c r="A27" s="18" t="s">
        <v>45</v>
      </c>
      <c r="B27" s="18" t="s">
        <v>69</v>
      </c>
      <c r="C27" s="17" t="s">
        <v>52</v>
      </c>
      <c r="D27" s="17"/>
      <c r="E27" s="17">
        <f>L27/1000/1000/1000</f>
        <v>0</v>
      </c>
      <c r="F27" s="17">
        <v>0.03</v>
      </c>
      <c r="G27" s="17">
        <v>1</v>
      </c>
      <c r="H27" s="17">
        <f t="shared" si="1"/>
        <v>0.03</v>
      </c>
      <c r="I27" s="17">
        <f t="shared" si="2"/>
        <v>30</v>
      </c>
      <c r="J27" s="5"/>
    </row>
    <row r="28" spans="1:11" x14ac:dyDescent="0.3">
      <c r="A28" s="16" t="s">
        <v>48</v>
      </c>
      <c r="B28" s="16"/>
      <c r="C28" s="19"/>
      <c r="D28" s="19"/>
      <c r="E28" s="19"/>
      <c r="F28" s="19"/>
      <c r="G28" s="19"/>
      <c r="H28" s="19"/>
      <c r="I28" s="19"/>
      <c r="J28" s="5"/>
    </row>
    <row r="29" spans="1:11" x14ac:dyDescent="0.3">
      <c r="A29" s="18" t="s">
        <v>36</v>
      </c>
      <c r="B29" s="18" t="s">
        <v>60</v>
      </c>
      <c r="C29" s="17" t="s">
        <v>49</v>
      </c>
      <c r="D29" s="17">
        <v>8000</v>
      </c>
      <c r="E29" s="17">
        <f>L29/1000/1000/1000</f>
        <v>0</v>
      </c>
      <c r="F29" s="17">
        <v>1.4999999999999999E-4</v>
      </c>
      <c r="G29" s="17">
        <v>4</v>
      </c>
      <c r="H29" s="17">
        <f t="shared" si="1"/>
        <v>5.9999999999999995E-4</v>
      </c>
      <c r="I29" s="17">
        <f t="shared" si="2"/>
        <v>0.6</v>
      </c>
      <c r="J29" s="5"/>
      <c r="K29" s="5"/>
    </row>
    <row r="30" spans="1:11" x14ac:dyDescent="0.3">
      <c r="A30" s="18" t="s">
        <v>37</v>
      </c>
      <c r="B30" s="18" t="s">
        <v>60</v>
      </c>
      <c r="C30" s="17" t="s">
        <v>49</v>
      </c>
      <c r="D30" s="17">
        <v>8000</v>
      </c>
      <c r="E30" s="17">
        <f>L30/1000/1000/1000</f>
        <v>0</v>
      </c>
      <c r="F30" s="17">
        <v>4.6999999999999999E-4</v>
      </c>
      <c r="G30" s="17">
        <v>2</v>
      </c>
      <c r="H30" s="17">
        <f t="shared" si="1"/>
        <v>9.3999999999999997E-4</v>
      </c>
      <c r="I30" s="17">
        <f t="shared" si="2"/>
        <v>0.94</v>
      </c>
      <c r="J30" s="5"/>
      <c r="K30" s="5"/>
    </row>
    <row r="31" spans="1:11" x14ac:dyDescent="0.3">
      <c r="A31" s="18" t="s">
        <v>38</v>
      </c>
      <c r="B31" s="18" t="s">
        <v>60</v>
      </c>
      <c r="C31" s="17" t="s">
        <v>49</v>
      </c>
      <c r="D31" s="17">
        <v>8000</v>
      </c>
      <c r="E31" s="17">
        <f>L31/1000/1000/1000</f>
        <v>0</v>
      </c>
      <c r="F31" s="17">
        <v>1.93E-4</v>
      </c>
      <c r="G31" s="17">
        <v>16</v>
      </c>
      <c r="H31" s="17">
        <f t="shared" si="1"/>
        <v>3.088E-3</v>
      </c>
      <c r="I31" s="17">
        <f t="shared" si="2"/>
        <v>3.0880000000000001</v>
      </c>
      <c r="J31" s="5" t="s">
        <v>165</v>
      </c>
      <c r="K31" s="5"/>
    </row>
    <row r="32" spans="1:11" x14ac:dyDescent="0.3">
      <c r="A32" s="18" t="s">
        <v>58</v>
      </c>
      <c r="B32" s="18" t="s">
        <v>61</v>
      </c>
      <c r="C32" s="17" t="s">
        <v>49</v>
      </c>
      <c r="D32" s="17">
        <v>8000</v>
      </c>
      <c r="E32" s="17">
        <f>L32/1000/1000/1000</f>
        <v>0</v>
      </c>
      <c r="F32" s="17">
        <f>0.0017</f>
        <v>1.6999999999999999E-3</v>
      </c>
      <c r="G32" s="17">
        <v>4</v>
      </c>
      <c r="H32" s="17">
        <f t="shared" si="1"/>
        <v>6.7999999999999996E-3</v>
      </c>
      <c r="I32" s="17">
        <f t="shared" si="2"/>
        <v>6.8</v>
      </c>
      <c r="J32" s="5"/>
    </row>
    <row r="33" spans="1:11" x14ac:dyDescent="0.3">
      <c r="A33" s="16" t="s">
        <v>28</v>
      </c>
      <c r="B33" s="16"/>
      <c r="C33" s="17"/>
      <c r="D33" s="17"/>
      <c r="E33" s="17"/>
      <c r="F33" s="17"/>
      <c r="G33" s="17"/>
      <c r="H33" s="17"/>
      <c r="I33" s="17">
        <f t="shared" si="2"/>
        <v>0</v>
      </c>
      <c r="J33" s="5"/>
    </row>
    <row r="34" spans="1:11" x14ac:dyDescent="0.3">
      <c r="A34" s="18" t="s">
        <v>39</v>
      </c>
      <c r="B34" s="18" t="s">
        <v>63</v>
      </c>
      <c r="C34" s="17" t="s">
        <v>49</v>
      </c>
      <c r="D34" s="17">
        <v>8000</v>
      </c>
      <c r="E34" s="17">
        <f>L34/1000/1000/1000</f>
        <v>0</v>
      </c>
      <c r="F34" s="17">
        <v>2.2000000000000001E-4</v>
      </c>
      <c r="G34" s="17">
        <v>12</v>
      </c>
      <c r="H34" s="17">
        <f t="shared" si="1"/>
        <v>2.64E-3</v>
      </c>
      <c r="I34" s="17">
        <f t="shared" si="2"/>
        <v>2.64</v>
      </c>
      <c r="J34" s="5"/>
    </row>
    <row r="35" spans="1:11" x14ac:dyDescent="0.3">
      <c r="A35" s="18" t="s">
        <v>40</v>
      </c>
      <c r="B35" s="18" t="s">
        <v>62</v>
      </c>
      <c r="C35" s="17" t="s">
        <v>50</v>
      </c>
      <c r="D35" s="17">
        <v>2700</v>
      </c>
      <c r="E35" s="17">
        <f>L35/1000/1000/1000</f>
        <v>0</v>
      </c>
      <c r="F35" s="17">
        <v>6.9999999999999994E-5</v>
      </c>
      <c r="G35" s="17">
        <v>12</v>
      </c>
      <c r="H35" s="17">
        <f t="shared" si="1"/>
        <v>8.3999999999999993E-4</v>
      </c>
      <c r="I35" s="17">
        <f t="shared" si="2"/>
        <v>0.84</v>
      </c>
      <c r="J35" s="5"/>
      <c r="K35" s="5"/>
    </row>
    <row r="36" spans="1:11" x14ac:dyDescent="0.3">
      <c r="A36" s="18" t="s">
        <v>41</v>
      </c>
      <c r="B36" s="18" t="s">
        <v>33</v>
      </c>
      <c r="C36" s="17" t="s">
        <v>20</v>
      </c>
      <c r="D36" s="17">
        <v>1150</v>
      </c>
      <c r="E36" s="17">
        <f>L36/1000/1000/1000</f>
        <v>0</v>
      </c>
      <c r="F36" s="17">
        <v>4.3000000000000002E-5</v>
      </c>
      <c r="G36" s="17">
        <v>0</v>
      </c>
      <c r="H36" s="17">
        <f t="shared" si="1"/>
        <v>0</v>
      </c>
      <c r="I36" s="17">
        <f t="shared" si="2"/>
        <v>0</v>
      </c>
      <c r="J36" s="5"/>
      <c r="K36" s="5"/>
    </row>
    <row r="37" spans="1:11" x14ac:dyDescent="0.3">
      <c r="A37" s="18"/>
      <c r="B37" s="18"/>
      <c r="C37" s="17"/>
      <c r="D37" s="17"/>
      <c r="E37" s="17"/>
      <c r="F37" s="17"/>
      <c r="G37" s="17"/>
      <c r="H37" s="17"/>
      <c r="I37" s="17">
        <f t="shared" si="2"/>
        <v>0</v>
      </c>
      <c r="J37" s="5"/>
      <c r="K37" s="5"/>
    </row>
    <row r="38" spans="1:11" x14ac:dyDescent="0.3">
      <c r="A38" s="5"/>
      <c r="B38" s="5"/>
      <c r="J38" s="20"/>
    </row>
    <row r="39" spans="1:11" x14ac:dyDescent="0.3">
      <c r="A39" s="26" t="s">
        <v>93</v>
      </c>
      <c r="B39" s="26"/>
      <c r="C39" s="27"/>
      <c r="D39" s="27"/>
      <c r="E39" s="27"/>
      <c r="F39" s="27"/>
      <c r="G39" s="27"/>
      <c r="H39" s="27">
        <f>SUM(H2:H37)-H31</f>
        <v>0.23277</v>
      </c>
      <c r="I39" s="27">
        <f t="shared" si="2"/>
        <v>232.77</v>
      </c>
      <c r="J39" s="20"/>
    </row>
    <row r="40" spans="1:11" x14ac:dyDescent="0.3">
      <c r="H4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Materials</vt:lpstr>
      <vt:lpstr>Masses and Volumes</vt:lpstr>
      <vt:lpstr>Bulks</vt:lpstr>
      <vt:lpstr>Extra</vt:lpstr>
      <vt:lpstr>Masses and Volumes Old VC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oscar</cp:lastModifiedBy>
  <dcterms:created xsi:type="dcterms:W3CDTF">2025-03-01T18:07:48Z</dcterms:created>
  <dcterms:modified xsi:type="dcterms:W3CDTF">2025-03-06T11:37:48Z</dcterms:modified>
</cp:coreProperties>
</file>