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firstSheet="1" activeTab="4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Q36" i="14" l="1"/>
  <c r="G39" i="10"/>
  <c r="C43" i="10"/>
  <c r="B43" i="10"/>
  <c r="G40" i="10"/>
  <c r="A90" i="9"/>
  <c r="D43" i="10" l="1"/>
  <c r="B44" i="10"/>
  <c r="C44" i="10"/>
  <c r="S3" i="14"/>
  <c r="S4" i="14"/>
  <c r="S6" i="14"/>
  <c r="S7" i="14"/>
  <c r="S8" i="14"/>
  <c r="S9" i="14"/>
  <c r="S10" i="14"/>
  <c r="S11" i="14"/>
  <c r="S12" i="14"/>
  <c r="S13" i="14"/>
  <c r="S15" i="14"/>
  <c r="S17" i="14"/>
  <c r="S18" i="14"/>
  <c r="S19" i="14"/>
  <c r="S20" i="14"/>
  <c r="S23" i="14"/>
  <c r="S24" i="14"/>
  <c r="S25" i="14"/>
  <c r="S26" i="14"/>
  <c r="S27" i="14"/>
  <c r="S28" i="14"/>
  <c r="S29" i="14"/>
  <c r="S30" i="14"/>
  <c r="S31" i="14"/>
  <c r="S32" i="14"/>
  <c r="S33" i="14"/>
  <c r="S35" i="14"/>
  <c r="S36" i="14"/>
  <c r="S37" i="14"/>
  <c r="S38" i="14"/>
  <c r="S2" i="14"/>
  <c r="Q3" i="14"/>
  <c r="Q4" i="14"/>
  <c r="Q6" i="14"/>
  <c r="Q7" i="14"/>
  <c r="Q8" i="14"/>
  <c r="Q9" i="14"/>
  <c r="Q10" i="14"/>
  <c r="Q11" i="14"/>
  <c r="Q12" i="14"/>
  <c r="Q13" i="14"/>
  <c r="Q15" i="14"/>
  <c r="Q17" i="14"/>
  <c r="Q18" i="14"/>
  <c r="Q19" i="14"/>
  <c r="Q20" i="14"/>
  <c r="Q23" i="14"/>
  <c r="Q24" i="14"/>
  <c r="Q25" i="14"/>
  <c r="Q26" i="14"/>
  <c r="Q27" i="14"/>
  <c r="Q28" i="14"/>
  <c r="Q29" i="14"/>
  <c r="Q30" i="14"/>
  <c r="Q31" i="14"/>
  <c r="Q32" i="14"/>
  <c r="Q33" i="14"/>
  <c r="Q35" i="14"/>
  <c r="Q37" i="14"/>
  <c r="Q38" i="14"/>
  <c r="Q2" i="14"/>
  <c r="P3" i="14"/>
  <c r="P4" i="14"/>
  <c r="P6" i="14"/>
  <c r="P7" i="14"/>
  <c r="P8" i="14"/>
  <c r="P9" i="14"/>
  <c r="P10" i="14"/>
  <c r="P11" i="14"/>
  <c r="P12" i="14"/>
  <c r="P13" i="14"/>
  <c r="P15" i="14"/>
  <c r="P17" i="14"/>
  <c r="P18" i="14"/>
  <c r="P19" i="14"/>
  <c r="P20" i="14"/>
  <c r="P23" i="14"/>
  <c r="P24" i="14"/>
  <c r="P25" i="14"/>
  <c r="P26" i="14"/>
  <c r="P27" i="14"/>
  <c r="P28" i="14"/>
  <c r="P29" i="14"/>
  <c r="P30" i="14"/>
  <c r="P31" i="14"/>
  <c r="P32" i="14"/>
  <c r="P33" i="14"/>
  <c r="P35" i="14"/>
  <c r="P36" i="14"/>
  <c r="P37" i="14"/>
  <c r="P38" i="14"/>
  <c r="P2" i="14"/>
  <c r="L36" i="14"/>
  <c r="M36" i="14"/>
  <c r="L37" i="14"/>
  <c r="M37" i="14"/>
  <c r="L38" i="14"/>
  <c r="M38" i="14"/>
  <c r="M35" i="14"/>
  <c r="L35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M23" i="14"/>
  <c r="L23" i="14"/>
  <c r="L18" i="14"/>
  <c r="M18" i="14"/>
  <c r="L19" i="14"/>
  <c r="M19" i="14"/>
  <c r="L20" i="14"/>
  <c r="M20" i="14"/>
  <c r="M17" i="14"/>
  <c r="L17" i="14"/>
  <c r="M15" i="14"/>
  <c r="L15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M6" i="14"/>
  <c r="L6" i="14"/>
  <c r="L3" i="14"/>
  <c r="M3" i="14"/>
  <c r="L4" i="14"/>
  <c r="M4" i="14"/>
  <c r="M2" i="14"/>
  <c r="L2" i="14"/>
  <c r="J33" i="14"/>
  <c r="J2" i="14"/>
  <c r="J15" i="14"/>
  <c r="K15" i="14"/>
  <c r="J36" i="14"/>
  <c r="J37" i="14"/>
  <c r="J38" i="14"/>
  <c r="J35" i="14"/>
  <c r="J24" i="14"/>
  <c r="J25" i="14"/>
  <c r="J26" i="14"/>
  <c r="J27" i="14"/>
  <c r="J28" i="14"/>
  <c r="J29" i="14"/>
  <c r="J30" i="14"/>
  <c r="J31" i="14"/>
  <c r="J32" i="14"/>
  <c r="J23" i="14"/>
  <c r="J18" i="14"/>
  <c r="J19" i="14"/>
  <c r="J20" i="14"/>
  <c r="J17" i="14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6" i="14"/>
  <c r="K37" i="14"/>
  <c r="K38" i="14"/>
  <c r="K35" i="14"/>
  <c r="K24" i="14"/>
  <c r="K25" i="14"/>
  <c r="K26" i="14"/>
  <c r="K27" i="14"/>
  <c r="K28" i="14"/>
  <c r="K29" i="14"/>
  <c r="K30" i="14"/>
  <c r="K31" i="14"/>
  <c r="K32" i="14"/>
  <c r="K33" i="14"/>
  <c r="K23" i="14"/>
  <c r="J7" i="14"/>
  <c r="J8" i="14"/>
  <c r="J9" i="14"/>
  <c r="J10" i="14"/>
  <c r="J11" i="14"/>
  <c r="J12" i="14"/>
  <c r="J13" i="14"/>
  <c r="J6" i="14"/>
  <c r="J3" i="14"/>
  <c r="J4" i="14"/>
  <c r="F56" i="14"/>
  <c r="F57" i="14"/>
  <c r="F58" i="14"/>
  <c r="F59" i="14"/>
  <c r="F60" i="14"/>
  <c r="F61" i="14"/>
  <c r="F62" i="14"/>
  <c r="F63" i="14"/>
  <c r="F64" i="14"/>
  <c r="F65" i="14"/>
  <c r="F66" i="14"/>
  <c r="I38" i="14"/>
  <c r="I3" i="14"/>
  <c r="I4" i="14"/>
  <c r="I6" i="14"/>
  <c r="I7" i="14"/>
  <c r="I8" i="14"/>
  <c r="I9" i="14"/>
  <c r="I10" i="14"/>
  <c r="I11" i="14"/>
  <c r="I12" i="14"/>
  <c r="I13" i="14"/>
  <c r="I15" i="14"/>
  <c r="I17" i="14"/>
  <c r="I18" i="14"/>
  <c r="I19" i="14"/>
  <c r="I20" i="14"/>
  <c r="I23" i="14"/>
  <c r="I24" i="14"/>
  <c r="I25" i="14"/>
  <c r="I26" i="14"/>
  <c r="I27" i="14"/>
  <c r="I28" i="14"/>
  <c r="I29" i="14"/>
  <c r="I30" i="14"/>
  <c r="I31" i="14"/>
  <c r="I32" i="14"/>
  <c r="I33" i="14"/>
  <c r="I35" i="14"/>
  <c r="I36" i="14"/>
  <c r="I37" i="14"/>
  <c r="I2" i="14"/>
  <c r="G36" i="14"/>
  <c r="H36" i="14"/>
  <c r="G37" i="14"/>
  <c r="H37" i="14"/>
  <c r="G38" i="14"/>
  <c r="H38" i="14"/>
  <c r="H35" i="14"/>
  <c r="G35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H6" i="14"/>
  <c r="G6" i="14"/>
  <c r="G3" i="14"/>
  <c r="H3" i="14"/>
  <c r="G4" i="14"/>
  <c r="H4" i="14"/>
  <c r="H2" i="14"/>
  <c r="G2" i="14"/>
  <c r="F36" i="14"/>
  <c r="F37" i="14"/>
  <c r="F38" i="14"/>
  <c r="F35" i="14"/>
  <c r="E36" i="14"/>
  <c r="E37" i="14"/>
  <c r="E38" i="14"/>
  <c r="E35" i="14"/>
  <c r="F26" i="14"/>
  <c r="F27" i="14"/>
  <c r="F28" i="14"/>
  <c r="F29" i="14"/>
  <c r="F30" i="14"/>
  <c r="F31" i="14"/>
  <c r="F32" i="14"/>
  <c r="F33" i="14"/>
  <c r="F25" i="14"/>
  <c r="F24" i="14"/>
  <c r="F23" i="14"/>
  <c r="E27" i="14"/>
  <c r="E28" i="14"/>
  <c r="E29" i="14"/>
  <c r="E30" i="14"/>
  <c r="E31" i="14"/>
  <c r="E32" i="14"/>
  <c r="E33" i="14"/>
  <c r="E26" i="14"/>
  <c r="E25" i="14"/>
  <c r="E24" i="14"/>
  <c r="E23" i="14"/>
  <c r="E18" i="14"/>
  <c r="E19" i="14"/>
  <c r="E20" i="14"/>
  <c r="E17" i="14"/>
  <c r="F18" i="14"/>
  <c r="F19" i="14"/>
  <c r="F20" i="14"/>
  <c r="F17" i="14"/>
  <c r="F15" i="14"/>
  <c r="E15" i="14"/>
  <c r="F7" i="14"/>
  <c r="F8" i="14"/>
  <c r="F9" i="14"/>
  <c r="F10" i="14"/>
  <c r="F11" i="14"/>
  <c r="F12" i="14"/>
  <c r="F13" i="14"/>
  <c r="F6" i="14"/>
  <c r="E7" i="14"/>
  <c r="E8" i="14"/>
  <c r="E9" i="14"/>
  <c r="E10" i="14"/>
  <c r="E11" i="14"/>
  <c r="E12" i="14"/>
  <c r="E13" i="14"/>
  <c r="E6" i="14"/>
  <c r="E3" i="14"/>
  <c r="E4" i="14"/>
  <c r="E2" i="14"/>
  <c r="F3" i="14"/>
  <c r="F4" i="14"/>
  <c r="F2" i="14"/>
  <c r="J20" i="10"/>
  <c r="F32" i="10" s="1"/>
  <c r="C36" i="14"/>
  <c r="C24" i="14"/>
  <c r="C28" i="14"/>
  <c r="C32" i="14"/>
  <c r="C19" i="14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6" i="14"/>
  <c r="C6" i="14" s="1"/>
  <c r="C3" i="14"/>
  <c r="B36" i="14"/>
  <c r="B37" i="14"/>
  <c r="C37" i="14" s="1"/>
  <c r="B38" i="14"/>
  <c r="C38" i="14" s="1"/>
  <c r="B35" i="14"/>
  <c r="C35" i="14" s="1"/>
  <c r="B28" i="14"/>
  <c r="B29" i="14"/>
  <c r="C29" i="14" s="1"/>
  <c r="B30" i="14"/>
  <c r="C30" i="14" s="1"/>
  <c r="B31" i="14"/>
  <c r="C31" i="14" s="1"/>
  <c r="B32" i="14"/>
  <c r="B33" i="14"/>
  <c r="C33" i="14" s="1"/>
  <c r="B27" i="14"/>
  <c r="C27" i="14" s="1"/>
  <c r="B23" i="14"/>
  <c r="C23" i="14" s="1"/>
  <c r="B24" i="14"/>
  <c r="B25" i="14"/>
  <c r="C25" i="14" s="1"/>
  <c r="B26" i="14"/>
  <c r="C26" i="14" s="1"/>
  <c r="B18" i="14"/>
  <c r="C18" i="14" s="1"/>
  <c r="B19" i="14"/>
  <c r="B20" i="14"/>
  <c r="C20" i="14" s="1"/>
  <c r="B17" i="14"/>
  <c r="C17" i="14" s="1"/>
  <c r="B15" i="14"/>
  <c r="C15" i="14" s="1"/>
  <c r="B3" i="14"/>
  <c r="B4" i="14"/>
  <c r="C4" i="14" s="1"/>
  <c r="B2" i="14"/>
  <c r="C2" i="14" s="1"/>
  <c r="I17" i="10"/>
  <c r="J17" i="10" s="1"/>
  <c r="I18" i="10"/>
  <c r="J18" i="10" s="1"/>
  <c r="G30" i="10" s="1"/>
  <c r="I19" i="10"/>
  <c r="J19" i="10" s="1"/>
  <c r="F31" i="10" s="1"/>
  <c r="I20" i="10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H39" i="10" l="1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3" i="14"/>
  <c r="I44" i="14"/>
  <c r="I45" i="14"/>
  <c r="I46" i="14"/>
  <c r="I47" i="14"/>
  <c r="I42" i="14"/>
  <c r="G43" i="14"/>
  <c r="J43" i="14" s="1"/>
  <c r="G44" i="14"/>
  <c r="J44" i="14" s="1"/>
  <c r="G45" i="14"/>
  <c r="G46" i="14"/>
  <c r="G47" i="14"/>
  <c r="J47" i="14" s="1"/>
  <c r="G42" i="14"/>
  <c r="J42" i="14" s="1"/>
  <c r="D36" i="14" l="1"/>
  <c r="D24" i="14"/>
  <c r="D28" i="14"/>
  <c r="D32" i="14"/>
  <c r="D19" i="14"/>
  <c r="D13" i="14"/>
  <c r="D10" i="14"/>
  <c r="D4" i="14"/>
  <c r="D27" i="14"/>
  <c r="D18" i="14"/>
  <c r="D9" i="14"/>
  <c r="D6" i="14"/>
  <c r="D37" i="14"/>
  <c r="D25" i="14"/>
  <c r="D29" i="14"/>
  <c r="D33" i="14"/>
  <c r="D20" i="14"/>
  <c r="D7" i="14"/>
  <c r="D11" i="14"/>
  <c r="D3" i="14"/>
  <c r="D31" i="14"/>
  <c r="D38" i="14"/>
  <c r="D26" i="14"/>
  <c r="D30" i="14"/>
  <c r="D23" i="14"/>
  <c r="D17" i="14"/>
  <c r="D8" i="14"/>
  <c r="D12" i="14"/>
  <c r="D2" i="14"/>
  <c r="D35" i="14"/>
  <c r="D15" i="14"/>
  <c r="J46" i="14"/>
  <c r="J45" i="14"/>
  <c r="K6" i="1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69" i="6" l="1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5" i="6" l="1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  <c r="H122" i="6" s="1"/>
</calcChain>
</file>

<file path=xl/sharedStrings.xml><?xml version="1.0" encoding="utf-8"?>
<sst xmlns="http://schemas.openxmlformats.org/spreadsheetml/2006/main" count="1375" uniqueCount="603">
  <si>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</si>
  <si>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</si>
  <si>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</si>
  <si>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</si>
  <si>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</si>
  <si>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</si>
  <si>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</si>
  <si>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</si>
  <si>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</si>
  <si>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</si>
  <si>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</si>
  <si>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</si>
  <si>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</si>
  <si>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</si>
  <si>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</si>
  <si>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</si>
  <si>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</si>
  <si>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</si>
  <si>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</si>
  <si>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</si>
  <si>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</si>
  <si>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</si>
  <si>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</si>
  <si>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</si>
  <si>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</si>
  <si>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</si>
  <si>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</si>
  <si>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</si>
  <si>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</si>
  <si>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</si>
  <si>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</si>
  <si>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</si>
  <si>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</si>
  <si>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</si>
  <si>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</si>
  <si>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</si>
  <si>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</si>
  <si>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</si>
  <si>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</si>
  <si>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</si>
  <si>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</si>
  <si>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</si>
  <si>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</si>
  <si>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</si>
  <si>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</si>
  <si>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</si>
  <si>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</si>
  <si>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</si>
  <si>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</si>
  <si>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</si>
  <si>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</si>
  <si>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</si>
  <si>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</si>
  <si>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</si>
  <si>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</si>
  <si>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</si>
  <si>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</si>
  <si>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</si>
  <si>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</si>
  <si>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</si>
  <si>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</si>
  <si>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</si>
  <si>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</si>
  <si>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</si>
  <si>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</si>
  <si>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</si>
  <si>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</si>
  <si>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</si>
  <si>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</si>
  <si>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</si>
  <si>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</si>
  <si>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</si>
  <si>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</si>
  <si>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</si>
  <si>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</si>
  <si>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</si>
  <si>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</si>
  <si>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</si>
  <si>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</si>
  <si>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</si>
  <si>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</si>
  <si>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</si>
  <si>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</si>
  <si>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</si>
  <si>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</si>
  <si>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</si>
  <si>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</si>
  <si>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</si>
  <si>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</si>
  <si>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</si>
  <si>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</si>
  <si>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</si>
  <si>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</si>
  <si>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</si>
  <si>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</si>
  <si>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</si>
  <si>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</si>
  <si>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</si>
  <si>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</si>
  <si>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</si>
  <si>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</si>
  <si>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</si>
  <si>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</si>
  <si>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</si>
  <si>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</si>
  <si>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</si>
  <si>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</si>
  <si>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</si>
  <si>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</si>
  <si>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</si>
  <si>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</si>
  <si>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</si>
  <si>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</si>
  <si>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</si>
  <si>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</si>
  <si>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</si>
  <si>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</si>
  <si>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</si>
  <si>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</si>
  <si>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</si>
  <si>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</si>
  <si>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</si>
  <si>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</si>
  <si>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</si>
  <si>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</si>
  <si>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</si>
  <si>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</si>
  <si>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</si>
  <si>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</si>
  <si>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</si>
  <si>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</si>
  <si>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</si>
  <si>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</si>
  <si>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</si>
  <si>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</si>
  <si>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</si>
  <si>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</si>
  <si>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</si>
  <si>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</si>
  <si>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</si>
  <si>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</si>
  <si>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</si>
  <si>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</si>
  <si>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</si>
  <si>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</si>
  <si>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</si>
  <si>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</si>
  <si>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</si>
  <si>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</si>
  <si>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</si>
  <si>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</si>
  <si>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</si>
  <si>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</si>
  <si>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</si>
  <si>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</si>
  <si>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</si>
  <si>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</si>
  <si>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</si>
  <si>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</si>
  <si>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</si>
  <si>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</si>
  <si>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</si>
  <si>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</si>
  <si>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</si>
  <si>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</si>
  <si>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</si>
  <si>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</si>
  <si>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</si>
  <si>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</si>
  <si>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</si>
  <si>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</si>
  <si>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</si>
  <si>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</si>
  <si>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</si>
  <si>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</si>
  <si>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</si>
  <si>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</si>
  <si>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</si>
  <si>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</si>
  <si>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</si>
  <si>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</si>
  <si>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</si>
  <si>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</si>
  <si>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</si>
  <si>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</si>
  <si>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</si>
  <si>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</si>
  <si>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</si>
  <si>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</si>
  <si>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</si>
  <si>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</si>
  <si>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</si>
  <si>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</si>
  <si>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</si>
  <si>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</si>
  <si>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</si>
  <si>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</si>
  <si>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</si>
  <si>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</si>
  <si>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</si>
  <si>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</si>
  <si>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</si>
  <si>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</si>
  <si>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</si>
  <si>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</si>
  <si>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</si>
  <si>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</si>
  <si>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</si>
  <si>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</si>
  <si>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</si>
  <si>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</si>
  <si>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</si>
  <si>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</si>
  <si>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</si>
  <si>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</si>
  <si>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</si>
  <si>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</si>
  <si>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</si>
  <si>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</si>
  <si>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</si>
  <si>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</si>
  <si>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</si>
  <si>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</si>
  <si>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</si>
  <si>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</si>
  <si>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</si>
  <si>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</si>
  <si>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</si>
  <si>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</si>
  <si>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</si>
  <si>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</si>
  <si>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</si>
  <si>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</si>
  <si>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</si>
  <si>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</si>
  <si>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</si>
  <si>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</si>
  <si>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</si>
  <si>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</si>
  <si>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</si>
  <si>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</si>
  <si>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</si>
  <si>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</si>
  <si>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</si>
  <si>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</si>
  <si>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</si>
  <si>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</si>
  <si>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</si>
  <si>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</si>
  <si>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</si>
  <si>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</si>
  <si>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</si>
  <si>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</si>
  <si>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</si>
  <si>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</si>
  <si>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</si>
  <si>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</si>
  <si>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</si>
  <si>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</si>
  <si>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</si>
  <si>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</si>
  <si>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</si>
  <si>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</si>
  <si>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</si>
  <si>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</si>
  <si>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</si>
  <si>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</si>
  <si>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</si>
  <si>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</si>
  <si>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</si>
  <si>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</si>
  <si>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</si>
  <si>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</si>
  <si>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</si>
  <si>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</si>
  <si>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</si>
  <si>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</si>
  <si>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</si>
  <si>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</si>
  <si>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</si>
  <si>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</si>
  <si>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</si>
  <si>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</si>
  <si>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</si>
  <si>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</si>
  <si>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</si>
  <si>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</si>
  <si>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</si>
  <si>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</si>
  <si>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</si>
  <si>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</si>
  <si>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</si>
  <si>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</si>
  <si>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</si>
  <si>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</si>
  <si>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</si>
  <si>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</si>
  <si>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</si>
  <si>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</si>
  <si>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</si>
  <si>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</si>
  <si>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</si>
  <si>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</si>
  <si>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</si>
  <si>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</si>
  <si>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</si>
  <si>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</si>
  <si>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</si>
  <si>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</si>
  <si>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</si>
  <si>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</si>
  <si>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</si>
  <si>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</si>
  <si>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</si>
  <si>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</si>
  <si>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</si>
  <si>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</si>
  <si>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</si>
  <si>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</si>
  <si>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</si>
  <si>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</si>
  <si>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</si>
  <si>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</si>
  <si>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</si>
  <si>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</si>
  <si>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</si>
  <si>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</si>
  <si>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</si>
  <si>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</si>
  <si>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</si>
  <si>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</si>
  <si>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</si>
  <si>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</si>
  <si>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</si>
  <si>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</si>
  <si>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</si>
  <si>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</si>
  <si>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</si>
  <si>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</si>
  <si>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</si>
  <si>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</si>
  <si>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</si>
  <si>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</si>
  <si>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</si>
  <si>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</si>
  <si>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</si>
  <si>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</si>
  <si>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</si>
  <si>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</si>
  <si>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</si>
  <si>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</si>
  <si>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</si>
  <si>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</si>
  <si>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</si>
  <si>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</si>
  <si>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</si>
  <si>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</si>
  <si>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</si>
  <si>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</si>
  <si>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</si>
  <si>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</si>
  <si>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</si>
  <si>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</si>
  <si>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</si>
  <si>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</si>
  <si>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</si>
  <si>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</si>
  <si>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</si>
  <si>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</si>
  <si>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</si>
  <si>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</si>
  <si>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</si>
  <si>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</si>
  <si>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</si>
  <si>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</si>
  <si>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</si>
  <si>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</si>
  <si>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</si>
  <si>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</si>
  <si>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</si>
  <si>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</si>
  <si>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</si>
  <si>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</si>
  <si>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</si>
  <si>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</si>
  <si>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</si>
  <si>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</si>
  <si>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</si>
  <si>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</si>
  <si>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</si>
  <si>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</si>
  <si>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</si>
  <si>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</si>
  <si>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</si>
  <si>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</si>
  <si>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</si>
  <si>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</si>
  <si>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BattSupp_R_to_PX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</si>
  <si>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</si>
  <si>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</si>
  <si>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</si>
  <si>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</si>
  <si>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</si>
  <si>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</si>
  <si>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</si>
  <si>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</si>
  <si>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</si>
  <si>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</si>
  <si>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</si>
  <si>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</si>
  <si>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</si>
  <si>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</si>
  <si>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</si>
  <si>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</si>
  <si>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</si>
  <si>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</si>
  <si>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</si>
  <si>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</si>
  <si>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</si>
  <si>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</si>
  <si>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</si>
  <si>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</si>
  <si>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</si>
  <si>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</si>
  <si>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</si>
  <si>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</si>
  <si>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</si>
  <si>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</si>
  <si>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</si>
  <si>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</si>
  <si>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</si>
  <si>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</si>
  <si>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</si>
  <si>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</si>
  <si>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</si>
  <si>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</si>
  <si>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</si>
  <si>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</si>
  <si>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</si>
  <si>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</si>
  <si>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</si>
  <si>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</si>
  <si>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</si>
  <si>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</si>
  <si>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</si>
  <si>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</si>
  <si>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</si>
  <si>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</si>
  <si>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</si>
  <si>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</si>
  <si>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</si>
  <si>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</si>
  <si>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</si>
  <si>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</si>
  <si>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</si>
  <si>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</si>
  <si>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</si>
  <si>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</si>
  <si>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</si>
  <si>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</si>
  <si>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</si>
  <si>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</si>
  <si>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</si>
  <si>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</si>
  <si>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</si>
  <si>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</si>
  <si>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</si>
  <si>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</si>
  <si>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</si>
  <si>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</si>
  <si>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</si>
  <si>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</si>
  <si>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</si>
  <si>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</si>
  <si>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</si>
  <si>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</si>
  <si>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</si>
  <si>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</si>
  <si>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</si>
  <si>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</si>
  <si>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</si>
  <si>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</si>
  <si>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</si>
  <si>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</si>
  <si>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</si>
  <si>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</si>
  <si>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</si>
  <si>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</si>
  <si>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</si>
  <si>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</si>
  <si>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</si>
  <si>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</si>
  <si>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</si>
  <si>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</si>
  <si>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</si>
  <si>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</si>
  <si>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</si>
  <si>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</si>
  <si>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</si>
  <si>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</si>
  <si>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</si>
  <si>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</si>
  <si>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</si>
  <si>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</si>
  <si>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</si>
  <si>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</si>
  <si>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</si>
  <si>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</si>
  <si>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</si>
  <si>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</si>
  <si>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</si>
  <si>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</si>
  <si>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</si>
  <si>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</si>
  <si>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</si>
  <si>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</si>
  <si>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</si>
  <si>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</si>
  <si>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</si>
  <si>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</si>
  <si>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</si>
  <si>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</si>
  <si>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</si>
  <si>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</si>
  <si>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</si>
  <si>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</si>
  <si>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</si>
  <si>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</si>
  <si>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</si>
  <si>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</si>
  <si>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</si>
  <si>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</si>
  <si>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</si>
  <si>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</si>
  <si>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</si>
  <si>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</si>
  <si>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</si>
  <si>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</si>
  <si>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</si>
  <si>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</si>
  <si>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</si>
  <si>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</si>
  <si>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</si>
  <si>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</si>
  <si>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</si>
  <si>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</si>
  <si>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</si>
  <si>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</si>
  <si>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</si>
  <si>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</si>
  <si>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</si>
  <si>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</si>
  <si>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</si>
  <si>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</si>
  <si>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</si>
  <si>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</si>
  <si>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</si>
  <si>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</si>
  <si>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</si>
  <si>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</si>
  <si>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</si>
  <si>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</si>
  <si>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</si>
  <si>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</si>
  <si>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</si>
  <si>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</si>
  <si>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</si>
  <si>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</si>
  <si>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</si>
  <si>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</si>
  <si>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</si>
  <si>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</si>
  <si>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</si>
  <si>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</si>
  <si>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</si>
  <si>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</si>
  <si>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</si>
  <si>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</si>
  <si>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</si>
  <si>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</si>
  <si>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250-&gt;</t>
  </si>
  <si>
    <t>expert suggestion</t>
  </si>
  <si>
    <t>inf-&gt;</t>
  </si>
  <si>
    <t>fused geometries</t>
  </si>
  <si>
    <t>others:</t>
  </si>
  <si>
    <t>Mikic:</t>
  </si>
  <si>
    <t>next excel page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</si>
  <si>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</si>
  <si>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</si>
  <si>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</si>
  <si>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</si>
  <si>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</si>
  <si>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</si>
  <si>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</si>
  <si>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</si>
  <si>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</si>
  <si>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</si>
  <si>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</si>
  <si>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</si>
  <si>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</si>
  <si>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</si>
  <si>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</si>
  <si>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Probably overestimated by a 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</si>
</sst>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1" fillId="0" borderId="0" xfId="0" applyFont="1" applyFill="1" applyBorder="1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0" fontId="0" fillId="0" borderId="0" xfId="0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Border="1"/>
    <xf numFmtId="11" fontId="0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right"/>
    </xf>
    <xf numFmtId="1" fontId="6" fillId="8" borderId="7" xfId="1" applyNumberFormat="1" applyFont="1" applyBorder="1"/>
    <xf numFmtId="0" fontId="0" fillId="11" borderId="6" xfId="0" applyFont="1" applyFill="1" applyBorder="1"/>
    <xf numFmtId="0" fontId="1" fillId="0" borderId="12" xfId="0" applyFont="1" applyFill="1" applyBorder="1"/>
    <xf numFmtId="1" fontId="6" fillId="8" borderId="10" xfId="1" applyNumberFormat="1" applyFont="1" applyBorder="1"/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/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atweb.com/search/DataSheet.aspx?MatGUID=9aebe83845c04c1db5126fada6f76f7e" TargetMode="Externa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4" Type="http://schemas.openxmlformats.org/officeDocument/2006/relationships/hyperlink" Target="https://www.raypcb.com/rogers-5880-pc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C1" zoomScale="85" zoomScaleNormal="85" workbookViewId="0">
      <selection activeCell="F1" sqref="F1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568</v>
      </c>
      <c r="H2" s="105" t="s">
        <v>328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5" t="s">
        <v>329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5" t="s">
        <v>330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331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5" t="s">
        <v>332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5" t="s">
        <v>333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334</v>
      </c>
      <c r="I8" t="s">
        <v>335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334</v>
      </c>
      <c r="I9" t="s">
        <v>335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336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334</v>
      </c>
      <c r="I11" t="s">
        <v>335</v>
      </c>
    </row>
    <row r="12" spans="1:12" x14ac:dyDescent="0.25">
      <c r="A12" s="2" t="s">
        <v>249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337</v>
      </c>
      <c r="L12" t="s">
        <v>338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339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340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341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342</v>
      </c>
    </row>
    <row r="17" spans="1:9" x14ac:dyDescent="0.25">
      <c r="A17" s="2" t="s">
        <v>247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343</v>
      </c>
    </row>
    <row r="18" spans="1:9" x14ac:dyDescent="0.25">
      <c r="A18" s="2" t="s">
        <v>248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343</v>
      </c>
    </row>
    <row r="19" spans="1:9" x14ac:dyDescent="0.25">
      <c r="A19" s="2" t="s">
        <v>327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344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250</v>
      </c>
    </row>
    <row r="25" spans="1:9" x14ac:dyDescent="0.25">
      <c r="D25" s="3"/>
    </row>
    <row r="26" spans="1:9" x14ac:dyDescent="0.25">
      <c r="A26" s="2" t="s">
        <v>0</v>
      </c>
      <c r="B26" s="116" t="s">
        <v>561</v>
      </c>
      <c r="C26" s="116" t="s">
        <v>560</v>
      </c>
      <c r="E26" s="3"/>
    </row>
    <row r="27" spans="1:9" x14ac:dyDescent="0.25">
      <c r="A27" t="s">
        <v>6</v>
      </c>
      <c r="B27" s="65">
        <v>21000000000</v>
      </c>
      <c r="C27">
        <v>0.11799999999999999</v>
      </c>
    </row>
    <row r="28" spans="1:9" x14ac:dyDescent="0.25">
      <c r="A28" t="s">
        <v>7</v>
      </c>
      <c r="B28" s="117">
        <v>1100000000000</v>
      </c>
      <c r="C28">
        <v>0.34300000000000003</v>
      </c>
    </row>
    <row r="29" spans="1:9" x14ac:dyDescent="0.25">
      <c r="A29" t="s">
        <v>15</v>
      </c>
      <c r="B29" s="65">
        <v>3716000000</v>
      </c>
      <c r="C29">
        <v>0.17</v>
      </c>
      <c r="D29" s="105" t="s">
        <v>562</v>
      </c>
    </row>
    <row r="30" spans="1:9" x14ac:dyDescent="0.25">
      <c r="A30" t="s">
        <v>564</v>
      </c>
      <c r="B30" s="65">
        <v>750000000</v>
      </c>
      <c r="C30">
        <v>0.46</v>
      </c>
    </row>
    <row r="31" spans="1:9" x14ac:dyDescent="0.25">
      <c r="A31" t="s">
        <v>52</v>
      </c>
      <c r="B31" s="65">
        <v>71700000000</v>
      </c>
      <c r="C31">
        <v>0.33</v>
      </c>
    </row>
    <row r="35" spans="3:3" x14ac:dyDescent="0.25">
      <c r="C35" s="3"/>
    </row>
  </sheetData>
  <hyperlinks>
    <hyperlink ref="H2" r:id="rId1"/>
    <hyperlink ref="H3" r:id="rId2"/>
    <hyperlink ref="H7" r:id="rId3"/>
    <hyperlink ref="D29" r:id="rId4"/>
    <hyperlink ref="H4" r:id="rId5"/>
    <hyperlink ref="H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C35" sqref="C35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5" zoomScale="85" zoomScaleNormal="85" workbookViewId="0">
      <selection activeCell="E50" sqref="E50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25.7109375" customWidth="1"/>
    <col min="6" max="6" width="27.42578125" customWidth="1"/>
    <col min="7" max="7" width="29.28515625" customWidth="1"/>
    <col min="8" max="8" width="36" customWidth="1"/>
    <col min="9" max="9" width="39.140625" customWidth="1"/>
    <col min="10" max="10" width="35.85546875" customWidth="1"/>
    <col min="11" max="11" width="13.5703125" customWidth="1"/>
    <col min="12" max="12" width="18" customWidth="1"/>
    <col min="13" max="13" width="23.5703125" customWidth="1"/>
    <col min="14" max="14" width="30.85546875" customWidth="1"/>
  </cols>
  <sheetData>
    <row r="1" spans="1:12" x14ac:dyDescent="0.25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190</v>
      </c>
      <c r="I1" s="2" t="s">
        <v>222</v>
      </c>
      <c r="J1" s="2" t="s">
        <v>223</v>
      </c>
      <c r="K1" s="2" t="s">
        <v>224</v>
      </c>
      <c r="L1" s="2" t="s">
        <v>225</v>
      </c>
    </row>
    <row r="2" spans="1:12" x14ac:dyDescent="0.25">
      <c r="A2" s="2" t="s">
        <v>7</v>
      </c>
      <c r="B2" s="7">
        <v>8930</v>
      </c>
      <c r="C2" s="7">
        <v>385</v>
      </c>
      <c r="D2" s="7">
        <v>400</v>
      </c>
      <c r="H2" t="s">
        <v>192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25">
      <c r="A3" s="2" t="s">
        <v>201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25">
      <c r="A4" s="2" t="s">
        <v>202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25">
      <c r="A5" s="2" t="s">
        <v>191</v>
      </c>
      <c r="B5" s="7">
        <v>2000</v>
      </c>
      <c r="C5" s="7">
        <v>1000</v>
      </c>
      <c r="D5" s="7">
        <v>0.2</v>
      </c>
      <c r="H5" t="s">
        <v>193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25">
      <c r="A6" s="2" t="s">
        <v>209</v>
      </c>
      <c r="B6" s="7">
        <v>2200</v>
      </c>
      <c r="C6" s="7">
        <v>960</v>
      </c>
      <c r="D6" s="7">
        <v>0.2</v>
      </c>
      <c r="H6" t="s">
        <v>194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25">
      <c r="H7" t="s">
        <v>195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25">
      <c r="A8" s="2" t="s">
        <v>0</v>
      </c>
      <c r="B8" s="116" t="s">
        <v>561</v>
      </c>
      <c r="C8" s="116" t="s">
        <v>560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25">
      <c r="A9" t="s">
        <v>6</v>
      </c>
      <c r="B9" s="65">
        <v>21000000000</v>
      </c>
      <c r="C9">
        <v>0.11799999999999999</v>
      </c>
      <c r="H9" t="s">
        <v>212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25">
      <c r="A10" t="s">
        <v>7</v>
      </c>
      <c r="B10" s="117">
        <v>1100000000000</v>
      </c>
      <c r="C10">
        <v>0.34300000000000003</v>
      </c>
      <c r="H10" t="s">
        <v>215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25">
      <c r="A11" t="s">
        <v>15</v>
      </c>
      <c r="B11" s="65">
        <v>3716000000</v>
      </c>
      <c r="C11">
        <v>0.17</v>
      </c>
    </row>
    <row r="14" spans="1:12" ht="15.75" thickBot="1" x14ac:dyDescent="0.3"/>
    <row r="15" spans="1:12" ht="15.75" thickBot="1" x14ac:dyDescent="0.3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208</v>
      </c>
      <c r="F15" s="52" t="s">
        <v>4</v>
      </c>
      <c r="G15" s="52" t="s">
        <v>200</v>
      </c>
      <c r="H15" s="53" t="s">
        <v>199</v>
      </c>
      <c r="I15" s="106" t="s">
        <v>559</v>
      </c>
      <c r="J15" s="106" t="s">
        <v>563</v>
      </c>
    </row>
    <row r="16" spans="1:12" x14ac:dyDescent="0.25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>B16+C16+D16+E16</f>
        <v>1.6</v>
      </c>
      <c r="J16">
        <f>I16-D16</f>
        <v>1.58</v>
      </c>
    </row>
    <row r="17" spans="1:10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>B17+C17+D17+E17</f>
        <v>1.6</v>
      </c>
      <c r="J17">
        <f>I17-D17</f>
        <v>1.58</v>
      </c>
    </row>
    <row r="18" spans="1:10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>B18+C18+D18+E18</f>
        <v>1.6</v>
      </c>
      <c r="J18">
        <f>I18-D18</f>
        <v>1.58</v>
      </c>
    </row>
    <row r="19" spans="1:10" x14ac:dyDescent="0.25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>B19+C19+D19+E19</f>
        <v>2</v>
      </c>
      <c r="J19">
        <f>I19-D19</f>
        <v>1.98</v>
      </c>
    </row>
    <row r="20" spans="1:10" x14ac:dyDescent="0.25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>B20+C20+D20+E20</f>
        <v>2</v>
      </c>
      <c r="J20">
        <f>I20-D20</f>
        <v>1.98</v>
      </c>
    </row>
    <row r="21" spans="1:10" x14ac:dyDescent="0.25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>B21+C21+D21+E21</f>
        <v>2</v>
      </c>
      <c r="J21">
        <f>I21-D21</f>
        <v>1.98</v>
      </c>
    </row>
    <row r="22" spans="1:10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>B22+C22+D22+E22</f>
        <v>1.6</v>
      </c>
      <c r="J22">
        <f>I22-D22</f>
        <v>1.58</v>
      </c>
    </row>
    <row r="23" spans="1:10" x14ac:dyDescent="0.25">
      <c r="A23" t="s">
        <v>212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>B23+C23+D23+E23</f>
        <v>1.3</v>
      </c>
      <c r="J23">
        <f>I23-D23</f>
        <v>1.26</v>
      </c>
    </row>
    <row r="24" spans="1:10" x14ac:dyDescent="0.25">
      <c r="A24" t="s">
        <v>215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>B24+C24+D24+E24</f>
        <v>1.5540000000000003</v>
      </c>
      <c r="J24">
        <f>I24-D24</f>
        <v>1.5140000000000002</v>
      </c>
    </row>
    <row r="26" spans="1:10" ht="15.75" thickBot="1" x14ac:dyDescent="0.3">
      <c r="F26" s="36"/>
      <c r="G26" s="36"/>
    </row>
    <row r="27" spans="1:10" ht="15.75" thickBot="1" x14ac:dyDescent="0.3">
      <c r="A27" s="51" t="s">
        <v>190</v>
      </c>
      <c r="B27" s="52" t="s">
        <v>196</v>
      </c>
      <c r="C27" s="52" t="s">
        <v>197</v>
      </c>
      <c r="D27" s="52" t="s">
        <v>198</v>
      </c>
      <c r="E27" s="52" t="s">
        <v>208</v>
      </c>
      <c r="F27" s="52" t="s">
        <v>561</v>
      </c>
      <c r="G27" s="52" t="s">
        <v>598</v>
      </c>
    </row>
    <row r="28" spans="1:10" x14ac:dyDescent="0.25">
      <c r="A28" t="s">
        <v>192</v>
      </c>
      <c r="B28">
        <v>0.14000000000000001</v>
      </c>
      <c r="C28">
        <v>1.44</v>
      </c>
      <c r="D28">
        <v>0.02</v>
      </c>
      <c r="E28">
        <v>0</v>
      </c>
      <c r="F28" s="65">
        <f>1/((B28/$B$10+C28/$B$9+E28/$B$11)/J16)</f>
        <v>22998979167.45435</v>
      </c>
      <c r="G28" s="100">
        <f>1/((B28/$C$10+C28/$C$9+E28/$C$11)/J16)</f>
        <v>0.12528195282501373</v>
      </c>
    </row>
    <row r="29" spans="1:10" x14ac:dyDescent="0.25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>1/((B29/$B$10+C29/$B$9+E29/$B$11)/J17)</f>
        <v>22998979167.45435</v>
      </c>
      <c r="G29" s="100">
        <f>1/((B29/$C$10+C29/$C$9+E29/$C$11)/J17)</f>
        <v>0.12528195282501373</v>
      </c>
    </row>
    <row r="30" spans="1:10" x14ac:dyDescent="0.25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>1/((B30/$B$10+C30/$B$9+E30/$B$11)/J18)</f>
        <v>22998979167.45435</v>
      </c>
      <c r="G30" s="100">
        <f>1/((B30/$C$10+C30/$C$9+E30/$C$11)/J18)</f>
        <v>0.12528195282501373</v>
      </c>
    </row>
    <row r="31" spans="1:10" x14ac:dyDescent="0.25">
      <c r="A31" t="s">
        <v>193</v>
      </c>
      <c r="B31">
        <v>0.21000000000000002</v>
      </c>
      <c r="C31">
        <v>1.77</v>
      </c>
      <c r="D31">
        <v>0.02</v>
      </c>
      <c r="E31">
        <v>0</v>
      </c>
      <c r="F31" s="65">
        <f>1/((B31/$B$10+C31/$B$9+E31/$B$11)/J19)</f>
        <v>23438436822.605194</v>
      </c>
      <c r="G31" s="100">
        <f>1/((B31/$C$10+C31/$C$9+E31/$C$11)/J19)</f>
        <v>0.1268235294117647</v>
      </c>
    </row>
    <row r="32" spans="1:10" x14ac:dyDescent="0.25">
      <c r="A32" t="s">
        <v>194</v>
      </c>
      <c r="B32">
        <v>0.21000000000000002</v>
      </c>
      <c r="C32">
        <v>1.77</v>
      </c>
      <c r="D32">
        <v>0.02</v>
      </c>
      <c r="E32">
        <v>0</v>
      </c>
      <c r="F32" s="65">
        <f>1/((B32/$B$10+C32/$B$9+E32/$B$11)/J20)</f>
        <v>23438436822.605194</v>
      </c>
      <c r="G32" s="100">
        <f>1/((B32/$C$10+C32/$C$9+E32/$C$11)/J20)</f>
        <v>0.1268235294117647</v>
      </c>
    </row>
    <row r="33" spans="1:9" x14ac:dyDescent="0.25">
      <c r="A33" t="s">
        <v>195</v>
      </c>
      <c r="B33">
        <v>0.21000000000000002</v>
      </c>
      <c r="C33">
        <v>1.77</v>
      </c>
      <c r="D33">
        <v>0.02</v>
      </c>
      <c r="E33">
        <v>0</v>
      </c>
      <c r="F33" s="65">
        <f>1/((B33/$B$10+C33/$B$9+E33/$B$11)/J21)</f>
        <v>23438436822.605194</v>
      </c>
      <c r="G33" s="100">
        <f>1/((B33/$C$10+C33/$C$9+E33/$C$11)/J21)</f>
        <v>0.1268235294117647</v>
      </c>
    </row>
    <row r="34" spans="1:9" x14ac:dyDescent="0.25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>1/((B34/$B$10+C34/$B$9+E34/$B$11)/J22)</f>
        <v>21954080374.382694</v>
      </c>
      <c r="G34" s="100">
        <f>1/((B34/$C$10+C34/$C$9+E34/$C$11)/J22)</f>
        <v>0.12153199414660104</v>
      </c>
      <c r="I34" s="3"/>
    </row>
    <row r="35" spans="1:9" x14ac:dyDescent="0.25">
      <c r="A35" t="s">
        <v>212</v>
      </c>
      <c r="B35">
        <v>0.21000000000000002</v>
      </c>
      <c r="C35">
        <v>0.84000000000000008</v>
      </c>
      <c r="D35">
        <v>0.04</v>
      </c>
      <c r="E35">
        <v>0.21</v>
      </c>
      <c r="F35" s="65">
        <f>1/((B35/$B$10+C35/$B$9+E35/$B$11)/J23)</f>
        <v>13029546628.153971</v>
      </c>
      <c r="G35" s="100">
        <f>1/((B35/$C$10+C35/$C$9+E35/$C$11)/J23)</f>
        <v>0.14052802494434496</v>
      </c>
    </row>
    <row r="36" spans="1:9" x14ac:dyDescent="0.25">
      <c r="A36" t="s">
        <v>215</v>
      </c>
      <c r="B36">
        <v>0.14000000000000001</v>
      </c>
      <c r="C36">
        <v>1.1200000000000001</v>
      </c>
      <c r="D36">
        <v>0.04</v>
      </c>
      <c r="E36">
        <v>0.254</v>
      </c>
      <c r="F36" s="65">
        <f>1/((B36/$B$10+C36/$B$9+E36/$B$11)/J24)</f>
        <v>12428818143.584404</v>
      </c>
      <c r="G36" s="100">
        <f>1/((B36/$C$10+C36/$C$9+E36/$C$11)/J24)</f>
        <v>0.13287921133115013</v>
      </c>
    </row>
    <row r="37" spans="1:9" ht="15.75" thickBot="1" x14ac:dyDescent="0.3"/>
    <row r="38" spans="1:9" ht="15.75" thickBot="1" x14ac:dyDescent="0.3">
      <c r="A38" s="52" t="s">
        <v>591</v>
      </c>
      <c r="B38" s="52" t="s">
        <v>593</v>
      </c>
      <c r="C38" s="52" t="s">
        <v>594</v>
      </c>
      <c r="D38" s="52" t="s">
        <v>595</v>
      </c>
      <c r="E38" s="125" t="s">
        <v>596</v>
      </c>
      <c r="F38" s="125" t="s">
        <v>597</v>
      </c>
      <c r="G38" s="52" t="s">
        <v>199</v>
      </c>
      <c r="H38" s="52" t="s">
        <v>200</v>
      </c>
    </row>
    <row r="39" spans="1:9" x14ac:dyDescent="0.25">
      <c r="A39" t="s">
        <v>592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25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25">
      <c r="B42" s="2" t="s">
        <v>599</v>
      </c>
      <c r="C42" s="2" t="s">
        <v>600</v>
      </c>
      <c r="D42" s="2" t="s">
        <v>601</v>
      </c>
    </row>
    <row r="43" spans="1:9" x14ac:dyDescent="0.25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25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zoomScale="85" zoomScaleNormal="85" workbookViewId="0">
      <selection activeCell="L123" sqref="L123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0"/>
      <c r="L1" s="2" t="s">
        <v>241</v>
      </c>
    </row>
    <row r="2" spans="1:12" x14ac:dyDescent="0.25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25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.75" thickBot="1" x14ac:dyDescent="0.3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25">
      <c r="D6" s="65"/>
      <c r="G6" s="80"/>
      <c r="H6" s="80"/>
      <c r="I6" s="68"/>
    </row>
    <row r="7" spans="1:12" x14ac:dyDescent="0.25">
      <c r="D7" s="65"/>
      <c r="G7" s="80"/>
      <c r="H7" s="80"/>
      <c r="I7" s="68"/>
    </row>
    <row r="8" spans="1:12" ht="15.75" thickBot="1" x14ac:dyDescent="0.3">
      <c r="D8" s="65"/>
      <c r="G8" s="80"/>
      <c r="H8" s="80"/>
      <c r="I8" s="68"/>
    </row>
    <row r="9" spans="1:12" x14ac:dyDescent="0.25">
      <c r="A9" s="41" t="s">
        <v>84</v>
      </c>
      <c r="B9" s="31" t="s">
        <v>0</v>
      </c>
      <c r="C9" s="31" t="s">
        <v>173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200</v>
      </c>
      <c r="J9" s="32" t="s">
        <v>199</v>
      </c>
    </row>
    <row r="10" spans="1:12" x14ac:dyDescent="0.25">
      <c r="A10" s="38" t="s">
        <v>85</v>
      </c>
      <c r="B10" t="s">
        <v>319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25">
      <c r="D12" s="65"/>
      <c r="F12" s="65"/>
      <c r="G12" s="80"/>
      <c r="H12" s="80"/>
      <c r="I12" s="68"/>
      <c r="J12" s="68"/>
    </row>
    <row r="13" spans="1:12" ht="15.75" thickBot="1" x14ac:dyDescent="0.3">
      <c r="D13" s="65"/>
      <c r="F13" s="65"/>
      <c r="G13" s="80"/>
      <c r="H13" s="80"/>
      <c r="I13" s="68"/>
      <c r="J13" s="68"/>
    </row>
    <row r="14" spans="1:12" x14ac:dyDescent="0.25">
      <c r="A14" s="30" t="s">
        <v>217</v>
      </c>
      <c r="B14" s="31" t="s">
        <v>0</v>
      </c>
      <c r="C14" s="31" t="s">
        <v>173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200</v>
      </c>
      <c r="J14" s="92" t="s">
        <v>199</v>
      </c>
    </row>
    <row r="15" spans="1:12" x14ac:dyDescent="0.25">
      <c r="A15" s="33" t="s">
        <v>216</v>
      </c>
      <c r="B15" t="s">
        <v>204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25">
      <c r="A16" s="34" t="s">
        <v>90</v>
      </c>
      <c r="D16" s="65"/>
      <c r="F16" s="65"/>
      <c r="G16" s="80"/>
      <c r="H16" s="80"/>
      <c r="I16" s="68"/>
      <c r="J16" s="91"/>
    </row>
    <row r="17" spans="1:12" x14ac:dyDescent="0.25">
      <c r="A17" s="43" t="s">
        <v>218</v>
      </c>
      <c r="B17" t="s">
        <v>204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25">
      <c r="A18" s="43" t="s">
        <v>219</v>
      </c>
      <c r="B18" t="s">
        <v>204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25">
      <c r="A19" s="43" t="s">
        <v>220</v>
      </c>
      <c r="B19" t="s">
        <v>204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25">
      <c r="A20" s="43" t="s">
        <v>221</v>
      </c>
      <c r="B20" t="s">
        <v>204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25">
      <c r="A22" s="23"/>
      <c r="D22" s="65"/>
      <c r="F22" s="65"/>
      <c r="G22" s="80"/>
      <c r="H22" s="80"/>
      <c r="I22" s="68"/>
      <c r="J22" s="68"/>
    </row>
    <row r="23" spans="1:12" ht="15.75" thickBot="1" x14ac:dyDescent="0.3">
      <c r="D23" s="65"/>
      <c r="F23" s="65"/>
      <c r="G23" s="80"/>
      <c r="H23" s="80"/>
      <c r="I23" s="68"/>
      <c r="J23" s="68"/>
    </row>
    <row r="24" spans="1:12" x14ac:dyDescent="0.25">
      <c r="A24" s="41" t="s">
        <v>95</v>
      </c>
      <c r="B24" s="31" t="s">
        <v>0</v>
      </c>
      <c r="C24" s="31" t="s">
        <v>173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200</v>
      </c>
      <c r="J24" s="92" t="s">
        <v>199</v>
      </c>
      <c r="L24" s="22"/>
    </row>
    <row r="25" spans="1:12" x14ac:dyDescent="0.25">
      <c r="A25" s="38" t="s">
        <v>96</v>
      </c>
      <c r="B25" t="s">
        <v>203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25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25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25">
      <c r="A31" s="2"/>
      <c r="D31" s="65"/>
      <c r="F31" s="65"/>
      <c r="G31" s="80"/>
      <c r="H31" s="80"/>
      <c r="I31" s="68"/>
      <c r="J31" s="68"/>
    </row>
    <row r="32" spans="1:12" ht="15.75" thickBot="1" x14ac:dyDescent="0.3">
      <c r="D32" s="65"/>
      <c r="F32" s="65"/>
      <c r="G32" s="80"/>
      <c r="H32" s="80"/>
      <c r="I32" s="68"/>
      <c r="J32" s="68"/>
    </row>
    <row r="33" spans="1:12" x14ac:dyDescent="0.25">
      <c r="A33" s="41" t="s">
        <v>97</v>
      </c>
      <c r="B33" s="31" t="s">
        <v>0</v>
      </c>
      <c r="C33" s="31" t="s">
        <v>173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200</v>
      </c>
      <c r="J33" s="92" t="s">
        <v>199</v>
      </c>
      <c r="L33" s="22"/>
    </row>
    <row r="34" spans="1:12" x14ac:dyDescent="0.25">
      <c r="A34" s="38" t="s">
        <v>100</v>
      </c>
      <c r="B34" t="s">
        <v>203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25">
      <c r="D37" s="65"/>
      <c r="F37" s="65"/>
      <c r="G37" s="80"/>
      <c r="H37" s="80"/>
      <c r="I37" s="68"/>
      <c r="J37" s="68"/>
    </row>
    <row r="38" spans="1:12" ht="15.75" thickBot="1" x14ac:dyDescent="0.3">
      <c r="D38" s="65"/>
      <c r="F38" s="65"/>
      <c r="G38" s="80"/>
      <c r="H38" s="80"/>
      <c r="I38" s="68"/>
      <c r="J38" s="68"/>
    </row>
    <row r="39" spans="1:12" x14ac:dyDescent="0.25">
      <c r="A39" s="41" t="s">
        <v>99</v>
      </c>
      <c r="B39" s="31" t="s">
        <v>0</v>
      </c>
      <c r="C39" s="31" t="s">
        <v>173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200</v>
      </c>
      <c r="J39" s="92" t="s">
        <v>199</v>
      </c>
      <c r="L39" s="22"/>
    </row>
    <row r="40" spans="1:12" x14ac:dyDescent="0.25">
      <c r="A40" s="38" t="s">
        <v>101</v>
      </c>
      <c r="B40" t="s">
        <v>205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.75" thickBot="1" x14ac:dyDescent="0.3">
      <c r="A42" s="35" t="s">
        <v>87</v>
      </c>
      <c r="B42" s="36" t="s">
        <v>22</v>
      </c>
      <c r="C42" s="101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25">
      <c r="D43" s="65"/>
      <c r="F43" s="65"/>
      <c r="G43" s="80"/>
      <c r="H43" s="80"/>
      <c r="I43" s="68"/>
      <c r="J43" s="68"/>
    </row>
    <row r="44" spans="1:12" ht="15.75" thickBot="1" x14ac:dyDescent="0.3">
      <c r="D44" s="65"/>
      <c r="F44" s="65"/>
      <c r="G44" s="80"/>
      <c r="H44" s="80"/>
      <c r="I44" s="68"/>
      <c r="J44" s="68"/>
    </row>
    <row r="45" spans="1:12" x14ac:dyDescent="0.25">
      <c r="A45" s="41" t="s">
        <v>102</v>
      </c>
      <c r="B45" s="31" t="s">
        <v>0</v>
      </c>
      <c r="C45" s="31" t="s">
        <v>173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200</v>
      </c>
      <c r="J45" s="92" t="s">
        <v>199</v>
      </c>
    </row>
    <row r="46" spans="1:12" x14ac:dyDescent="0.25">
      <c r="A46" s="38" t="s">
        <v>105</v>
      </c>
      <c r="B46" t="s">
        <v>206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0.42113750296583358</v>
      </c>
      <c r="J46" s="91">
        <v>91.472640000000013</v>
      </c>
    </row>
    <row r="47" spans="1:12" x14ac:dyDescent="0.25">
      <c r="A47" s="38" t="s">
        <v>86</v>
      </c>
      <c r="B47" t="s">
        <v>206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0.42113750296583358</v>
      </c>
      <c r="J47" s="91">
        <v>91.472640000000013</v>
      </c>
    </row>
    <row r="48" spans="1:12" ht="15.75" thickBot="1" x14ac:dyDescent="0.3">
      <c r="A48" s="35" t="s">
        <v>87</v>
      </c>
      <c r="B48" s="102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0.42113750296583358</v>
      </c>
      <c r="J48" s="90">
        <v>91.472640000000013</v>
      </c>
    </row>
    <row r="49" spans="1:10" x14ac:dyDescent="0.25">
      <c r="D49" s="65"/>
      <c r="F49" s="65"/>
      <c r="G49" s="80"/>
      <c r="H49" s="80"/>
      <c r="I49" s="68"/>
      <c r="J49" s="68"/>
    </row>
    <row r="50" spans="1:10" ht="15.75" thickBot="1" x14ac:dyDescent="0.3">
      <c r="D50" s="65"/>
      <c r="F50" s="65"/>
      <c r="G50" s="80"/>
      <c r="H50" s="80"/>
      <c r="I50" s="68"/>
      <c r="J50" s="68"/>
    </row>
    <row r="51" spans="1:10" x14ac:dyDescent="0.25">
      <c r="A51" s="41" t="s">
        <v>103</v>
      </c>
      <c r="B51" s="31" t="s">
        <v>0</v>
      </c>
      <c r="C51" s="31" t="s">
        <v>173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200</v>
      </c>
      <c r="J51" s="92" t="s">
        <v>199</v>
      </c>
    </row>
    <row r="52" spans="1:10" x14ac:dyDescent="0.25">
      <c r="A52" s="38" t="s">
        <v>106</v>
      </c>
      <c r="B52" t="s">
        <v>206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0.42113750296583358</v>
      </c>
      <c r="J52" s="91">
        <v>91.472640000000013</v>
      </c>
    </row>
    <row r="53" spans="1:10" x14ac:dyDescent="0.25">
      <c r="A53" s="38" t="s">
        <v>86</v>
      </c>
      <c r="B53" t="s">
        <v>206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0.42113750296583358</v>
      </c>
      <c r="J53" s="91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0.42113750296583358</v>
      </c>
      <c r="J54" s="90">
        <v>91.472640000000013</v>
      </c>
    </row>
    <row r="55" spans="1:10" x14ac:dyDescent="0.25">
      <c r="D55" s="65"/>
      <c r="F55" s="65"/>
      <c r="G55" s="80"/>
      <c r="H55" s="80"/>
      <c r="I55" s="68"/>
      <c r="J55" s="68"/>
    </row>
    <row r="56" spans="1:10" ht="15.75" thickBot="1" x14ac:dyDescent="0.3">
      <c r="D56" s="65"/>
      <c r="F56" s="65"/>
      <c r="G56" s="80"/>
      <c r="H56" s="80"/>
      <c r="I56" s="68"/>
      <c r="J56" s="68"/>
    </row>
    <row r="57" spans="1:10" x14ac:dyDescent="0.25">
      <c r="A57" s="41" t="s">
        <v>104</v>
      </c>
      <c r="B57" s="31" t="s">
        <v>0</v>
      </c>
      <c r="C57" s="31" t="s">
        <v>173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200</v>
      </c>
      <c r="J57" s="92" t="s">
        <v>199</v>
      </c>
    </row>
    <row r="58" spans="1:10" x14ac:dyDescent="0.25">
      <c r="A58" s="38" t="s">
        <v>107</v>
      </c>
      <c r="B58" t="s">
        <v>206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0.42113750296583358</v>
      </c>
      <c r="J58" s="91">
        <v>91.472640000000013</v>
      </c>
    </row>
    <row r="59" spans="1:10" x14ac:dyDescent="0.25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0.42113750296583358</v>
      </c>
      <c r="J59" s="91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0.42113750296583358</v>
      </c>
      <c r="J60" s="90">
        <v>91.472640000000013</v>
      </c>
    </row>
    <row r="61" spans="1:10" x14ac:dyDescent="0.25">
      <c r="D61" s="65"/>
      <c r="F61" s="65"/>
      <c r="G61" s="80"/>
      <c r="H61" s="80"/>
      <c r="I61" s="68"/>
      <c r="J61" s="68"/>
    </row>
    <row r="62" spans="1:10" ht="15.75" thickBot="1" x14ac:dyDescent="0.3">
      <c r="D62" s="65"/>
      <c r="F62" s="65"/>
      <c r="G62" s="80"/>
      <c r="H62" s="80"/>
      <c r="I62" s="68"/>
      <c r="J62" s="68"/>
    </row>
    <row r="63" spans="1:10" x14ac:dyDescent="0.25">
      <c r="A63" s="41" t="s">
        <v>108</v>
      </c>
      <c r="B63" s="31" t="s">
        <v>0</v>
      </c>
      <c r="C63" s="31" t="s">
        <v>173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200</v>
      </c>
      <c r="J63" s="92" t="s">
        <v>199</v>
      </c>
    </row>
    <row r="64" spans="1:10" x14ac:dyDescent="0.25">
      <c r="A64" s="38" t="s">
        <v>174</v>
      </c>
      <c r="B64" t="s">
        <v>212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0.49190487192846383</v>
      </c>
      <c r="J64" s="91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0.49190487192846383</v>
      </c>
      <c r="J65" s="90">
        <v>110.14952000000002</v>
      </c>
    </row>
    <row r="66" spans="1:12" x14ac:dyDescent="0.25">
      <c r="D66" s="65"/>
      <c r="F66" s="65"/>
      <c r="G66" s="80"/>
      <c r="H66" s="80"/>
      <c r="I66" s="68"/>
      <c r="J66" s="68"/>
    </row>
    <row r="67" spans="1:12" ht="15.75" thickBot="1" x14ac:dyDescent="0.3">
      <c r="D67" s="65"/>
      <c r="F67" s="65"/>
      <c r="G67" s="80"/>
      <c r="H67" s="80"/>
      <c r="I67" s="68"/>
      <c r="J67" s="68"/>
    </row>
    <row r="68" spans="1:12" x14ac:dyDescent="0.25">
      <c r="A68" s="41" t="s">
        <v>109</v>
      </c>
      <c r="B68" s="31" t="s">
        <v>0</v>
      </c>
      <c r="C68" s="31" t="s">
        <v>173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200</v>
      </c>
      <c r="J68" s="92" t="s">
        <v>199</v>
      </c>
      <c r="L68" s="22"/>
    </row>
    <row r="69" spans="1:12" x14ac:dyDescent="0.25">
      <c r="A69" s="38" t="s">
        <v>110</v>
      </c>
      <c r="B69" t="s">
        <v>239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25">
      <c r="A70" s="38" t="s">
        <v>69</v>
      </c>
      <c r="B70" t="s">
        <v>240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0.29142496305131627</v>
      </c>
      <c r="J71" s="90">
        <v>88.525164000000032</v>
      </c>
    </row>
    <row r="72" spans="1:12" ht="15.75" thickBot="1" x14ac:dyDescent="0.3">
      <c r="A72" s="23"/>
      <c r="D72" s="65"/>
      <c r="F72" s="65"/>
      <c r="G72" s="80"/>
      <c r="H72" s="80"/>
      <c r="I72" s="68"/>
      <c r="J72" s="68"/>
    </row>
    <row r="73" spans="1:12" x14ac:dyDescent="0.25">
      <c r="A73" s="37" t="s">
        <v>121</v>
      </c>
      <c r="B73" s="31" t="s">
        <v>0</v>
      </c>
      <c r="C73" s="31" t="s">
        <v>173</v>
      </c>
      <c r="D73" s="64" t="s">
        <v>91</v>
      </c>
      <c r="E73" s="31" t="s">
        <v>89</v>
      </c>
      <c r="F73" s="64" t="s">
        <v>207</v>
      </c>
      <c r="G73" s="76" t="s">
        <v>236</v>
      </c>
      <c r="H73" s="87" t="s">
        <v>4</v>
      </c>
      <c r="I73" s="86" t="s">
        <v>200</v>
      </c>
      <c r="J73" s="92" t="s">
        <v>199</v>
      </c>
    </row>
    <row r="74" spans="1:12" ht="15.75" thickBot="1" x14ac:dyDescent="0.3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.75" thickBot="1" x14ac:dyDescent="0.3">
      <c r="A75" s="23"/>
      <c r="D75" s="65"/>
      <c r="F75" s="65"/>
      <c r="G75" s="80"/>
      <c r="H75" s="80"/>
      <c r="I75" s="68"/>
      <c r="J75" s="68"/>
    </row>
    <row r="76" spans="1:12" x14ac:dyDescent="0.25">
      <c r="A76" s="30" t="s">
        <v>161</v>
      </c>
      <c r="B76" s="31" t="s">
        <v>0</v>
      </c>
      <c r="C76" s="31" t="s">
        <v>173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200</v>
      </c>
      <c r="J76" s="92" t="s">
        <v>199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25">
      <c r="A78" s="33" t="s">
        <v>242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25">
      <c r="A79" s="34" t="s">
        <v>162</v>
      </c>
      <c r="D79" s="65"/>
      <c r="F79" s="65"/>
      <c r="G79" s="80"/>
      <c r="H79" s="80"/>
      <c r="I79" s="68"/>
      <c r="J79" s="91"/>
    </row>
    <row r="80" spans="1:12" x14ac:dyDescent="0.25">
      <c r="A80" s="43" t="s">
        <v>163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25">
      <c r="A81" s="43" t="s">
        <v>164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25">
      <c r="A82" s="43" t="s">
        <v>165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25">
      <c r="A83" s="43" t="s">
        <v>166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25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25">
      <c r="A85" s="43" t="s">
        <v>167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25">
      <c r="D87" s="65"/>
      <c r="F87" s="65"/>
      <c r="G87" s="80"/>
      <c r="H87" s="80"/>
      <c r="I87" s="68"/>
      <c r="J87" s="68"/>
    </row>
    <row r="88" spans="1:10" x14ac:dyDescent="0.25">
      <c r="D88" s="65"/>
      <c r="F88" s="65"/>
      <c r="G88" s="80"/>
      <c r="H88" s="80"/>
      <c r="I88" s="68"/>
      <c r="J88" s="68"/>
    </row>
    <row r="89" spans="1:10" x14ac:dyDescent="0.25">
      <c r="D89" s="65"/>
      <c r="F89" s="65"/>
      <c r="G89" s="80"/>
      <c r="H89" s="80"/>
      <c r="I89" s="68"/>
      <c r="J89" s="68"/>
    </row>
    <row r="90" spans="1:10" ht="15.75" thickBot="1" x14ac:dyDescent="0.3">
      <c r="A90" s="47" t="s">
        <v>41</v>
      </c>
      <c r="D90" s="65"/>
      <c r="F90" s="65"/>
      <c r="G90" s="80"/>
      <c r="H90" s="80"/>
      <c r="I90" s="68"/>
      <c r="J90" s="68"/>
    </row>
    <row r="91" spans="1:10" x14ac:dyDescent="0.25">
      <c r="A91" s="46" t="s">
        <v>112</v>
      </c>
      <c r="B91" s="31" t="s">
        <v>0</v>
      </c>
      <c r="C91" s="31" t="s">
        <v>173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200</v>
      </c>
      <c r="J91" s="92" t="s">
        <v>199</v>
      </c>
    </row>
    <row r="92" spans="1:10" x14ac:dyDescent="0.25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25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25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25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25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.75" thickBot="1" x14ac:dyDescent="0.3">
      <c r="D98" s="65"/>
      <c r="F98" s="65"/>
      <c r="G98" s="80"/>
      <c r="H98" s="80"/>
      <c r="I98" s="68"/>
      <c r="J98" s="68"/>
    </row>
    <row r="99" spans="1:11" x14ac:dyDescent="0.25">
      <c r="A99" s="46" t="s">
        <v>118</v>
      </c>
      <c r="B99" s="31" t="s">
        <v>0</v>
      </c>
      <c r="C99" s="31" t="s">
        <v>173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200</v>
      </c>
      <c r="J99" s="92" t="s">
        <v>199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25">
      <c r="D101" s="65"/>
      <c r="F101" s="65"/>
      <c r="G101" s="80"/>
      <c r="H101" s="80"/>
      <c r="I101" s="68"/>
      <c r="J101" s="68"/>
    </row>
    <row r="102" spans="1:11" x14ac:dyDescent="0.25">
      <c r="D102" s="65"/>
      <c r="F102" s="65"/>
      <c r="G102" s="80"/>
      <c r="H102" s="80"/>
      <c r="I102" s="68"/>
      <c r="J102" s="68"/>
    </row>
    <row r="103" spans="1:11" ht="15.75" thickBot="1" x14ac:dyDescent="0.3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25">
      <c r="A104" s="48" t="s">
        <v>119</v>
      </c>
      <c r="B104" s="31" t="s">
        <v>0</v>
      </c>
      <c r="C104" s="31" t="s">
        <v>173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200</v>
      </c>
      <c r="J104" s="92" t="s">
        <v>199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.75" thickBot="1" x14ac:dyDescent="0.3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25">
      <c r="D110" s="65"/>
      <c r="F110" s="65"/>
      <c r="G110" s="80"/>
      <c r="H110" s="80"/>
      <c r="I110" s="68"/>
      <c r="J110" s="68"/>
    </row>
    <row r="111" spans="1:11" x14ac:dyDescent="0.25">
      <c r="D111" s="65"/>
      <c r="F111" s="65"/>
      <c r="G111" s="80"/>
      <c r="H111" s="80"/>
      <c r="I111" s="68"/>
      <c r="J111" s="68"/>
    </row>
    <row r="112" spans="1:11" ht="15.75" thickBot="1" x14ac:dyDescent="0.3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25">
      <c r="A113" s="30" t="s">
        <v>122</v>
      </c>
      <c r="B113" s="31" t="s">
        <v>0</v>
      </c>
      <c r="C113" s="31" t="s">
        <v>173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200</v>
      </c>
      <c r="J113" s="92" t="s">
        <v>199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25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25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25">
      <c r="A122" s="56" t="s">
        <v>244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25">
      <c r="A123" s="124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25">
      <c r="A124" s="49" t="s">
        <v>169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25">
      <c r="A125" s="49" t="s">
        <v>243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25">
      <c r="A126" s="49" t="s">
        <v>246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25">
      <c r="A127" s="49" t="s">
        <v>245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.75" thickBot="1" x14ac:dyDescent="0.3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25">
      <c r="A129" s="3"/>
      <c r="C129" s="3"/>
      <c r="D129" s="65"/>
      <c r="F129" s="65"/>
      <c r="H129" s="80"/>
      <c r="I129" s="68"/>
      <c r="J129" s="68"/>
    </row>
    <row r="130" spans="1:12" ht="15.75" thickBot="1" x14ac:dyDescent="0.3">
      <c r="A130" s="2" t="s">
        <v>27</v>
      </c>
      <c r="D130" s="65"/>
      <c r="F130" s="67"/>
      <c r="H130" s="80"/>
      <c r="I130" s="68"/>
      <c r="J130" s="68"/>
    </row>
    <row r="131" spans="1:12" x14ac:dyDescent="0.25">
      <c r="A131" s="48" t="s">
        <v>168</v>
      </c>
      <c r="B131" s="31" t="s">
        <v>0</v>
      </c>
      <c r="C131" s="31" t="s">
        <v>173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200</v>
      </c>
      <c r="J131" s="92" t="s">
        <v>199</v>
      </c>
      <c r="L131" s="22"/>
    </row>
    <row r="132" spans="1:12" x14ac:dyDescent="0.25">
      <c r="A132" s="38" t="s">
        <v>169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25">
      <c r="A133" s="38" t="s">
        <v>170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25">
      <c r="A134" s="45" t="s">
        <v>171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23">
        <v>160.5</v>
      </c>
    </row>
    <row r="136" spans="1:12" x14ac:dyDescent="0.25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.75" thickBot="1" x14ac:dyDescent="0.3">
      <c r="A137" s="50" t="s">
        <v>172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26">
        <v>160.5</v>
      </c>
    </row>
    <row r="138" spans="1:12" x14ac:dyDescent="0.25">
      <c r="J138" s="68"/>
    </row>
    <row r="140" spans="1:12" x14ac:dyDescent="0.25">
      <c r="H140" s="84"/>
      <c r="I140" s="84"/>
      <c r="J140" s="122"/>
    </row>
    <row r="141" spans="1:12" x14ac:dyDescent="0.25">
      <c r="H141" s="84"/>
      <c r="I141" s="84"/>
      <c r="J141" s="1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59" zoomScaleNormal="70" workbookViewId="0">
      <selection activeCell="F39" sqref="F39"/>
    </sheetView>
  </sheetViews>
  <sheetFormatPr baseColWidth="10" defaultRowHeight="15" x14ac:dyDescent="0.25"/>
  <cols>
    <col min="1" max="1" width="23.28515625" customWidth="1"/>
    <col min="2" max="2" width="47.5703125" bestFit="1" customWidth="1"/>
    <col min="3" max="3" width="21.42578125" bestFit="1" customWidth="1"/>
    <col min="4" max="4" width="8.140625" bestFit="1" customWidth="1"/>
    <col min="5" max="5" width="7" customWidth="1"/>
    <col min="6" max="6" width="7.42578125" bestFit="1" customWidth="1"/>
    <col min="7" max="7" width="7.285156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6" customWidth="1"/>
  </cols>
  <sheetData>
    <row r="1" spans="1:17" ht="30" x14ac:dyDescent="0.25">
      <c r="A1" s="2" t="s">
        <v>295</v>
      </c>
      <c r="B1" s="2" t="s">
        <v>269</v>
      </c>
      <c r="C1" s="57" t="s">
        <v>251</v>
      </c>
      <c r="D1" s="57" t="s">
        <v>252</v>
      </c>
      <c r="E1" s="57" t="s">
        <v>253</v>
      </c>
      <c r="F1" s="57" t="s">
        <v>254</v>
      </c>
      <c r="G1" s="57" t="s">
        <v>354</v>
      </c>
      <c r="H1" s="57" t="s">
        <v>355</v>
      </c>
      <c r="I1" s="57" t="s">
        <v>353</v>
      </c>
      <c r="J1" s="57" t="s">
        <v>357</v>
      </c>
      <c r="K1" s="2" t="s">
        <v>356</v>
      </c>
      <c r="L1" s="57" t="s">
        <v>268</v>
      </c>
      <c r="O1" s="5"/>
    </row>
    <row r="2" spans="1:17" x14ac:dyDescent="0.25">
      <c r="A2" t="s">
        <v>270</v>
      </c>
      <c r="B2" s="58" t="s">
        <v>296</v>
      </c>
      <c r="C2" s="5" t="s">
        <v>351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3">
        <v>21</v>
      </c>
      <c r="L2" s="104">
        <f>1/K2</f>
        <v>4.7619047619047616E-2</v>
      </c>
      <c r="N2" t="s">
        <v>348</v>
      </c>
    </row>
    <row r="3" spans="1:17" x14ac:dyDescent="0.25">
      <c r="A3" t="s">
        <v>271</v>
      </c>
      <c r="B3" s="58" t="s">
        <v>296</v>
      </c>
      <c r="C3" s="5" t="s">
        <v>351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3">
        <v>21</v>
      </c>
      <c r="L3" s="104">
        <f t="shared" ref="L3:L25" si="0">1/K3</f>
        <v>4.7619047619047616E-2</v>
      </c>
    </row>
    <row r="4" spans="1:17" x14ac:dyDescent="0.25">
      <c r="A4" t="s">
        <v>272</v>
      </c>
      <c r="B4" s="58" t="s">
        <v>296</v>
      </c>
      <c r="C4" s="5" t="s">
        <v>351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3">
        <v>21</v>
      </c>
      <c r="L4" s="104">
        <f t="shared" si="0"/>
        <v>4.7619047619047616E-2</v>
      </c>
    </row>
    <row r="5" spans="1:17" x14ac:dyDescent="0.25">
      <c r="A5" t="s">
        <v>273</v>
      </c>
      <c r="B5" t="s">
        <v>297</v>
      </c>
      <c r="C5" s="5" t="s">
        <v>350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3">
        <f>$K$2*($G$2*$H$2*$I$2+$J$2)/(G5*H5*I5+J5)</f>
        <v>63.284210526315789</v>
      </c>
      <c r="L5" s="104">
        <f t="shared" si="0"/>
        <v>1.5801729873586162E-2</v>
      </c>
    </row>
    <row r="6" spans="1:17" ht="30" x14ac:dyDescent="0.25">
      <c r="A6" t="s">
        <v>274</v>
      </c>
      <c r="B6" t="s">
        <v>298</v>
      </c>
      <c r="C6" s="5" t="s">
        <v>349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3">
        <f t="shared" ref="K6:K15" si="1">$K$2*($G$2*$H$2*$I$2+$J$2)/(G6*H6*I6+J6)</f>
        <v>14.923404255319147</v>
      </c>
      <c r="L6" s="104">
        <f t="shared" si="0"/>
        <v>6.7008839463929298E-2</v>
      </c>
      <c r="N6" s="118" t="s">
        <v>358</v>
      </c>
    </row>
    <row r="7" spans="1:17" x14ac:dyDescent="0.25">
      <c r="A7" t="s">
        <v>275</v>
      </c>
      <c r="B7" t="s">
        <v>299</v>
      </c>
      <c r="C7" s="5" t="s">
        <v>255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3">
        <f t="shared" si="1"/>
        <v>46.96875</v>
      </c>
      <c r="L7" s="104">
        <f t="shared" si="0"/>
        <v>2.1290751829673986E-2</v>
      </c>
      <c r="N7" s="118"/>
    </row>
    <row r="8" spans="1:17" x14ac:dyDescent="0.25">
      <c r="A8" t="s">
        <v>276</v>
      </c>
      <c r="B8" t="s">
        <v>300</v>
      </c>
      <c r="C8" s="5" t="s">
        <v>352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3">
        <f t="shared" si="1"/>
        <v>80.930769230769229</v>
      </c>
      <c r="L8" s="104">
        <f t="shared" si="0"/>
        <v>1.2356239901150081E-2</v>
      </c>
      <c r="N8" s="118"/>
    </row>
    <row r="9" spans="1:17" x14ac:dyDescent="0.25">
      <c r="A9" t="s">
        <v>278</v>
      </c>
      <c r="B9" t="s">
        <v>301</v>
      </c>
      <c r="C9" s="5" t="s">
        <v>256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3">
        <f t="shared" si="1"/>
        <v>18.457894736842103</v>
      </c>
      <c r="L9" s="104">
        <f t="shared" si="0"/>
        <v>5.4177359566581131E-2</v>
      </c>
    </row>
    <row r="10" spans="1:17" x14ac:dyDescent="0.25">
      <c r="A10" t="s">
        <v>279</v>
      </c>
      <c r="B10" t="s">
        <v>302</v>
      </c>
      <c r="C10" s="5" t="s">
        <v>257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3">
        <f t="shared" si="1"/>
        <v>26.976923076923075</v>
      </c>
      <c r="L10" s="104">
        <f t="shared" si="0"/>
        <v>3.7068719703450242E-2</v>
      </c>
      <c r="N10" s="59"/>
    </row>
    <row r="11" spans="1:17" x14ac:dyDescent="0.25">
      <c r="A11" t="s">
        <v>280</v>
      </c>
      <c r="B11" s="58" t="s">
        <v>303</v>
      </c>
      <c r="C11" s="5" t="s">
        <v>258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3">
        <f t="shared" si="1"/>
        <v>109.59375</v>
      </c>
      <c r="L11" s="104">
        <f t="shared" si="0"/>
        <v>9.1246079270031373E-3</v>
      </c>
      <c r="N11" s="60"/>
      <c r="O11" s="60"/>
      <c r="P11" s="60"/>
      <c r="Q11" s="60"/>
    </row>
    <row r="12" spans="1:17" x14ac:dyDescent="0.25">
      <c r="A12" t="s">
        <v>281</v>
      </c>
      <c r="B12" s="58" t="s">
        <v>303</v>
      </c>
      <c r="C12" s="5" t="s">
        <v>258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3">
        <f t="shared" si="1"/>
        <v>109.59375</v>
      </c>
      <c r="L12" s="104">
        <f t="shared" si="0"/>
        <v>9.1246079270031373E-3</v>
      </c>
      <c r="N12" s="60"/>
      <c r="O12" s="60"/>
      <c r="P12" s="60"/>
      <c r="Q12" s="60"/>
    </row>
    <row r="13" spans="1:17" x14ac:dyDescent="0.25">
      <c r="A13" t="s">
        <v>282</v>
      </c>
      <c r="B13" s="58" t="s">
        <v>303</v>
      </c>
      <c r="C13" s="5" t="s">
        <v>258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3">
        <f t="shared" si="1"/>
        <v>109.59375</v>
      </c>
      <c r="L13" s="104">
        <f t="shared" si="0"/>
        <v>9.1246079270031373E-3</v>
      </c>
      <c r="N13" s="60"/>
      <c r="O13" s="60"/>
      <c r="P13" s="60"/>
      <c r="Q13" s="60"/>
    </row>
    <row r="14" spans="1:17" x14ac:dyDescent="0.25">
      <c r="A14" t="s">
        <v>283</v>
      </c>
      <c r="B14" s="58" t="s">
        <v>304</v>
      </c>
      <c r="C14" s="5" t="s">
        <v>259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3">
        <f t="shared" si="1"/>
        <v>8.7166528583264284</v>
      </c>
      <c r="L14" s="104">
        <f t="shared" si="0"/>
        <v>0.11472293508221652</v>
      </c>
      <c r="N14" s="60"/>
    </row>
    <row r="15" spans="1:17" x14ac:dyDescent="0.25">
      <c r="A15" t="s">
        <v>284</v>
      </c>
      <c r="B15" s="58" t="s">
        <v>305</v>
      </c>
      <c r="C15" s="5" t="s">
        <v>260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3">
        <f t="shared" si="1"/>
        <v>3.4791666666666665</v>
      </c>
      <c r="L15" s="104">
        <f t="shared" si="0"/>
        <v>0.28742514970059879</v>
      </c>
      <c r="O15" s="60"/>
      <c r="P15" s="60"/>
      <c r="Q15" s="60"/>
    </row>
    <row r="16" spans="1:17" x14ac:dyDescent="0.25">
      <c r="A16" t="s">
        <v>285</v>
      </c>
      <c r="B16" s="58" t="s">
        <v>306</v>
      </c>
      <c r="C16" s="5" t="s">
        <v>261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3">
        <f t="shared" ref="K16:K25" si="2">$K$2*(5)/(G16*H16*I16+J16)</f>
        <v>6.4975247524752477</v>
      </c>
      <c r="L16" s="104">
        <f t="shared" si="0"/>
        <v>0.15390476190476191</v>
      </c>
      <c r="O16" s="60"/>
      <c r="P16" s="60"/>
      <c r="Q16" s="60"/>
    </row>
    <row r="17" spans="1:17" x14ac:dyDescent="0.25">
      <c r="A17" t="s">
        <v>286</v>
      </c>
      <c r="B17" t="s">
        <v>307</v>
      </c>
      <c r="C17" s="5" t="s">
        <v>262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3">
        <f t="shared" si="2"/>
        <v>12.485136741973841</v>
      </c>
      <c r="L17" s="104">
        <f t="shared" si="0"/>
        <v>8.0095238095238094E-2</v>
      </c>
      <c r="N17" s="60"/>
      <c r="O17" s="60"/>
      <c r="P17" s="60"/>
      <c r="Q17" s="60"/>
    </row>
    <row r="18" spans="1:17" x14ac:dyDescent="0.25">
      <c r="A18" t="s">
        <v>287</v>
      </c>
      <c r="B18" t="s">
        <v>308</v>
      </c>
      <c r="C18" s="5" t="s">
        <v>263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3">
        <f t="shared" si="2"/>
        <v>6.9169960474308301</v>
      </c>
      <c r="L18" s="104">
        <f t="shared" si="0"/>
        <v>0.14457142857142857</v>
      </c>
    </row>
    <row r="19" spans="1:17" x14ac:dyDescent="0.25">
      <c r="A19" t="s">
        <v>288</v>
      </c>
      <c r="B19" t="s">
        <v>309</v>
      </c>
      <c r="C19" s="5" t="s">
        <v>259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3">
        <f t="shared" si="2"/>
        <v>10.067114093959733</v>
      </c>
      <c r="L19" s="104">
        <f t="shared" si="0"/>
        <v>9.9333333333333329E-2</v>
      </c>
    </row>
    <row r="20" spans="1:17" x14ac:dyDescent="0.25">
      <c r="A20" t="s">
        <v>289</v>
      </c>
      <c r="B20" t="s">
        <v>310</v>
      </c>
      <c r="C20" s="5" t="s">
        <v>259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3">
        <f t="shared" si="2"/>
        <v>35.164099129269921</v>
      </c>
      <c r="L20" s="104">
        <f t="shared" si="0"/>
        <v>2.8438095238095241E-2</v>
      </c>
    </row>
    <row r="21" spans="1:17" x14ac:dyDescent="0.25">
      <c r="A21" t="s">
        <v>290</v>
      </c>
      <c r="B21" t="s">
        <v>311</v>
      </c>
      <c r="C21" s="5" t="s">
        <v>264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3">
        <f t="shared" si="2"/>
        <v>15.843795267986479</v>
      </c>
      <c r="L21" s="104">
        <f t="shared" si="0"/>
        <v>6.3116190476190479E-2</v>
      </c>
    </row>
    <row r="22" spans="1:17" x14ac:dyDescent="0.25">
      <c r="A22" t="s">
        <v>291</v>
      </c>
      <c r="B22" t="s">
        <v>312</v>
      </c>
      <c r="C22" s="5" t="s">
        <v>265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3">
        <f t="shared" si="2"/>
        <v>39.033457249070629</v>
      </c>
      <c r="L22" s="104">
        <f t="shared" si="0"/>
        <v>2.5619047619047621E-2</v>
      </c>
    </row>
    <row r="23" spans="1:17" x14ac:dyDescent="0.25">
      <c r="A23" t="s">
        <v>292</v>
      </c>
      <c r="B23" t="s">
        <v>313</v>
      </c>
      <c r="C23" s="5" t="s">
        <v>266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3">
        <f t="shared" si="2"/>
        <v>73.943661971830991</v>
      </c>
      <c r="L23" s="104">
        <f t="shared" si="0"/>
        <v>1.3523809523809523E-2</v>
      </c>
    </row>
    <row r="24" spans="1:17" x14ac:dyDescent="0.25">
      <c r="A24" t="s">
        <v>293</v>
      </c>
      <c r="B24" t="s">
        <v>313</v>
      </c>
      <c r="C24" s="5" t="s">
        <v>266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3">
        <f t="shared" si="2"/>
        <v>73.943661971830991</v>
      </c>
      <c r="L24" s="104">
        <f t="shared" si="0"/>
        <v>1.3523809523809523E-2</v>
      </c>
    </row>
    <row r="25" spans="1:17" x14ac:dyDescent="0.25">
      <c r="A25" t="s">
        <v>294</v>
      </c>
      <c r="B25" t="s">
        <v>314</v>
      </c>
      <c r="C25" s="5" t="s">
        <v>267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3">
        <f t="shared" si="2"/>
        <v>57.565789473684212</v>
      </c>
      <c r="L25" s="104">
        <f t="shared" si="0"/>
        <v>1.7371428571428572E-2</v>
      </c>
    </row>
    <row r="26" spans="1:17" x14ac:dyDescent="0.25">
      <c r="J26" s="3"/>
    </row>
    <row r="27" spans="1:17" x14ac:dyDescent="0.25">
      <c r="A27" s="2" t="s">
        <v>318</v>
      </c>
    </row>
    <row r="28" spans="1:17" x14ac:dyDescent="0.25">
      <c r="A28" t="s">
        <v>315</v>
      </c>
      <c r="J28" t="s">
        <v>359</v>
      </c>
    </row>
    <row r="29" spans="1:17" x14ac:dyDescent="0.25">
      <c r="A29" t="s">
        <v>316</v>
      </c>
      <c r="N29" s="5"/>
    </row>
    <row r="30" spans="1:17" x14ac:dyDescent="0.25">
      <c r="A30" t="s">
        <v>315</v>
      </c>
      <c r="C30" s="2"/>
      <c r="F30" s="2"/>
      <c r="G30" s="2"/>
      <c r="H30" s="2"/>
      <c r="I30" s="2"/>
      <c r="J30" s="2"/>
    </row>
    <row r="31" spans="1:17" x14ac:dyDescent="0.25">
      <c r="A31" t="s">
        <v>317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70" workbookViewId="0">
      <selection activeCell="D30" sqref="D30"/>
    </sheetView>
  </sheetViews>
  <sheetFormatPr baseColWidth="10" defaultRowHeight="15" x14ac:dyDescent="0.25"/>
  <cols>
    <col min="1" max="1" width="20.42578125" customWidth="1"/>
    <col min="2" max="2" width="22.7109375" customWidth="1"/>
  </cols>
  <sheetData>
    <row r="1" spans="1:11" x14ac:dyDescent="0.25">
      <c r="C1" s="118" t="s">
        <v>325</v>
      </c>
      <c r="D1" s="118"/>
      <c r="E1" s="118"/>
      <c r="F1" s="118"/>
      <c r="H1" s="118" t="s">
        <v>324</v>
      </c>
      <c r="I1" s="118"/>
      <c r="J1" s="118"/>
      <c r="K1" s="118"/>
    </row>
    <row r="2" spans="1:11" x14ac:dyDescent="0.25">
      <c r="A2" s="2" t="s">
        <v>295</v>
      </c>
      <c r="B2" s="2" t="s">
        <v>269</v>
      </c>
      <c r="C2" t="s">
        <v>320</v>
      </c>
      <c r="D2" s="59" t="s">
        <v>321</v>
      </c>
      <c r="E2" t="s">
        <v>322</v>
      </c>
      <c r="F2" s="59" t="s">
        <v>323</v>
      </c>
      <c r="H2" t="s">
        <v>320</v>
      </c>
      <c r="I2" s="59" t="s">
        <v>321</v>
      </c>
      <c r="J2" t="s">
        <v>322</v>
      </c>
      <c r="K2" s="59" t="s">
        <v>323</v>
      </c>
    </row>
    <row r="3" spans="1:11" x14ac:dyDescent="0.25">
      <c r="A3" t="s">
        <v>270</v>
      </c>
      <c r="B3" t="s">
        <v>296</v>
      </c>
      <c r="D3" s="100">
        <f>0.02/3</f>
        <v>6.6666666666666671E-3</v>
      </c>
      <c r="E3" s="100"/>
      <c r="F3" s="100">
        <f>0.02/3</f>
        <v>6.6666666666666671E-3</v>
      </c>
      <c r="G3" s="100"/>
      <c r="H3" s="99">
        <f>C3/1000</f>
        <v>0</v>
      </c>
      <c r="I3" s="99">
        <f t="shared" ref="I3:K3" si="0">D3/1000</f>
        <v>6.6666666666666675E-6</v>
      </c>
      <c r="J3" s="99">
        <f t="shared" si="0"/>
        <v>0</v>
      </c>
      <c r="K3" s="99">
        <f t="shared" si="0"/>
        <v>6.6666666666666675E-6</v>
      </c>
    </row>
    <row r="4" spans="1:11" x14ac:dyDescent="0.25">
      <c r="A4" t="s">
        <v>271</v>
      </c>
      <c r="B4" t="s">
        <v>296</v>
      </c>
      <c r="D4" s="100">
        <f t="shared" ref="D4:F5" si="1">0.02/3</f>
        <v>6.6666666666666671E-3</v>
      </c>
      <c r="E4" s="100"/>
      <c r="F4" s="100">
        <f t="shared" si="1"/>
        <v>6.6666666666666671E-3</v>
      </c>
      <c r="G4" s="100"/>
      <c r="H4" s="99">
        <f t="shared" ref="H4:H27" si="2">C4/1000</f>
        <v>0</v>
      </c>
      <c r="I4" s="99">
        <f t="shared" ref="I4:I27" si="3">D4/1000</f>
        <v>6.6666666666666675E-6</v>
      </c>
      <c r="J4" s="99">
        <f t="shared" ref="J4:J27" si="4">E4/1000</f>
        <v>0</v>
      </c>
      <c r="K4" s="99">
        <f t="shared" ref="K4:K27" si="5">F4/1000</f>
        <v>6.6666666666666675E-6</v>
      </c>
    </row>
    <row r="5" spans="1:11" x14ac:dyDescent="0.25">
      <c r="A5" t="s">
        <v>272</v>
      </c>
      <c r="B5" t="s">
        <v>296</v>
      </c>
      <c r="D5" s="100">
        <f t="shared" si="1"/>
        <v>6.6666666666666671E-3</v>
      </c>
      <c r="E5" s="100"/>
      <c r="F5" s="100">
        <f t="shared" si="1"/>
        <v>6.6666666666666671E-3</v>
      </c>
      <c r="G5" s="100"/>
      <c r="H5" s="99">
        <f t="shared" si="2"/>
        <v>0</v>
      </c>
      <c r="I5" s="99">
        <f t="shared" si="3"/>
        <v>6.6666666666666675E-6</v>
      </c>
      <c r="J5" s="99">
        <f t="shared" si="4"/>
        <v>0</v>
      </c>
      <c r="K5" s="99">
        <f t="shared" si="5"/>
        <v>6.6666666666666675E-6</v>
      </c>
    </row>
    <row r="6" spans="1:11" x14ac:dyDescent="0.25">
      <c r="A6" t="s">
        <v>273</v>
      </c>
      <c r="B6" t="s">
        <v>297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25">
      <c r="A7" t="s">
        <v>274</v>
      </c>
      <c r="B7" t="s">
        <v>298</v>
      </c>
      <c r="D7" s="97">
        <v>0</v>
      </c>
      <c r="F7" s="97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275</v>
      </c>
      <c r="B8" t="s">
        <v>299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276</v>
      </c>
      <c r="B9" t="s">
        <v>300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25">
      <c r="A10" t="s">
        <v>277</v>
      </c>
      <c r="D10" s="98">
        <v>0</v>
      </c>
      <c r="F10" s="98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278</v>
      </c>
      <c r="B11" t="s">
        <v>301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25">
      <c r="A12" t="s">
        <v>279</v>
      </c>
      <c r="B12" t="s">
        <v>302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25">
      <c r="A13" t="s">
        <v>280</v>
      </c>
      <c r="B13" t="s">
        <v>303</v>
      </c>
      <c r="D13" s="97">
        <v>0</v>
      </c>
      <c r="F13" s="97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281</v>
      </c>
      <c r="B14" t="s">
        <v>303</v>
      </c>
      <c r="D14" s="97">
        <v>0</v>
      </c>
      <c r="F14" s="97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282</v>
      </c>
      <c r="B15" t="s">
        <v>303</v>
      </c>
      <c r="D15" s="97">
        <v>0</v>
      </c>
      <c r="F15" s="97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283</v>
      </c>
      <c r="B16" t="s">
        <v>304</v>
      </c>
      <c r="D16" s="97">
        <v>0</v>
      </c>
      <c r="F16" s="97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284</v>
      </c>
      <c r="B17" t="s">
        <v>305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25">
      <c r="A18" t="s">
        <v>285</v>
      </c>
      <c r="B18" t="s">
        <v>306</v>
      </c>
      <c r="D18">
        <v>389</v>
      </c>
      <c r="F18" s="97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25">
      <c r="A19" t="s">
        <v>286</v>
      </c>
      <c r="B19" t="s">
        <v>307</v>
      </c>
      <c r="D19" s="97">
        <v>145.19999999999999</v>
      </c>
      <c r="F19" s="97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25">
      <c r="A20" t="s">
        <v>287</v>
      </c>
      <c r="B20" t="s">
        <v>308</v>
      </c>
      <c r="D20" s="97">
        <v>227.7</v>
      </c>
      <c r="F20" s="97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25">
      <c r="A21" t="s">
        <v>288</v>
      </c>
      <c r="B21" t="s">
        <v>309</v>
      </c>
      <c r="D21" s="97">
        <v>290.39999999999998</v>
      </c>
      <c r="F21" s="97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25">
      <c r="A22" t="s">
        <v>289</v>
      </c>
      <c r="B22" t="s">
        <v>310</v>
      </c>
      <c r="D22" s="97">
        <v>217.8</v>
      </c>
      <c r="F22" s="97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25">
      <c r="A23" t="s">
        <v>290</v>
      </c>
      <c r="B23" t="s">
        <v>311</v>
      </c>
      <c r="D23" s="97">
        <v>0</v>
      </c>
      <c r="F23" s="97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291</v>
      </c>
      <c r="B24" t="s">
        <v>312</v>
      </c>
      <c r="D24" s="97">
        <v>45</v>
      </c>
      <c r="F24" s="97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25">
      <c r="A25" t="s">
        <v>292</v>
      </c>
      <c r="B25" t="s">
        <v>313</v>
      </c>
      <c r="D25" s="97">
        <v>500</v>
      </c>
      <c r="F25" s="97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25">
      <c r="A26" t="s">
        <v>293</v>
      </c>
      <c r="B26" t="s">
        <v>313</v>
      </c>
      <c r="D26" s="97">
        <v>500</v>
      </c>
      <c r="F26" s="97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25">
      <c r="A27" t="s">
        <v>294</v>
      </c>
      <c r="B27" t="s">
        <v>314</v>
      </c>
      <c r="D27" s="97">
        <v>330</v>
      </c>
      <c r="F27" s="97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25">
      <c r="A29" s="2" t="s">
        <v>87</v>
      </c>
      <c r="D29">
        <f>SUM(D3:D27)</f>
        <v>2691.62</v>
      </c>
    </row>
    <row r="30" spans="1:11" x14ac:dyDescent="0.25">
      <c r="D30" t="s">
        <v>326</v>
      </c>
    </row>
    <row r="32" spans="1:11" x14ac:dyDescent="0.25">
      <c r="A32" t="s">
        <v>345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>
      <selection activeCell="H4" sqref="H4"/>
    </sheetView>
  </sheetViews>
  <sheetFormatPr baseColWidth="10" defaultRowHeight="15" x14ac:dyDescent="0.25"/>
  <cols>
    <col min="1" max="1" width="28.5703125" bestFit="1" customWidth="1"/>
    <col min="2" max="2" width="7.7109375" style="120" bestFit="1" customWidth="1"/>
    <col min="3" max="3" width="15.5703125" style="120" bestFit="1" customWidth="1"/>
    <col min="5" max="5" width="13.7109375" customWidth="1"/>
    <col min="6" max="6" width="13.28515625" customWidth="1"/>
  </cols>
  <sheetData>
    <row r="1" spans="1:8" x14ac:dyDescent="0.25">
      <c r="A1" s="2" t="s">
        <v>389</v>
      </c>
      <c r="B1" s="119" t="s">
        <v>390</v>
      </c>
      <c r="C1" s="119" t="s">
        <v>554</v>
      </c>
      <c r="E1" t="s">
        <v>580</v>
      </c>
      <c r="F1" t="s">
        <v>581</v>
      </c>
    </row>
    <row r="2" spans="1:8" x14ac:dyDescent="0.25">
      <c r="A2" t="s">
        <v>360</v>
      </c>
      <c r="B2" s="120" t="s">
        <v>506</v>
      </c>
      <c r="C2" s="120">
        <v>250</v>
      </c>
      <c r="E2" t="s">
        <v>582</v>
      </c>
      <c r="F2" t="s">
        <v>583</v>
      </c>
    </row>
    <row r="3" spans="1:8" x14ac:dyDescent="0.25">
      <c r="A3" t="s">
        <v>361</v>
      </c>
      <c r="B3" s="120" t="s">
        <v>506</v>
      </c>
      <c r="C3" s="120">
        <v>250</v>
      </c>
      <c r="E3" t="s">
        <v>584</v>
      </c>
    </row>
    <row r="4" spans="1:8" x14ac:dyDescent="0.25">
      <c r="A4" t="s">
        <v>362</v>
      </c>
      <c r="B4" s="120" t="s">
        <v>506</v>
      </c>
      <c r="C4" s="120">
        <v>250</v>
      </c>
      <c r="E4" t="s">
        <v>585</v>
      </c>
      <c r="F4" t="s">
        <v>586</v>
      </c>
      <c r="H4" t="s">
        <v>602</v>
      </c>
    </row>
    <row r="5" spans="1:8" x14ac:dyDescent="0.25">
      <c r="A5" t="s">
        <v>363</v>
      </c>
      <c r="B5" s="120" t="s">
        <v>506</v>
      </c>
      <c r="C5" s="120">
        <v>250</v>
      </c>
      <c r="E5" t="s">
        <v>588</v>
      </c>
      <c r="F5" t="s">
        <v>587</v>
      </c>
    </row>
    <row r="6" spans="1:8" x14ac:dyDescent="0.25">
      <c r="A6" t="s">
        <v>364</v>
      </c>
      <c r="B6" s="120" t="s">
        <v>506</v>
      </c>
      <c r="C6" s="120">
        <v>250</v>
      </c>
    </row>
    <row r="7" spans="1:8" x14ac:dyDescent="0.25">
      <c r="A7" t="s">
        <v>365</v>
      </c>
      <c r="B7" s="120" t="s">
        <v>506</v>
      </c>
      <c r="C7" s="120">
        <v>7000</v>
      </c>
    </row>
    <row r="8" spans="1:8" x14ac:dyDescent="0.25">
      <c r="A8" t="s">
        <v>366</v>
      </c>
      <c r="B8" s="120" t="s">
        <v>506</v>
      </c>
      <c r="C8" s="120">
        <v>7000</v>
      </c>
    </row>
    <row r="9" spans="1:8" x14ac:dyDescent="0.25">
      <c r="A9" t="s">
        <v>367</v>
      </c>
      <c r="B9" s="120" t="s">
        <v>506</v>
      </c>
      <c r="C9" s="120">
        <v>7000</v>
      </c>
    </row>
    <row r="10" spans="1:8" x14ac:dyDescent="0.25">
      <c r="A10" t="s">
        <v>368</v>
      </c>
      <c r="B10" s="120" t="s">
        <v>506</v>
      </c>
      <c r="C10" s="120">
        <v>7000</v>
      </c>
    </row>
    <row r="11" spans="1:8" x14ac:dyDescent="0.25">
      <c r="A11" t="s">
        <v>369</v>
      </c>
      <c r="B11" s="120" t="s">
        <v>508</v>
      </c>
      <c r="C11" s="120">
        <v>0</v>
      </c>
    </row>
    <row r="12" spans="1:8" x14ac:dyDescent="0.25">
      <c r="A12" t="s">
        <v>370</v>
      </c>
      <c r="B12" s="120" t="s">
        <v>508</v>
      </c>
      <c r="C12" s="120">
        <v>0</v>
      </c>
    </row>
    <row r="13" spans="1:8" x14ac:dyDescent="0.25">
      <c r="A13" t="s">
        <v>371</v>
      </c>
      <c r="B13" s="120" t="s">
        <v>508</v>
      </c>
      <c r="C13" s="120">
        <v>0</v>
      </c>
    </row>
    <row r="14" spans="1:8" x14ac:dyDescent="0.25">
      <c r="A14" t="s">
        <v>372</v>
      </c>
      <c r="B14" s="120" t="s">
        <v>508</v>
      </c>
      <c r="C14" s="120">
        <v>0</v>
      </c>
    </row>
    <row r="15" spans="1:8" x14ac:dyDescent="0.25">
      <c r="A15" t="s">
        <v>373</v>
      </c>
      <c r="B15" s="120" t="s">
        <v>508</v>
      </c>
      <c r="C15" s="120">
        <v>0</v>
      </c>
    </row>
    <row r="16" spans="1:8" x14ac:dyDescent="0.25">
      <c r="A16" t="s">
        <v>374</v>
      </c>
      <c r="B16" s="120" t="s">
        <v>508</v>
      </c>
      <c r="C16" s="120">
        <v>0</v>
      </c>
    </row>
    <row r="17" spans="1:3" x14ac:dyDescent="0.25">
      <c r="A17" t="s">
        <v>375</v>
      </c>
      <c r="B17" s="120" t="s">
        <v>508</v>
      </c>
      <c r="C17" s="120">
        <v>0</v>
      </c>
    </row>
    <row r="18" spans="1:3" x14ac:dyDescent="0.25">
      <c r="A18" t="s">
        <v>376</v>
      </c>
      <c r="B18" s="120" t="s">
        <v>508</v>
      </c>
      <c r="C18" s="120">
        <v>0</v>
      </c>
    </row>
    <row r="19" spans="1:3" x14ac:dyDescent="0.25">
      <c r="A19" t="s">
        <v>374</v>
      </c>
      <c r="B19" s="120" t="s">
        <v>508</v>
      </c>
      <c r="C19" s="120">
        <v>0</v>
      </c>
    </row>
    <row r="20" spans="1:3" x14ac:dyDescent="0.25">
      <c r="A20" t="s">
        <v>377</v>
      </c>
      <c r="B20" s="120" t="s">
        <v>506</v>
      </c>
      <c r="C20" s="121">
        <v>10066.94045</v>
      </c>
    </row>
    <row r="21" spans="1:3" x14ac:dyDescent="0.25">
      <c r="A21" t="s">
        <v>378</v>
      </c>
      <c r="B21" s="120" t="s">
        <v>509</v>
      </c>
      <c r="C21" s="121" t="s">
        <v>578</v>
      </c>
    </row>
    <row r="22" spans="1:3" x14ac:dyDescent="0.25">
      <c r="A22" t="s">
        <v>379</v>
      </c>
      <c r="B22" s="120" t="s">
        <v>509</v>
      </c>
      <c r="C22" s="121" t="s">
        <v>578</v>
      </c>
    </row>
    <row r="23" spans="1:3" x14ac:dyDescent="0.25">
      <c r="A23" t="s">
        <v>380</v>
      </c>
      <c r="B23" s="120" t="s">
        <v>509</v>
      </c>
      <c r="C23" s="121" t="s">
        <v>578</v>
      </c>
    </row>
    <row r="24" spans="1:3" x14ac:dyDescent="0.25">
      <c r="A24" t="s">
        <v>381</v>
      </c>
      <c r="B24" s="120" t="s">
        <v>509</v>
      </c>
      <c r="C24" s="121" t="s">
        <v>578</v>
      </c>
    </row>
    <row r="25" spans="1:3" x14ac:dyDescent="0.25">
      <c r="A25" t="s">
        <v>382</v>
      </c>
      <c r="B25" s="120" t="s">
        <v>509</v>
      </c>
      <c r="C25" s="121" t="s">
        <v>578</v>
      </c>
    </row>
    <row r="26" spans="1:3" x14ac:dyDescent="0.25">
      <c r="A26" t="s">
        <v>383</v>
      </c>
      <c r="B26" s="120" t="s">
        <v>509</v>
      </c>
      <c r="C26" s="121" t="s">
        <v>578</v>
      </c>
    </row>
    <row r="27" spans="1:3" x14ac:dyDescent="0.25">
      <c r="A27" t="s">
        <v>384</v>
      </c>
      <c r="B27" s="120" t="s">
        <v>506</v>
      </c>
      <c r="C27" s="121">
        <v>6114.7664109999996</v>
      </c>
    </row>
    <row r="28" spans="1:3" x14ac:dyDescent="0.25">
      <c r="A28" t="s">
        <v>385</v>
      </c>
      <c r="B28" s="120" t="s">
        <v>506</v>
      </c>
      <c r="C28" s="121">
        <v>6114.7664109999996</v>
      </c>
    </row>
    <row r="29" spans="1:3" x14ac:dyDescent="0.25">
      <c r="A29" t="s">
        <v>386</v>
      </c>
      <c r="B29" s="120" t="s">
        <v>506</v>
      </c>
      <c r="C29" s="121">
        <v>6114.7664109999996</v>
      </c>
    </row>
    <row r="30" spans="1:3" x14ac:dyDescent="0.25">
      <c r="A30" t="s">
        <v>387</v>
      </c>
      <c r="B30" s="120" t="s">
        <v>509</v>
      </c>
      <c r="C30" s="121" t="s">
        <v>578</v>
      </c>
    </row>
    <row r="31" spans="1:3" x14ac:dyDescent="0.25">
      <c r="A31" t="s">
        <v>388</v>
      </c>
      <c r="B31" s="120" t="s">
        <v>509</v>
      </c>
      <c r="C31" s="121" t="s">
        <v>578</v>
      </c>
    </row>
    <row r="32" spans="1:3" x14ac:dyDescent="0.25">
      <c r="A32" t="s">
        <v>391</v>
      </c>
      <c r="B32" s="120" t="s">
        <v>506</v>
      </c>
      <c r="C32" s="121">
        <v>6114.7664109999996</v>
      </c>
    </row>
    <row r="33" spans="1:3" x14ac:dyDescent="0.25">
      <c r="A33" t="s">
        <v>392</v>
      </c>
      <c r="B33" s="120" t="s">
        <v>506</v>
      </c>
      <c r="C33" s="121">
        <v>6114.7664109999996</v>
      </c>
    </row>
    <row r="34" spans="1:3" x14ac:dyDescent="0.25">
      <c r="A34" t="s">
        <v>393</v>
      </c>
      <c r="B34" s="120" t="s">
        <v>506</v>
      </c>
      <c r="C34" s="121">
        <v>6114.7664109999996</v>
      </c>
    </row>
    <row r="35" spans="1:3" x14ac:dyDescent="0.25">
      <c r="A35" t="s">
        <v>394</v>
      </c>
      <c r="B35" s="120" t="s">
        <v>509</v>
      </c>
      <c r="C35" s="121" t="s">
        <v>578</v>
      </c>
    </row>
    <row r="36" spans="1:3" x14ac:dyDescent="0.25">
      <c r="A36" t="s">
        <v>395</v>
      </c>
      <c r="B36" s="120" t="s">
        <v>506</v>
      </c>
      <c r="C36" s="121">
        <v>6114.7664109999996</v>
      </c>
    </row>
    <row r="37" spans="1:3" x14ac:dyDescent="0.25">
      <c r="A37" t="s">
        <v>396</v>
      </c>
      <c r="B37" s="120" t="s">
        <v>509</v>
      </c>
      <c r="C37" s="121" t="s">
        <v>578</v>
      </c>
    </row>
    <row r="38" spans="1:3" x14ac:dyDescent="0.25">
      <c r="A38" t="s">
        <v>429</v>
      </c>
      <c r="B38" s="120" t="s">
        <v>506</v>
      </c>
      <c r="C38" s="121">
        <v>10066.94045</v>
      </c>
    </row>
    <row r="39" spans="1:3" x14ac:dyDescent="0.25">
      <c r="A39" t="s">
        <v>397</v>
      </c>
      <c r="B39" s="120" t="s">
        <v>506</v>
      </c>
      <c r="C39" s="121">
        <v>10818.31047</v>
      </c>
    </row>
    <row r="40" spans="1:3" x14ac:dyDescent="0.25">
      <c r="A40" t="s">
        <v>398</v>
      </c>
      <c r="B40" s="120" t="s">
        <v>506</v>
      </c>
      <c r="C40" s="121">
        <v>6114.7664109999996</v>
      </c>
    </row>
    <row r="41" spans="1:3" x14ac:dyDescent="0.25">
      <c r="A41" t="s">
        <v>430</v>
      </c>
      <c r="B41" s="120" t="s">
        <v>506</v>
      </c>
      <c r="C41" s="121">
        <v>10066.94045</v>
      </c>
    </row>
    <row r="42" spans="1:3" x14ac:dyDescent="0.25">
      <c r="A42" t="s">
        <v>510</v>
      </c>
      <c r="B42" s="120" t="s">
        <v>507</v>
      </c>
      <c r="C42" s="120">
        <v>0</v>
      </c>
    </row>
    <row r="43" spans="1:3" x14ac:dyDescent="0.25">
      <c r="A43" t="s">
        <v>431</v>
      </c>
      <c r="B43" s="120" t="s">
        <v>507</v>
      </c>
      <c r="C43" s="120">
        <v>0</v>
      </c>
    </row>
    <row r="44" spans="1:3" x14ac:dyDescent="0.25">
      <c r="A44" t="s">
        <v>511</v>
      </c>
      <c r="B44" s="120" t="s">
        <v>507</v>
      </c>
      <c r="C44" s="120">
        <v>0</v>
      </c>
    </row>
    <row r="45" spans="1:3" x14ac:dyDescent="0.25">
      <c r="A45" t="s">
        <v>432</v>
      </c>
      <c r="B45" s="120" t="s">
        <v>506</v>
      </c>
      <c r="C45" s="120">
        <v>250</v>
      </c>
    </row>
    <row r="46" spans="1:3" x14ac:dyDescent="0.25">
      <c r="A46" t="s">
        <v>433</v>
      </c>
      <c r="B46" s="120" t="s">
        <v>506</v>
      </c>
      <c r="C46" s="120">
        <v>250</v>
      </c>
    </row>
    <row r="47" spans="1:3" x14ac:dyDescent="0.25">
      <c r="A47" t="s">
        <v>434</v>
      </c>
      <c r="B47" s="120" t="s">
        <v>506</v>
      </c>
      <c r="C47" s="120">
        <v>250</v>
      </c>
    </row>
    <row r="48" spans="1:3" x14ac:dyDescent="0.25">
      <c r="A48" t="s">
        <v>435</v>
      </c>
      <c r="B48" s="120" t="s">
        <v>506</v>
      </c>
      <c r="C48" s="120">
        <v>250</v>
      </c>
    </row>
    <row r="49" spans="1:3" x14ac:dyDescent="0.25">
      <c r="A49" t="s">
        <v>436</v>
      </c>
      <c r="B49" s="120" t="s">
        <v>506</v>
      </c>
      <c r="C49" s="120">
        <v>250</v>
      </c>
    </row>
    <row r="50" spans="1:3" x14ac:dyDescent="0.25">
      <c r="A50" t="s">
        <v>437</v>
      </c>
      <c r="B50" s="120" t="s">
        <v>506</v>
      </c>
      <c r="C50" s="120">
        <v>250</v>
      </c>
    </row>
    <row r="51" spans="1:3" x14ac:dyDescent="0.25">
      <c r="A51" t="s">
        <v>438</v>
      </c>
      <c r="B51" s="120" t="s">
        <v>506</v>
      </c>
      <c r="C51" s="120">
        <v>250</v>
      </c>
    </row>
    <row r="52" spans="1:3" x14ac:dyDescent="0.25">
      <c r="A52" t="s">
        <v>439</v>
      </c>
      <c r="B52" s="120" t="s">
        <v>506</v>
      </c>
      <c r="C52" s="120">
        <v>250</v>
      </c>
    </row>
    <row r="53" spans="1:3" x14ac:dyDescent="0.25">
      <c r="A53" t="s">
        <v>421</v>
      </c>
      <c r="B53" s="120" t="s">
        <v>506</v>
      </c>
      <c r="C53" s="120">
        <v>7000</v>
      </c>
    </row>
    <row r="54" spans="1:3" x14ac:dyDescent="0.25">
      <c r="A54" t="s">
        <v>422</v>
      </c>
      <c r="B54" s="120" t="s">
        <v>506</v>
      </c>
      <c r="C54" s="120">
        <v>7000</v>
      </c>
    </row>
    <row r="55" spans="1:3" x14ac:dyDescent="0.25">
      <c r="A55" t="s">
        <v>423</v>
      </c>
      <c r="B55" s="120" t="s">
        <v>506</v>
      </c>
      <c r="C55" s="120">
        <v>7000</v>
      </c>
    </row>
    <row r="56" spans="1:3" x14ac:dyDescent="0.25">
      <c r="A56" t="s">
        <v>424</v>
      </c>
      <c r="B56" s="120" t="s">
        <v>506</v>
      </c>
      <c r="C56" s="120">
        <v>7000</v>
      </c>
    </row>
    <row r="57" spans="1:3" x14ac:dyDescent="0.25">
      <c r="A57" t="s">
        <v>425</v>
      </c>
      <c r="B57" s="120" t="s">
        <v>506</v>
      </c>
      <c r="C57" s="120">
        <v>7000</v>
      </c>
    </row>
    <row r="58" spans="1:3" x14ac:dyDescent="0.25">
      <c r="A58" t="s">
        <v>427</v>
      </c>
      <c r="B58" s="120" t="s">
        <v>506</v>
      </c>
      <c r="C58" s="120">
        <v>7000</v>
      </c>
    </row>
    <row r="59" spans="1:3" x14ac:dyDescent="0.25">
      <c r="A59" t="s">
        <v>426</v>
      </c>
      <c r="B59" s="120" t="s">
        <v>506</v>
      </c>
      <c r="C59" s="120">
        <v>7000</v>
      </c>
    </row>
    <row r="60" spans="1:3" x14ac:dyDescent="0.25">
      <c r="A60" t="s">
        <v>428</v>
      </c>
      <c r="B60" s="120" t="s">
        <v>506</v>
      </c>
      <c r="C60" s="120">
        <v>7000</v>
      </c>
    </row>
    <row r="61" spans="1:3" x14ac:dyDescent="0.25">
      <c r="A61" t="s">
        <v>399</v>
      </c>
      <c r="B61" s="120" t="s">
        <v>509</v>
      </c>
      <c r="C61" s="120" t="s">
        <v>578</v>
      </c>
    </row>
    <row r="62" spans="1:3" x14ac:dyDescent="0.25">
      <c r="A62" t="s">
        <v>400</v>
      </c>
      <c r="B62" s="120" t="s">
        <v>509</v>
      </c>
      <c r="C62" s="120" t="s">
        <v>578</v>
      </c>
    </row>
    <row r="63" spans="1:3" x14ac:dyDescent="0.25">
      <c r="A63" t="s">
        <v>401</v>
      </c>
      <c r="B63" s="120" t="s">
        <v>509</v>
      </c>
      <c r="C63" s="120" t="s">
        <v>578</v>
      </c>
    </row>
    <row r="64" spans="1:3" x14ac:dyDescent="0.25">
      <c r="A64" t="s">
        <v>402</v>
      </c>
      <c r="B64" s="120" t="s">
        <v>509</v>
      </c>
      <c r="C64" s="120" t="s">
        <v>578</v>
      </c>
    </row>
    <row r="65" spans="1:3" x14ac:dyDescent="0.25">
      <c r="A65" t="s">
        <v>403</v>
      </c>
      <c r="B65" s="120" t="s">
        <v>509</v>
      </c>
      <c r="C65" s="120" t="s">
        <v>578</v>
      </c>
    </row>
    <row r="66" spans="1:3" x14ac:dyDescent="0.25">
      <c r="A66" t="s">
        <v>404</v>
      </c>
      <c r="B66" s="120" t="s">
        <v>509</v>
      </c>
      <c r="C66" s="120" t="s">
        <v>578</v>
      </c>
    </row>
    <row r="67" spans="1:3" x14ac:dyDescent="0.25">
      <c r="A67" t="s">
        <v>405</v>
      </c>
      <c r="B67" s="120" t="s">
        <v>509</v>
      </c>
      <c r="C67" s="120" t="s">
        <v>578</v>
      </c>
    </row>
    <row r="68" spans="1:3" x14ac:dyDescent="0.25">
      <c r="A68" t="s">
        <v>406</v>
      </c>
      <c r="B68" s="120" t="s">
        <v>507</v>
      </c>
      <c r="C68" s="120">
        <v>0</v>
      </c>
    </row>
    <row r="69" spans="1:3" x14ac:dyDescent="0.25">
      <c r="A69" t="s">
        <v>407</v>
      </c>
      <c r="B69" s="120" t="s">
        <v>509</v>
      </c>
      <c r="C69" s="120" t="s">
        <v>578</v>
      </c>
    </row>
    <row r="70" spans="1:3" x14ac:dyDescent="0.25">
      <c r="A70" t="s">
        <v>408</v>
      </c>
      <c r="B70" s="120" t="s">
        <v>509</v>
      </c>
      <c r="C70" s="120" t="s">
        <v>578</v>
      </c>
    </row>
    <row r="71" spans="1:3" x14ac:dyDescent="0.25">
      <c r="A71" t="s">
        <v>409</v>
      </c>
      <c r="B71" s="120" t="s">
        <v>509</v>
      </c>
      <c r="C71" s="120" t="s">
        <v>578</v>
      </c>
    </row>
    <row r="72" spans="1:3" x14ac:dyDescent="0.25">
      <c r="A72" t="s">
        <v>410</v>
      </c>
      <c r="B72" s="120" t="s">
        <v>509</v>
      </c>
      <c r="C72" s="120" t="s">
        <v>578</v>
      </c>
    </row>
    <row r="73" spans="1:3" x14ac:dyDescent="0.25">
      <c r="A73" t="s">
        <v>411</v>
      </c>
      <c r="B73" s="120" t="s">
        <v>509</v>
      </c>
      <c r="C73" s="120" t="s">
        <v>578</v>
      </c>
    </row>
    <row r="74" spans="1:3" x14ac:dyDescent="0.25">
      <c r="A74" t="s">
        <v>412</v>
      </c>
      <c r="B74" s="120" t="s">
        <v>509</v>
      </c>
      <c r="C74" s="120" t="s">
        <v>578</v>
      </c>
    </row>
    <row r="75" spans="1:3" x14ac:dyDescent="0.25">
      <c r="A75" t="s">
        <v>440</v>
      </c>
      <c r="B75" s="120" t="s">
        <v>506</v>
      </c>
      <c r="C75" s="120">
        <v>250</v>
      </c>
    </row>
    <row r="76" spans="1:3" x14ac:dyDescent="0.25">
      <c r="A76" t="s">
        <v>441</v>
      </c>
      <c r="B76" s="120" t="s">
        <v>506</v>
      </c>
      <c r="C76" s="121">
        <v>10818.31047</v>
      </c>
    </row>
    <row r="77" spans="1:3" x14ac:dyDescent="0.25">
      <c r="A77" t="s">
        <v>413</v>
      </c>
      <c r="B77" s="120" t="s">
        <v>507</v>
      </c>
      <c r="C77" s="121">
        <v>0</v>
      </c>
    </row>
    <row r="78" spans="1:3" x14ac:dyDescent="0.25">
      <c r="A78" t="s">
        <v>414</v>
      </c>
      <c r="B78" s="120" t="s">
        <v>507</v>
      </c>
      <c r="C78" s="121">
        <v>0</v>
      </c>
    </row>
    <row r="79" spans="1:3" x14ac:dyDescent="0.25">
      <c r="A79" t="s">
        <v>415</v>
      </c>
      <c r="B79" s="120" t="s">
        <v>507</v>
      </c>
      <c r="C79" s="121">
        <v>0</v>
      </c>
    </row>
    <row r="80" spans="1:3" x14ac:dyDescent="0.25">
      <c r="A80" t="s">
        <v>416</v>
      </c>
      <c r="B80" s="120" t="s">
        <v>506</v>
      </c>
      <c r="C80" s="121">
        <v>1410.7859599999999</v>
      </c>
    </row>
    <row r="81" spans="1:3" x14ac:dyDescent="0.25">
      <c r="A81" t="s">
        <v>420</v>
      </c>
      <c r="B81" s="120" t="s">
        <v>507</v>
      </c>
      <c r="C81" s="121">
        <v>0</v>
      </c>
    </row>
    <row r="82" spans="1:3" x14ac:dyDescent="0.25">
      <c r="A82" t="s">
        <v>442</v>
      </c>
      <c r="B82" s="120" t="s">
        <v>506</v>
      </c>
      <c r="C82" s="121">
        <v>10818.31047</v>
      </c>
    </row>
    <row r="83" spans="1:3" x14ac:dyDescent="0.25">
      <c r="A83" t="s">
        <v>443</v>
      </c>
      <c r="B83" s="120" t="s">
        <v>506</v>
      </c>
      <c r="C83" s="121">
        <v>10818.31047</v>
      </c>
    </row>
    <row r="84" spans="1:3" x14ac:dyDescent="0.25">
      <c r="A84" t="s">
        <v>444</v>
      </c>
      <c r="B84" s="120" t="s">
        <v>506</v>
      </c>
      <c r="C84" s="121">
        <v>10818.31047</v>
      </c>
    </row>
    <row r="85" spans="1:3" x14ac:dyDescent="0.25">
      <c r="A85" t="s">
        <v>445</v>
      </c>
      <c r="B85" s="120" t="s">
        <v>506</v>
      </c>
      <c r="C85" s="121">
        <v>10818.31047</v>
      </c>
    </row>
    <row r="86" spans="1:3" x14ac:dyDescent="0.25">
      <c r="A86" t="s">
        <v>446</v>
      </c>
      <c r="B86" s="120" t="s">
        <v>506</v>
      </c>
      <c r="C86" s="121">
        <v>10818.31047</v>
      </c>
    </row>
    <row r="87" spans="1:3" x14ac:dyDescent="0.25">
      <c r="A87" t="s">
        <v>417</v>
      </c>
      <c r="B87" s="120" t="s">
        <v>507</v>
      </c>
      <c r="C87" s="121">
        <v>0</v>
      </c>
    </row>
    <row r="88" spans="1:3" x14ac:dyDescent="0.25">
      <c r="A88" t="s">
        <v>418</v>
      </c>
      <c r="B88" s="120" t="s">
        <v>507</v>
      </c>
      <c r="C88" s="121">
        <v>0</v>
      </c>
    </row>
    <row r="89" spans="1:3" x14ac:dyDescent="0.25">
      <c r="A89" t="s">
        <v>419</v>
      </c>
      <c r="B89" s="120" t="s">
        <v>507</v>
      </c>
      <c r="C89" s="121">
        <v>0</v>
      </c>
    </row>
    <row r="90" spans="1:3" x14ac:dyDescent="0.25">
      <c r="A90" t="s">
        <v>474</v>
      </c>
      <c r="B90" s="120" t="s">
        <v>506</v>
      </c>
      <c r="C90" s="121">
        <v>1410.7859599999999</v>
      </c>
    </row>
    <row r="91" spans="1:3" x14ac:dyDescent="0.25">
      <c r="A91" t="s">
        <v>447</v>
      </c>
      <c r="B91" s="120" t="s">
        <v>507</v>
      </c>
      <c r="C91" s="120">
        <v>0</v>
      </c>
    </row>
    <row r="92" spans="1:3" x14ac:dyDescent="0.25">
      <c r="A92" t="s">
        <v>448</v>
      </c>
      <c r="B92" s="120" t="s">
        <v>507</v>
      </c>
      <c r="C92" s="120">
        <v>0</v>
      </c>
    </row>
    <row r="93" spans="1:3" x14ac:dyDescent="0.25">
      <c r="A93" t="s">
        <v>449</v>
      </c>
      <c r="B93" s="120" t="s">
        <v>506</v>
      </c>
      <c r="C93" s="120">
        <v>250</v>
      </c>
    </row>
    <row r="94" spans="1:3" x14ac:dyDescent="0.25">
      <c r="A94" t="s">
        <v>450</v>
      </c>
      <c r="B94" s="120" t="s">
        <v>506</v>
      </c>
      <c r="C94" s="120">
        <v>250</v>
      </c>
    </row>
    <row r="95" spans="1:3" x14ac:dyDescent="0.25">
      <c r="A95" t="s">
        <v>451</v>
      </c>
      <c r="B95" s="120" t="s">
        <v>506</v>
      </c>
      <c r="C95" s="120">
        <v>250</v>
      </c>
    </row>
    <row r="96" spans="1:3" x14ac:dyDescent="0.25">
      <c r="A96" t="s">
        <v>452</v>
      </c>
      <c r="B96" s="120" t="s">
        <v>506</v>
      </c>
      <c r="C96" s="120">
        <v>250</v>
      </c>
    </row>
    <row r="97" spans="1:3" x14ac:dyDescent="0.25">
      <c r="A97" t="s">
        <v>453</v>
      </c>
      <c r="B97" s="120" t="s">
        <v>506</v>
      </c>
      <c r="C97" s="120">
        <v>250</v>
      </c>
    </row>
    <row r="98" spans="1:3" x14ac:dyDescent="0.25">
      <c r="A98" t="s">
        <v>454</v>
      </c>
      <c r="B98" s="120" t="s">
        <v>506</v>
      </c>
      <c r="C98" s="120">
        <v>250</v>
      </c>
    </row>
    <row r="99" spans="1:3" x14ac:dyDescent="0.25">
      <c r="A99" t="s">
        <v>455</v>
      </c>
      <c r="B99" s="120" t="s">
        <v>506</v>
      </c>
      <c r="C99" s="120">
        <v>250</v>
      </c>
    </row>
    <row r="100" spans="1:3" x14ac:dyDescent="0.25">
      <c r="A100" t="s">
        <v>456</v>
      </c>
      <c r="B100" s="120" t="s">
        <v>506</v>
      </c>
      <c r="C100" s="120">
        <v>250</v>
      </c>
    </row>
    <row r="101" spans="1:3" x14ac:dyDescent="0.25">
      <c r="A101" t="s">
        <v>457</v>
      </c>
      <c r="B101" s="120" t="s">
        <v>506</v>
      </c>
      <c r="C101" s="120">
        <v>7000</v>
      </c>
    </row>
    <row r="102" spans="1:3" x14ac:dyDescent="0.25">
      <c r="A102" t="s">
        <v>458</v>
      </c>
      <c r="B102" s="120" t="s">
        <v>506</v>
      </c>
      <c r="C102" s="120">
        <v>7000</v>
      </c>
    </row>
    <row r="103" spans="1:3" x14ac:dyDescent="0.25">
      <c r="A103" t="s">
        <v>459</v>
      </c>
      <c r="B103" s="120" t="s">
        <v>506</v>
      </c>
      <c r="C103" s="120">
        <v>7000</v>
      </c>
    </row>
    <row r="104" spans="1:3" x14ac:dyDescent="0.25">
      <c r="A104" t="s">
        <v>460</v>
      </c>
      <c r="B104" s="120" t="s">
        <v>506</v>
      </c>
      <c r="C104" s="120">
        <v>7000</v>
      </c>
    </row>
    <row r="105" spans="1:3" x14ac:dyDescent="0.25">
      <c r="A105" t="s">
        <v>461</v>
      </c>
      <c r="B105" s="120" t="s">
        <v>506</v>
      </c>
      <c r="C105" s="120">
        <v>7000</v>
      </c>
    </row>
    <row r="106" spans="1:3" x14ac:dyDescent="0.25">
      <c r="A106" t="s">
        <v>462</v>
      </c>
      <c r="B106" s="120" t="s">
        <v>506</v>
      </c>
      <c r="C106" s="120">
        <v>7000</v>
      </c>
    </row>
    <row r="107" spans="1:3" x14ac:dyDescent="0.25">
      <c r="A107" t="s">
        <v>463</v>
      </c>
      <c r="B107" s="120" t="s">
        <v>506</v>
      </c>
      <c r="C107" s="120">
        <v>7000</v>
      </c>
    </row>
    <row r="108" spans="1:3" x14ac:dyDescent="0.25">
      <c r="A108" t="s">
        <v>464</v>
      </c>
      <c r="B108" s="120" t="s">
        <v>506</v>
      </c>
      <c r="C108" s="120">
        <v>7000</v>
      </c>
    </row>
    <row r="109" spans="1:3" x14ac:dyDescent="0.25">
      <c r="A109" t="s">
        <v>465</v>
      </c>
      <c r="B109" s="120" t="s">
        <v>506</v>
      </c>
      <c r="C109" s="121">
        <v>1586.7574059999999</v>
      </c>
    </row>
    <row r="110" spans="1:3" x14ac:dyDescent="0.25">
      <c r="A110" t="s">
        <v>466</v>
      </c>
      <c r="B110" s="120" t="s">
        <v>506</v>
      </c>
      <c r="C110" s="120">
        <v>250</v>
      </c>
    </row>
    <row r="111" spans="1:3" x14ac:dyDescent="0.25">
      <c r="A111" t="s">
        <v>467</v>
      </c>
      <c r="B111" s="120" t="s">
        <v>506</v>
      </c>
      <c r="C111" s="120">
        <v>250</v>
      </c>
    </row>
    <row r="112" spans="1:3" x14ac:dyDescent="0.25">
      <c r="A112" t="s">
        <v>468</v>
      </c>
      <c r="B112" s="120" t="s">
        <v>506</v>
      </c>
      <c r="C112" s="120">
        <v>250</v>
      </c>
    </row>
    <row r="113" spans="1:3" x14ac:dyDescent="0.25">
      <c r="A113" t="s">
        <v>469</v>
      </c>
      <c r="B113" s="120" t="s">
        <v>506</v>
      </c>
      <c r="C113" s="120">
        <v>250</v>
      </c>
    </row>
    <row r="114" spans="1:3" x14ac:dyDescent="0.25">
      <c r="A114" t="s">
        <v>470</v>
      </c>
      <c r="B114" s="120" t="s">
        <v>507</v>
      </c>
      <c r="C114" s="120">
        <v>0</v>
      </c>
    </row>
    <row r="115" spans="1:3" x14ac:dyDescent="0.25">
      <c r="A115" t="s">
        <v>471</v>
      </c>
      <c r="B115" s="120" t="s">
        <v>507</v>
      </c>
      <c r="C115" s="120">
        <v>0</v>
      </c>
    </row>
    <row r="116" spans="1:3" x14ac:dyDescent="0.25">
      <c r="A116" t="s">
        <v>472</v>
      </c>
      <c r="B116" s="120" t="s">
        <v>507</v>
      </c>
      <c r="C116" s="120">
        <v>0</v>
      </c>
    </row>
    <row r="117" spans="1:3" x14ac:dyDescent="0.25">
      <c r="A117" t="s">
        <v>473</v>
      </c>
      <c r="B117" s="120" t="s">
        <v>507</v>
      </c>
      <c r="C117" s="120">
        <v>0</v>
      </c>
    </row>
    <row r="118" spans="1:3" x14ac:dyDescent="0.25">
      <c r="A118" t="s">
        <v>475</v>
      </c>
      <c r="B118" s="120" t="s">
        <v>507</v>
      </c>
      <c r="C118" s="120">
        <v>0</v>
      </c>
    </row>
    <row r="119" spans="1:3" x14ac:dyDescent="0.25">
      <c r="A119" t="s">
        <v>476</v>
      </c>
      <c r="B119" s="120" t="s">
        <v>507</v>
      </c>
      <c r="C119" s="120">
        <v>0</v>
      </c>
    </row>
    <row r="120" spans="1:3" x14ac:dyDescent="0.25">
      <c r="A120" t="s">
        <v>477</v>
      </c>
      <c r="B120" s="120" t="s">
        <v>507</v>
      </c>
      <c r="C120" s="120">
        <v>0</v>
      </c>
    </row>
    <row r="121" spans="1:3" x14ac:dyDescent="0.25">
      <c r="A121" t="s">
        <v>478</v>
      </c>
      <c r="B121" s="120" t="s">
        <v>507</v>
      </c>
      <c r="C121" s="120">
        <v>0</v>
      </c>
    </row>
    <row r="122" spans="1:3" x14ac:dyDescent="0.25">
      <c r="A122" t="s">
        <v>479</v>
      </c>
      <c r="B122" s="120" t="s">
        <v>506</v>
      </c>
      <c r="C122" s="120">
        <v>7000</v>
      </c>
    </row>
    <row r="123" spans="1:3" x14ac:dyDescent="0.25">
      <c r="A123" t="s">
        <v>480</v>
      </c>
      <c r="B123" s="120" t="s">
        <v>506</v>
      </c>
      <c r="C123" s="120">
        <v>7000</v>
      </c>
    </row>
    <row r="124" spans="1:3" x14ac:dyDescent="0.25">
      <c r="A124" t="s">
        <v>481</v>
      </c>
      <c r="B124" s="120" t="s">
        <v>506</v>
      </c>
      <c r="C124" s="120">
        <v>7000</v>
      </c>
    </row>
    <row r="125" spans="1:3" x14ac:dyDescent="0.25">
      <c r="A125" t="s">
        <v>482</v>
      </c>
      <c r="B125" s="120" t="s">
        <v>506</v>
      </c>
      <c r="C125" s="120">
        <v>7000</v>
      </c>
    </row>
    <row r="126" spans="1:3" x14ac:dyDescent="0.25">
      <c r="A126" t="s">
        <v>483</v>
      </c>
      <c r="B126" s="120" t="s">
        <v>507</v>
      </c>
      <c r="C126" s="121">
        <v>0</v>
      </c>
    </row>
    <row r="127" spans="1:3" x14ac:dyDescent="0.25">
      <c r="A127" t="s">
        <v>484</v>
      </c>
      <c r="B127" s="120" t="s">
        <v>507</v>
      </c>
      <c r="C127" s="121">
        <v>0</v>
      </c>
    </row>
    <row r="128" spans="1:3" x14ac:dyDescent="0.25">
      <c r="A128" t="s">
        <v>485</v>
      </c>
      <c r="B128" s="120" t="s">
        <v>506</v>
      </c>
      <c r="C128" s="121">
        <v>1410.7859599999999</v>
      </c>
    </row>
    <row r="129" spans="1:3" x14ac:dyDescent="0.25">
      <c r="A129" t="s">
        <v>486</v>
      </c>
      <c r="B129" s="120" t="s">
        <v>507</v>
      </c>
      <c r="C129" s="121">
        <v>0</v>
      </c>
    </row>
    <row r="130" spans="1:3" x14ac:dyDescent="0.25">
      <c r="A130" t="s">
        <v>487</v>
      </c>
      <c r="B130" s="120" t="s">
        <v>506</v>
      </c>
      <c r="C130" s="121">
        <v>10818.31047</v>
      </c>
    </row>
    <row r="131" spans="1:3" x14ac:dyDescent="0.25">
      <c r="A131" t="s">
        <v>488</v>
      </c>
      <c r="B131" s="120" t="s">
        <v>506</v>
      </c>
      <c r="C131" s="121">
        <v>10818.31047</v>
      </c>
    </row>
    <row r="132" spans="1:3" x14ac:dyDescent="0.25">
      <c r="A132" t="s">
        <v>489</v>
      </c>
      <c r="B132" s="120" t="s">
        <v>506</v>
      </c>
      <c r="C132" s="121">
        <v>10818.31047</v>
      </c>
    </row>
    <row r="133" spans="1:3" x14ac:dyDescent="0.25">
      <c r="A133" t="s">
        <v>490</v>
      </c>
      <c r="B133" s="120" t="s">
        <v>506</v>
      </c>
      <c r="C133" s="121">
        <v>10818.31047</v>
      </c>
    </row>
    <row r="134" spans="1:3" x14ac:dyDescent="0.25">
      <c r="A134" t="s">
        <v>491</v>
      </c>
      <c r="B134" s="120" t="s">
        <v>507</v>
      </c>
      <c r="C134" s="121">
        <v>0</v>
      </c>
    </row>
    <row r="135" spans="1:3" x14ac:dyDescent="0.25">
      <c r="A135" t="s">
        <v>492</v>
      </c>
      <c r="B135" s="120" t="s">
        <v>507</v>
      </c>
      <c r="C135" s="121">
        <v>0</v>
      </c>
    </row>
    <row r="136" spans="1:3" x14ac:dyDescent="0.25">
      <c r="A136" t="s">
        <v>493</v>
      </c>
      <c r="B136" s="120" t="s">
        <v>507</v>
      </c>
      <c r="C136" s="121">
        <v>0</v>
      </c>
    </row>
    <row r="137" spans="1:3" x14ac:dyDescent="0.25">
      <c r="A137" t="s">
        <v>494</v>
      </c>
      <c r="B137" s="120" t="s">
        <v>506</v>
      </c>
      <c r="C137" s="121">
        <v>1410.7859599999999</v>
      </c>
    </row>
    <row r="138" spans="1:3" x14ac:dyDescent="0.25">
      <c r="A138" t="s">
        <v>495</v>
      </c>
      <c r="B138" s="120" t="s">
        <v>507</v>
      </c>
      <c r="C138" s="121">
        <v>0</v>
      </c>
    </row>
    <row r="139" spans="1:3" x14ac:dyDescent="0.25">
      <c r="A139" t="s">
        <v>496</v>
      </c>
      <c r="B139" s="120" t="s">
        <v>507</v>
      </c>
      <c r="C139" s="121">
        <v>0</v>
      </c>
    </row>
    <row r="140" spans="1:3" x14ac:dyDescent="0.25">
      <c r="A140" t="s">
        <v>497</v>
      </c>
      <c r="B140" s="120" t="s">
        <v>507</v>
      </c>
      <c r="C140" s="121">
        <v>0</v>
      </c>
    </row>
    <row r="141" spans="1:3" x14ac:dyDescent="0.25">
      <c r="A141" t="s">
        <v>498</v>
      </c>
      <c r="B141" s="120" t="s">
        <v>506</v>
      </c>
      <c r="C141" s="121">
        <v>31046.66128</v>
      </c>
    </row>
    <row r="142" spans="1:3" x14ac:dyDescent="0.25">
      <c r="A142" t="s">
        <v>499</v>
      </c>
      <c r="B142" s="120" t="s">
        <v>509</v>
      </c>
      <c r="C142" s="121" t="s">
        <v>578</v>
      </c>
    </row>
    <row r="143" spans="1:3" x14ac:dyDescent="0.25">
      <c r="A143" t="s">
        <v>500</v>
      </c>
      <c r="B143" s="120" t="s">
        <v>509</v>
      </c>
      <c r="C143" s="121" t="s">
        <v>578</v>
      </c>
    </row>
    <row r="144" spans="1:3" x14ac:dyDescent="0.25">
      <c r="A144" t="s">
        <v>501</v>
      </c>
      <c r="B144" s="120" t="s">
        <v>506</v>
      </c>
      <c r="C144" s="121">
        <v>31046.66128</v>
      </c>
    </row>
    <row r="145" spans="1:3" x14ac:dyDescent="0.25">
      <c r="A145" t="s">
        <v>502</v>
      </c>
      <c r="B145" s="120" t="s">
        <v>509</v>
      </c>
      <c r="C145" s="121" t="s">
        <v>578</v>
      </c>
    </row>
    <row r="146" spans="1:3" x14ac:dyDescent="0.25">
      <c r="A146" t="s">
        <v>503</v>
      </c>
      <c r="B146" s="120" t="s">
        <v>509</v>
      </c>
      <c r="C146" s="121" t="s">
        <v>578</v>
      </c>
    </row>
    <row r="147" spans="1:3" x14ac:dyDescent="0.25">
      <c r="A147" t="s">
        <v>504</v>
      </c>
      <c r="B147" s="120" t="s">
        <v>506</v>
      </c>
      <c r="C147" s="121">
        <v>31046.66128</v>
      </c>
    </row>
    <row r="148" spans="1:3" x14ac:dyDescent="0.25">
      <c r="A148" t="s">
        <v>505</v>
      </c>
      <c r="B148" s="120" t="s">
        <v>506</v>
      </c>
      <c r="C148" s="121">
        <v>31046.66128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zoomScale="70" zoomScaleNormal="70" workbookViewId="0">
      <selection activeCell="S39" sqref="S39"/>
    </sheetView>
  </sheetViews>
  <sheetFormatPr baseColWidth="10" defaultRowHeight="15" x14ac:dyDescent="0.25"/>
  <cols>
    <col min="1" max="1" width="24" customWidth="1"/>
    <col min="2" max="2" width="18.7109375" customWidth="1"/>
    <col min="3" max="3" width="13.28515625" customWidth="1"/>
    <col min="4" max="4" width="17.42578125" customWidth="1"/>
    <col min="5" max="5" width="12.140625" customWidth="1"/>
    <col min="6" max="6" width="13.85546875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19" customWidth="1"/>
    <col min="20" max="20" width="4.28515625" bestFit="1" customWidth="1"/>
    <col min="21" max="21" width="9.5703125" bestFit="1" customWidth="1"/>
    <col min="22" max="22" width="9.85546875" bestFit="1" customWidth="1"/>
    <col min="23" max="23" width="4.7109375" bestFit="1" customWidth="1"/>
    <col min="24" max="24" width="5" bestFit="1" customWidth="1"/>
    <col min="25" max="25" width="4.28515625" bestFit="1" customWidth="1"/>
    <col min="26" max="26" width="8.5703125" bestFit="1" customWidth="1"/>
    <col min="27" max="27" width="3.7109375" bestFit="1" customWidth="1"/>
    <col min="28" max="28" width="4.42578125" bestFit="1" customWidth="1"/>
  </cols>
  <sheetData>
    <row r="1" spans="1:19" x14ac:dyDescent="0.25">
      <c r="A1" s="2" t="s">
        <v>512</v>
      </c>
      <c r="B1" s="2" t="s">
        <v>513</v>
      </c>
      <c r="C1" s="2" t="s">
        <v>515</v>
      </c>
      <c r="D1" s="2" t="s">
        <v>558</v>
      </c>
      <c r="E1" s="2" t="s">
        <v>557</v>
      </c>
      <c r="F1" s="2" t="s">
        <v>556</v>
      </c>
      <c r="G1" s="2" t="s">
        <v>516</v>
      </c>
      <c r="H1" s="2" t="s">
        <v>517</v>
      </c>
      <c r="I1" s="2" t="s">
        <v>555</v>
      </c>
      <c r="J1" s="2" t="s">
        <v>549</v>
      </c>
      <c r="K1" s="2" t="s">
        <v>550</v>
      </c>
      <c r="L1" s="2" t="s">
        <v>575</v>
      </c>
      <c r="M1" s="2" t="s">
        <v>576</v>
      </c>
      <c r="N1" s="2" t="s">
        <v>552</v>
      </c>
      <c r="O1" s="2" t="s">
        <v>551</v>
      </c>
      <c r="P1" s="2" t="s">
        <v>553</v>
      </c>
      <c r="Q1" s="2" t="s">
        <v>577</v>
      </c>
      <c r="R1" s="2" t="s">
        <v>567</v>
      </c>
      <c r="S1" s="2" t="s">
        <v>554</v>
      </c>
    </row>
    <row r="2" spans="1:19" x14ac:dyDescent="0.25">
      <c r="A2" s="11" t="s">
        <v>377</v>
      </c>
      <c r="B2" s="11">
        <f>2/1000</f>
        <v>2E-3</v>
      </c>
      <c r="C2">
        <f>4/2/1000+B2*TAN(30*PI()/180)</f>
        <v>3.1547005383792516E-3</v>
      </c>
      <c r="D2" s="65">
        <f>$J$44/(PI()*(C2^2-($B$44/2/1000)^2))</f>
        <v>9950151.5254825447</v>
      </c>
      <c r="E2" s="65">
        <f>$B$56</f>
        <v>750000000</v>
      </c>
      <c r="F2" s="65">
        <f>$B$61</f>
        <v>23438436822.605194</v>
      </c>
      <c r="G2" s="100">
        <f>$C$56</f>
        <v>0.46</v>
      </c>
      <c r="H2" s="100">
        <f>$C$61</f>
        <v>0.1268235294117647</v>
      </c>
      <c r="I2" s="65">
        <f>E2*F2/(F2*(1-G2^2)+E2*(1-H2^2))</f>
        <v>914763499.58468652</v>
      </c>
      <c r="J2">
        <f>$D$56</f>
        <v>0.27</v>
      </c>
      <c r="K2" s="100">
        <f>$D$61</f>
        <v>0.32237405144561837</v>
      </c>
      <c r="L2">
        <f>$F$56</f>
        <v>7.875</v>
      </c>
      <c r="M2" s="100">
        <f>$F$61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</row>
    <row r="3" spans="1:19" x14ac:dyDescent="0.25">
      <c r="A3" s="11" t="s">
        <v>430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$J$44/(PI()*(C3^2-($B$44/2/1000)^2))</f>
        <v>9950151.5254825447</v>
      </c>
      <c r="E3" s="65">
        <f t="shared" ref="E3:E4" si="2">$B$56</f>
        <v>750000000</v>
      </c>
      <c r="F3" s="65">
        <f t="shared" ref="F3:F4" si="3">$B$61</f>
        <v>23438436822.605194</v>
      </c>
      <c r="G3" s="100">
        <f t="shared" ref="G3:G4" si="4">$C$56</f>
        <v>0.46</v>
      </c>
      <c r="H3" s="100">
        <f t="shared" ref="H3:H4" si="5">$C$61</f>
        <v>0.1268235294117647</v>
      </c>
      <c r="I3" s="65">
        <f t="shared" ref="I3:I37" si="6">E3*F3/(F3*(1-G3^2)+E3*(1-H3^2))</f>
        <v>914763499.58468652</v>
      </c>
      <c r="J3">
        <f t="shared" ref="J3:J13" si="7">$D$56</f>
        <v>0.27</v>
      </c>
      <c r="K3" s="100">
        <f t="shared" ref="K3:K4" si="8">$D$61</f>
        <v>0.32237405144561837</v>
      </c>
      <c r="L3">
        <f t="shared" ref="L3:L4" si="9">$F$56</f>
        <v>7.875</v>
      </c>
      <c r="M3" s="100">
        <f t="shared" ref="M3:M4" si="10">$F$61</f>
        <v>0.77500000000000002</v>
      </c>
      <c r="N3">
        <v>0.1</v>
      </c>
      <c r="O3">
        <v>0.1</v>
      </c>
      <c r="P3">
        <f t="shared" ref="P3:P38" si="11">2*J3*K3/(J3+K3)</f>
        <v>0.29387173080219764</v>
      </c>
      <c r="Q3">
        <f t="shared" ref="Q3:Q38" si="12">(L3^2+M3^2)^(1/2)</f>
        <v>7.913043030339213</v>
      </c>
      <c r="R3">
        <v>0.1</v>
      </c>
      <c r="S3" s="65">
        <f t="shared" ref="S3:S38" si="13">1.9*P3/(Q3/10000000)*(D3/I3)^0.94</f>
        <v>10066.940447907618</v>
      </c>
    </row>
    <row r="4" spans="1:19" x14ac:dyDescent="0.25">
      <c r="A4" s="11" t="s">
        <v>429</v>
      </c>
      <c r="B4" s="11">
        <f t="shared" si="0"/>
        <v>2E-3</v>
      </c>
      <c r="C4">
        <f t="shared" si="1"/>
        <v>3.1547005383792516E-3</v>
      </c>
      <c r="D4" s="65">
        <f>$J$44/(PI()*(C4^2-($B$44/2/1000)^2))</f>
        <v>9950151.5254825447</v>
      </c>
      <c r="E4" s="65">
        <f t="shared" si="2"/>
        <v>750000000</v>
      </c>
      <c r="F4" s="65">
        <f t="shared" si="3"/>
        <v>23438436822.605194</v>
      </c>
      <c r="G4" s="100">
        <f t="shared" si="4"/>
        <v>0.46</v>
      </c>
      <c r="H4" s="100">
        <f t="shared" si="5"/>
        <v>0.1268235294117647</v>
      </c>
      <c r="I4" s="65">
        <f t="shared" si="6"/>
        <v>914763499.58468652</v>
      </c>
      <c r="J4">
        <f t="shared" si="7"/>
        <v>0.27</v>
      </c>
      <c r="K4" s="100">
        <f t="shared" si="8"/>
        <v>0.32237405144561837</v>
      </c>
      <c r="L4">
        <f t="shared" si="9"/>
        <v>7.875</v>
      </c>
      <c r="M4" s="100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</row>
    <row r="5" spans="1:19" x14ac:dyDescent="0.25">
      <c r="G5" s="100"/>
      <c r="H5" s="100"/>
      <c r="I5" s="65"/>
      <c r="S5" s="65"/>
    </row>
    <row r="6" spans="1:19" x14ac:dyDescent="0.25">
      <c r="A6" s="107" t="s">
        <v>398</v>
      </c>
      <c r="B6" s="107">
        <f>(2+1.6)/1000</f>
        <v>3.5999999999999999E-3</v>
      </c>
      <c r="C6">
        <f>3.8/2/1000+B6*TAN(30*PI()/180)</f>
        <v>3.9784609690826523E-3</v>
      </c>
      <c r="D6" s="65">
        <f>$J$44/(PI()*(C6^2-($B$46/2/1000)^2))</f>
        <v>6007161.679891034</v>
      </c>
      <c r="E6" s="65">
        <f>$B$56</f>
        <v>750000000</v>
      </c>
      <c r="F6" s="65">
        <f>$B$64</f>
        <v>21954080374.382694</v>
      </c>
      <c r="G6" s="100">
        <f>$C$56</f>
        <v>0.46</v>
      </c>
      <c r="H6" s="100">
        <f>$C$64</f>
        <v>0.12153199414660104</v>
      </c>
      <c r="I6" s="65">
        <f t="shared" si="6"/>
        <v>912344786.67626715</v>
      </c>
      <c r="J6">
        <f t="shared" si="7"/>
        <v>0.27</v>
      </c>
      <c r="K6" s="100">
        <f>$D$64</f>
        <v>0.30148453519157836</v>
      </c>
      <c r="L6">
        <f>$F$56</f>
        <v>7.875</v>
      </c>
      <c r="M6" s="100">
        <f>$F$64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</row>
    <row r="7" spans="1:19" x14ac:dyDescent="0.25">
      <c r="A7" s="107" t="s">
        <v>395</v>
      </c>
      <c r="B7" s="107">
        <f t="shared" ref="B7:B13" si="14">(2+1.6)/1000</f>
        <v>3.5999999999999999E-3</v>
      </c>
      <c r="C7">
        <f t="shared" ref="C7:C13" si="15">3.8/2/1000+B7*TAN(30*PI()/180)</f>
        <v>3.9784609690826523E-3</v>
      </c>
      <c r="D7" s="65">
        <f t="shared" ref="D7:D12" si="16">$J$44/(PI()*(C7^2-($B$46/2/1000)^2))</f>
        <v>6007161.679891034</v>
      </c>
      <c r="E7" s="65">
        <f t="shared" ref="E7:E13" si="17">$B$56</f>
        <v>750000000</v>
      </c>
      <c r="F7" s="65">
        <f t="shared" ref="F7:F13" si="18">$B$64</f>
        <v>21954080374.382694</v>
      </c>
      <c r="G7" s="100">
        <f t="shared" ref="G7:G13" si="19">$C$56</f>
        <v>0.46</v>
      </c>
      <c r="H7" s="100">
        <f t="shared" ref="H7:H13" si="20">$C$64</f>
        <v>0.12153199414660104</v>
      </c>
      <c r="I7" s="65">
        <f t="shared" si="6"/>
        <v>912344786.67626715</v>
      </c>
      <c r="J7">
        <f t="shared" si="7"/>
        <v>0.27</v>
      </c>
      <c r="K7" s="100">
        <f t="shared" ref="K7:K13" si="21">$D$64</f>
        <v>0.30148453519157836</v>
      </c>
      <c r="L7">
        <f t="shared" ref="L7:L13" si="22">$F$56</f>
        <v>7.875</v>
      </c>
      <c r="M7" s="100">
        <f t="shared" ref="M7:M13" si="23">$F$64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</row>
    <row r="8" spans="1:19" x14ac:dyDescent="0.25">
      <c r="A8" s="107" t="s">
        <v>384</v>
      </c>
      <c r="B8" s="107">
        <f t="shared" si="14"/>
        <v>3.5999999999999999E-3</v>
      </c>
      <c r="C8">
        <f t="shared" si="15"/>
        <v>3.9784609690826523E-3</v>
      </c>
      <c r="D8" s="65">
        <f t="shared" si="16"/>
        <v>6007161.679891034</v>
      </c>
      <c r="E8" s="65">
        <f t="shared" si="17"/>
        <v>750000000</v>
      </c>
      <c r="F8" s="65">
        <f t="shared" si="18"/>
        <v>21954080374.382694</v>
      </c>
      <c r="G8" s="100">
        <f t="shared" si="19"/>
        <v>0.46</v>
      </c>
      <c r="H8" s="100">
        <f t="shared" si="20"/>
        <v>0.12153199414660104</v>
      </c>
      <c r="I8" s="65">
        <f t="shared" si="6"/>
        <v>912344786.67626715</v>
      </c>
      <c r="J8">
        <f t="shared" si="7"/>
        <v>0.27</v>
      </c>
      <c r="K8" s="100">
        <f t="shared" si="21"/>
        <v>0.30148453519157836</v>
      </c>
      <c r="L8">
        <f t="shared" si="22"/>
        <v>7.875</v>
      </c>
      <c r="M8" s="100">
        <f t="shared" si="23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</row>
    <row r="9" spans="1:19" x14ac:dyDescent="0.25">
      <c r="A9" s="107" t="s">
        <v>385</v>
      </c>
      <c r="B9" s="107">
        <f t="shared" si="14"/>
        <v>3.5999999999999999E-3</v>
      </c>
      <c r="C9">
        <f t="shared" si="15"/>
        <v>3.9784609690826523E-3</v>
      </c>
      <c r="D9" s="65">
        <f t="shared" si="16"/>
        <v>6007161.679891034</v>
      </c>
      <c r="E9" s="65">
        <f t="shared" si="17"/>
        <v>750000000</v>
      </c>
      <c r="F9" s="65">
        <f t="shared" si="18"/>
        <v>21954080374.382694</v>
      </c>
      <c r="G9" s="100">
        <f t="shared" si="19"/>
        <v>0.46</v>
      </c>
      <c r="H9" s="100">
        <f t="shared" si="20"/>
        <v>0.12153199414660104</v>
      </c>
      <c r="I9" s="65">
        <f t="shared" si="6"/>
        <v>912344786.67626715</v>
      </c>
      <c r="J9">
        <f t="shared" si="7"/>
        <v>0.27</v>
      </c>
      <c r="K9" s="100">
        <f t="shared" si="21"/>
        <v>0.30148453519157836</v>
      </c>
      <c r="L9">
        <f t="shared" si="22"/>
        <v>7.875</v>
      </c>
      <c r="M9" s="100">
        <f t="shared" si="23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</row>
    <row r="10" spans="1:19" x14ac:dyDescent="0.25">
      <c r="A10" s="107" t="s">
        <v>386</v>
      </c>
      <c r="B10" s="107">
        <f t="shared" si="14"/>
        <v>3.5999999999999999E-3</v>
      </c>
      <c r="C10">
        <f t="shared" si="15"/>
        <v>3.9784609690826523E-3</v>
      </c>
      <c r="D10" s="65">
        <f t="shared" si="16"/>
        <v>6007161.679891034</v>
      </c>
      <c r="E10" s="65">
        <f t="shared" si="17"/>
        <v>750000000</v>
      </c>
      <c r="F10" s="65">
        <f t="shared" si="18"/>
        <v>21954080374.382694</v>
      </c>
      <c r="G10" s="100">
        <f t="shared" si="19"/>
        <v>0.46</v>
      </c>
      <c r="H10" s="100">
        <f t="shared" si="20"/>
        <v>0.12153199414660104</v>
      </c>
      <c r="I10" s="65">
        <f t="shared" si="6"/>
        <v>912344786.67626715</v>
      </c>
      <c r="J10">
        <f t="shared" si="7"/>
        <v>0.27</v>
      </c>
      <c r="K10" s="100">
        <f t="shared" si="21"/>
        <v>0.30148453519157836</v>
      </c>
      <c r="L10">
        <f t="shared" si="22"/>
        <v>7.875</v>
      </c>
      <c r="M10" s="100">
        <f t="shared" si="23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</row>
    <row r="11" spans="1:19" x14ac:dyDescent="0.25">
      <c r="A11" s="107" t="s">
        <v>391</v>
      </c>
      <c r="B11" s="107">
        <f t="shared" si="14"/>
        <v>3.5999999999999999E-3</v>
      </c>
      <c r="C11">
        <f t="shared" si="15"/>
        <v>3.9784609690826523E-3</v>
      </c>
      <c r="D11" s="65">
        <f t="shared" si="16"/>
        <v>6007161.679891034</v>
      </c>
      <c r="E11" s="65">
        <f t="shared" si="17"/>
        <v>750000000</v>
      </c>
      <c r="F11" s="65">
        <f t="shared" si="18"/>
        <v>21954080374.382694</v>
      </c>
      <c r="G11" s="100">
        <f t="shared" si="19"/>
        <v>0.46</v>
      </c>
      <c r="H11" s="100">
        <f t="shared" si="20"/>
        <v>0.12153199414660104</v>
      </c>
      <c r="I11" s="65">
        <f t="shared" si="6"/>
        <v>912344786.67626715</v>
      </c>
      <c r="J11">
        <f t="shared" si="7"/>
        <v>0.27</v>
      </c>
      <c r="K11" s="100">
        <f t="shared" si="21"/>
        <v>0.30148453519157836</v>
      </c>
      <c r="L11">
        <f t="shared" si="22"/>
        <v>7.875</v>
      </c>
      <c r="M11" s="100">
        <f t="shared" si="23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</row>
    <row r="12" spans="1:19" x14ac:dyDescent="0.25">
      <c r="A12" s="107" t="s">
        <v>392</v>
      </c>
      <c r="B12" s="107">
        <f t="shared" si="14"/>
        <v>3.5999999999999999E-3</v>
      </c>
      <c r="C12">
        <f t="shared" si="15"/>
        <v>3.9784609690826523E-3</v>
      </c>
      <c r="D12" s="65">
        <f t="shared" si="16"/>
        <v>6007161.679891034</v>
      </c>
      <c r="E12" s="65">
        <f t="shared" si="17"/>
        <v>750000000</v>
      </c>
      <c r="F12" s="65">
        <f t="shared" si="18"/>
        <v>21954080374.382694</v>
      </c>
      <c r="G12" s="100">
        <f t="shared" si="19"/>
        <v>0.46</v>
      </c>
      <c r="H12" s="100">
        <f t="shared" si="20"/>
        <v>0.12153199414660104</v>
      </c>
      <c r="I12" s="65">
        <f t="shared" si="6"/>
        <v>912344786.67626715</v>
      </c>
      <c r="J12">
        <f t="shared" si="7"/>
        <v>0.27</v>
      </c>
      <c r="K12" s="100">
        <f t="shared" si="21"/>
        <v>0.30148453519157836</v>
      </c>
      <c r="L12">
        <f t="shared" si="22"/>
        <v>7.875</v>
      </c>
      <c r="M12" s="100">
        <f t="shared" si="23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</row>
    <row r="13" spans="1:19" x14ac:dyDescent="0.25">
      <c r="A13" s="107" t="s">
        <v>393</v>
      </c>
      <c r="B13" s="107">
        <f t="shared" si="14"/>
        <v>3.5999999999999999E-3</v>
      </c>
      <c r="C13">
        <f t="shared" si="15"/>
        <v>3.9784609690826523E-3</v>
      </c>
      <c r="D13" s="65">
        <f>$J$44/(PI()*(C13^2-($B$46/2/1000)^2))</f>
        <v>6007161.679891034</v>
      </c>
      <c r="E13" s="65">
        <f t="shared" si="17"/>
        <v>750000000</v>
      </c>
      <c r="F13" s="65">
        <f t="shared" si="18"/>
        <v>21954080374.382694</v>
      </c>
      <c r="G13" s="100">
        <f t="shared" si="19"/>
        <v>0.46</v>
      </c>
      <c r="H13" s="100">
        <f t="shared" si="20"/>
        <v>0.12153199414660104</v>
      </c>
      <c r="I13" s="65">
        <f t="shared" si="6"/>
        <v>912344786.67626715</v>
      </c>
      <c r="J13">
        <f t="shared" si="7"/>
        <v>0.27</v>
      </c>
      <c r="K13" s="100">
        <f t="shared" si="21"/>
        <v>0.30148453519157836</v>
      </c>
      <c r="L13">
        <f t="shared" si="22"/>
        <v>7.875</v>
      </c>
      <c r="M13" s="100">
        <f t="shared" si="23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</row>
    <row r="14" spans="1:19" x14ac:dyDescent="0.25">
      <c r="G14" s="100"/>
      <c r="H14" s="100"/>
      <c r="I14" s="65"/>
      <c r="S14" s="65"/>
    </row>
    <row r="15" spans="1:19" x14ac:dyDescent="0.25">
      <c r="A15" s="108" t="s">
        <v>465</v>
      </c>
      <c r="B15" s="108">
        <f>1.554/1000</f>
        <v>1.554E-3</v>
      </c>
      <c r="C15">
        <f>5.5/2/1000+B15*TAN(30*PI()/180)</f>
        <v>3.6472023183206784E-3</v>
      </c>
      <c r="D15" s="65">
        <f>$J$44/(PI()*(C15^2-($B$42/2/1000)^2))</f>
        <v>8059574.8747452358</v>
      </c>
      <c r="E15" s="65">
        <f>$B$66</f>
        <v>12428818143.584404</v>
      </c>
      <c r="F15" s="65">
        <f>$B$57</f>
        <v>71700000000</v>
      </c>
      <c r="G15" s="100">
        <f>$C$66</f>
        <v>0.13287921133115013</v>
      </c>
      <c r="H15" s="100">
        <f>$C$57</f>
        <v>0.33</v>
      </c>
      <c r="I15" s="65">
        <f t="shared" si="6"/>
        <v>10933059528.597418</v>
      </c>
      <c r="J15" s="100">
        <f>$D$66</f>
        <v>0.29142496305131627</v>
      </c>
      <c r="K15">
        <f>$D$57</f>
        <v>130</v>
      </c>
      <c r="L15" s="100">
        <f>$F$66</f>
        <v>0.77500000000000002</v>
      </c>
      <c r="M15">
        <f>$F$57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</row>
    <row r="16" spans="1:19" x14ac:dyDescent="0.25">
      <c r="G16" s="100"/>
      <c r="H16" s="100"/>
      <c r="I16" s="65"/>
      <c r="S16" s="65"/>
    </row>
    <row r="17" spans="1:19" x14ac:dyDescent="0.25">
      <c r="A17" s="109" t="s">
        <v>474</v>
      </c>
      <c r="B17" s="109">
        <f t="shared" ref="B17:B26" si="24">2/1000</f>
        <v>2E-3</v>
      </c>
      <c r="C17">
        <f>3.8/2/1000+B17*TAN(30*PI()/180)</f>
        <v>3.0547005383792514E-3</v>
      </c>
      <c r="D17" s="65">
        <f>$J$44/(PI()*(C17^2-($B$43/2/1000)^2))</f>
        <v>10691755.566490689</v>
      </c>
      <c r="E17" s="65">
        <f>$B$62</f>
        <v>23438436822.605194</v>
      </c>
      <c r="F17" s="65">
        <f>$B$57</f>
        <v>71700000000</v>
      </c>
      <c r="G17" s="100">
        <f>$C$62</f>
        <v>0.1268235294117647</v>
      </c>
      <c r="H17" s="100">
        <f>$C$57</f>
        <v>0.33</v>
      </c>
      <c r="I17" s="65">
        <f t="shared" si="6"/>
        <v>18380020925.748684</v>
      </c>
      <c r="J17" s="100">
        <f>$D$62</f>
        <v>0.32237405144561837</v>
      </c>
      <c r="K17">
        <f>$D$57</f>
        <v>130</v>
      </c>
      <c r="L17" s="100">
        <f>$F$62</f>
        <v>0.22499999999999998</v>
      </c>
      <c r="M17">
        <f>$F$57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</row>
    <row r="18" spans="1:19" x14ac:dyDescent="0.25">
      <c r="A18" s="109" t="s">
        <v>485</v>
      </c>
      <c r="B18" s="109">
        <f t="shared" si="24"/>
        <v>2E-3</v>
      </c>
      <c r="C18">
        <f t="shared" ref="C18:C20" si="25">3.8/2/1000+B18*TAN(30*PI()/180)</f>
        <v>3.0547005383792514E-3</v>
      </c>
      <c r="D18" s="65">
        <f t="shared" ref="D18:D20" si="26">$J$44/(PI()*(C18^2-($B$43/2/1000)^2))</f>
        <v>10691755.566490689</v>
      </c>
      <c r="E18" s="65">
        <f t="shared" ref="E18:E20" si="27">$B$62</f>
        <v>23438436822.605194</v>
      </c>
      <c r="F18" s="65">
        <f t="shared" ref="F18:F20" si="28">$B$57</f>
        <v>71700000000</v>
      </c>
      <c r="G18" s="100">
        <f t="shared" ref="G18:G20" si="29">$C$62</f>
        <v>0.1268235294117647</v>
      </c>
      <c r="H18" s="100">
        <f t="shared" ref="H18:H20" si="30">$C$57</f>
        <v>0.33</v>
      </c>
      <c r="I18" s="65">
        <f t="shared" si="6"/>
        <v>18380020925.748684</v>
      </c>
      <c r="J18" s="100">
        <f t="shared" ref="J18:J20" si="31">$D$62</f>
        <v>0.32237405144561837</v>
      </c>
      <c r="K18">
        <f t="shared" ref="K18:K20" si="32">$D$57</f>
        <v>130</v>
      </c>
      <c r="L18" s="100">
        <f t="shared" ref="L18:L20" si="33">$F$62</f>
        <v>0.22499999999999998</v>
      </c>
      <c r="M18">
        <f t="shared" ref="M18:M20" si="34">$F$57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</row>
    <row r="19" spans="1:19" x14ac:dyDescent="0.25">
      <c r="A19" s="109" t="s">
        <v>494</v>
      </c>
      <c r="B19" s="109">
        <f t="shared" si="24"/>
        <v>2E-3</v>
      </c>
      <c r="C19">
        <f t="shared" si="25"/>
        <v>3.0547005383792514E-3</v>
      </c>
      <c r="D19" s="65">
        <f t="shared" si="26"/>
        <v>10691755.566490689</v>
      </c>
      <c r="E19" s="65">
        <f t="shared" si="27"/>
        <v>23438436822.605194</v>
      </c>
      <c r="F19" s="65">
        <f t="shared" si="28"/>
        <v>71700000000</v>
      </c>
      <c r="G19" s="100">
        <f t="shared" si="29"/>
        <v>0.1268235294117647</v>
      </c>
      <c r="H19" s="100">
        <f t="shared" si="30"/>
        <v>0.33</v>
      </c>
      <c r="I19" s="65">
        <f t="shared" si="6"/>
        <v>18380020925.748684</v>
      </c>
      <c r="J19" s="100">
        <f t="shared" si="31"/>
        <v>0.32237405144561837</v>
      </c>
      <c r="K19">
        <f t="shared" si="32"/>
        <v>130</v>
      </c>
      <c r="L19" s="100">
        <f t="shared" si="33"/>
        <v>0.22499999999999998</v>
      </c>
      <c r="M19">
        <f t="shared" si="34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</row>
    <row r="20" spans="1:19" x14ac:dyDescent="0.25">
      <c r="A20" s="109" t="s">
        <v>416</v>
      </c>
      <c r="B20" s="109">
        <f t="shared" si="24"/>
        <v>2E-3</v>
      </c>
      <c r="C20">
        <f t="shared" si="25"/>
        <v>3.0547005383792514E-3</v>
      </c>
      <c r="D20" s="65">
        <f t="shared" si="26"/>
        <v>10691755.566490689</v>
      </c>
      <c r="E20" s="65">
        <f t="shared" si="27"/>
        <v>23438436822.605194</v>
      </c>
      <c r="F20" s="65">
        <f t="shared" si="28"/>
        <v>71700000000</v>
      </c>
      <c r="G20" s="100">
        <f t="shared" si="29"/>
        <v>0.1268235294117647</v>
      </c>
      <c r="H20" s="100">
        <f t="shared" si="30"/>
        <v>0.33</v>
      </c>
      <c r="I20" s="65">
        <f t="shared" si="6"/>
        <v>18380020925.748684</v>
      </c>
      <c r="J20" s="100">
        <f t="shared" si="31"/>
        <v>0.32237405144561837</v>
      </c>
      <c r="K20">
        <f t="shared" si="32"/>
        <v>130</v>
      </c>
      <c r="L20" s="100">
        <f t="shared" si="33"/>
        <v>0.22499999999999998</v>
      </c>
      <c r="M20">
        <f t="shared" si="34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</row>
    <row r="21" spans="1:19" x14ac:dyDescent="0.25">
      <c r="G21" s="100"/>
      <c r="H21" s="100"/>
      <c r="I21" s="65"/>
      <c r="S21" s="65"/>
    </row>
    <row r="22" spans="1:19" x14ac:dyDescent="0.25">
      <c r="G22" s="100"/>
      <c r="H22" s="100"/>
      <c r="I22" s="65"/>
      <c r="S22" s="65"/>
    </row>
    <row r="23" spans="1:19" x14ac:dyDescent="0.25">
      <c r="A23" s="109" t="s">
        <v>487</v>
      </c>
      <c r="B23" s="109">
        <f t="shared" si="24"/>
        <v>2E-3</v>
      </c>
      <c r="C23">
        <f t="shared" ref="C23:C33" si="35">3.8/2/1000+B23*TAN(30*PI()/180)</f>
        <v>3.0547005383792514E-3</v>
      </c>
      <c r="D23" s="65">
        <f t="shared" ref="D23:D33" si="36">$J$44/(PI()*(C23^2-($B$43/2/1000)^2))</f>
        <v>10691755.566490689</v>
      </c>
      <c r="E23" s="65">
        <f>$B$62</f>
        <v>23438436822.605194</v>
      </c>
      <c r="F23" s="65">
        <f>$B$56</f>
        <v>750000000</v>
      </c>
      <c r="G23" s="100">
        <f>$C$62</f>
        <v>0.1268235294117647</v>
      </c>
      <c r="H23" s="100">
        <f>$C$56</f>
        <v>0.46</v>
      </c>
      <c r="I23" s="65">
        <f t="shared" si="6"/>
        <v>914763499.58468652</v>
      </c>
      <c r="J23" s="100">
        <f t="shared" ref="J23:J33" si="37">$D$62</f>
        <v>0.32237405144561837</v>
      </c>
      <c r="K23">
        <f t="shared" ref="K23:K33" si="38">$D$56</f>
        <v>0.27</v>
      </c>
      <c r="L23" s="100">
        <f>$F$62</f>
        <v>0.22499999999999998</v>
      </c>
      <c r="M23">
        <f>$F$56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</row>
    <row r="24" spans="1:19" x14ac:dyDescent="0.25">
      <c r="A24" s="109" t="s">
        <v>488</v>
      </c>
      <c r="B24" s="109">
        <f t="shared" si="24"/>
        <v>2E-3</v>
      </c>
      <c r="C24">
        <f t="shared" si="35"/>
        <v>3.0547005383792514E-3</v>
      </c>
      <c r="D24" s="65">
        <f t="shared" si="36"/>
        <v>10691755.566490689</v>
      </c>
      <c r="E24" s="65">
        <f t="shared" ref="E24:E33" si="39">$B$62</f>
        <v>23438436822.605194</v>
      </c>
      <c r="F24" s="65">
        <f t="shared" ref="F24:F33" si="40">$B$56</f>
        <v>750000000</v>
      </c>
      <c r="G24" s="100">
        <f t="shared" ref="G24:G33" si="41">$C$62</f>
        <v>0.1268235294117647</v>
      </c>
      <c r="H24" s="100">
        <f t="shared" ref="H24:H33" si="42">$C$56</f>
        <v>0.46</v>
      </c>
      <c r="I24" s="65">
        <f t="shared" si="6"/>
        <v>914763499.58468652</v>
      </c>
      <c r="J24" s="100">
        <f t="shared" si="37"/>
        <v>0.32237405144561837</v>
      </c>
      <c r="K24">
        <f t="shared" si="38"/>
        <v>0.27</v>
      </c>
      <c r="L24" s="100">
        <f t="shared" ref="L24:L33" si="43">$F$62</f>
        <v>0.22499999999999998</v>
      </c>
      <c r="M24">
        <f t="shared" ref="M24:M33" si="44">$F$56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</row>
    <row r="25" spans="1:19" x14ac:dyDescent="0.25">
      <c r="A25" s="109" t="s">
        <v>489</v>
      </c>
      <c r="B25" s="109">
        <f t="shared" si="24"/>
        <v>2E-3</v>
      </c>
      <c r="C25">
        <f t="shared" si="35"/>
        <v>3.0547005383792514E-3</v>
      </c>
      <c r="D25" s="65">
        <f t="shared" si="36"/>
        <v>10691755.566490689</v>
      </c>
      <c r="E25" s="65">
        <f t="shared" si="39"/>
        <v>23438436822.605194</v>
      </c>
      <c r="F25" s="65">
        <f t="shared" si="40"/>
        <v>750000000</v>
      </c>
      <c r="G25" s="100">
        <f t="shared" si="41"/>
        <v>0.1268235294117647</v>
      </c>
      <c r="H25" s="100">
        <f t="shared" si="42"/>
        <v>0.46</v>
      </c>
      <c r="I25" s="65">
        <f t="shared" si="6"/>
        <v>914763499.58468652</v>
      </c>
      <c r="J25" s="100">
        <f t="shared" si="37"/>
        <v>0.32237405144561837</v>
      </c>
      <c r="K25">
        <f t="shared" si="38"/>
        <v>0.27</v>
      </c>
      <c r="L25" s="100">
        <f t="shared" si="43"/>
        <v>0.22499999999999998</v>
      </c>
      <c r="M25">
        <f t="shared" si="44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</row>
    <row r="26" spans="1:19" x14ac:dyDescent="0.25">
      <c r="A26" s="109" t="s">
        <v>490</v>
      </c>
      <c r="B26" s="109">
        <f t="shared" si="24"/>
        <v>2E-3</v>
      </c>
      <c r="C26">
        <f t="shared" si="35"/>
        <v>3.0547005383792514E-3</v>
      </c>
      <c r="D26" s="65">
        <f t="shared" si="36"/>
        <v>10691755.566490689</v>
      </c>
      <c r="E26" s="65">
        <f t="shared" si="39"/>
        <v>23438436822.605194</v>
      </c>
      <c r="F26" s="65">
        <f t="shared" si="40"/>
        <v>750000000</v>
      </c>
      <c r="G26" s="100">
        <f t="shared" si="41"/>
        <v>0.1268235294117647</v>
      </c>
      <c r="H26" s="100">
        <f t="shared" si="42"/>
        <v>0.46</v>
      </c>
      <c r="I26" s="65">
        <f t="shared" si="6"/>
        <v>914763499.58468652</v>
      </c>
      <c r="J26" s="100">
        <f t="shared" si="37"/>
        <v>0.32237405144561837</v>
      </c>
      <c r="K26">
        <f t="shared" si="38"/>
        <v>0.27</v>
      </c>
      <c r="L26" s="100">
        <f t="shared" si="43"/>
        <v>0.22499999999999998</v>
      </c>
      <c r="M26">
        <f t="shared" si="44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</row>
    <row r="27" spans="1:19" x14ac:dyDescent="0.25">
      <c r="A27" s="109" t="s">
        <v>442</v>
      </c>
      <c r="B27" s="109">
        <f t="shared" ref="B27:B33" si="45">2/1000</f>
        <v>2E-3</v>
      </c>
      <c r="C27">
        <f t="shared" si="35"/>
        <v>3.0547005383792514E-3</v>
      </c>
      <c r="D27" s="65">
        <f t="shared" si="36"/>
        <v>10691755.566490689</v>
      </c>
      <c r="E27" s="65">
        <f t="shared" si="39"/>
        <v>23438436822.605194</v>
      </c>
      <c r="F27" s="65">
        <f t="shared" si="40"/>
        <v>750000000</v>
      </c>
      <c r="G27" s="100">
        <f t="shared" si="41"/>
        <v>0.1268235294117647</v>
      </c>
      <c r="H27" s="100">
        <f t="shared" si="42"/>
        <v>0.46</v>
      </c>
      <c r="I27" s="65">
        <f t="shared" si="6"/>
        <v>914763499.58468652</v>
      </c>
      <c r="J27" s="100">
        <f t="shared" si="37"/>
        <v>0.32237405144561837</v>
      </c>
      <c r="K27">
        <f t="shared" si="38"/>
        <v>0.27</v>
      </c>
      <c r="L27" s="100">
        <f t="shared" si="43"/>
        <v>0.22499999999999998</v>
      </c>
      <c r="M27">
        <f t="shared" si="44"/>
        <v>7.875</v>
      </c>
      <c r="N27">
        <v>0.1</v>
      </c>
      <c r="O27">
        <v>0.1</v>
      </c>
      <c r="P27">
        <f t="shared" si="11"/>
        <v>0.29387173080219764</v>
      </c>
      <c r="Q27">
        <f t="shared" si="12"/>
        <v>7.8782136300052183</v>
      </c>
      <c r="R27">
        <v>0.1</v>
      </c>
      <c r="S27" s="65">
        <f t="shared" si="13"/>
        <v>10818.310473324145</v>
      </c>
    </row>
    <row r="28" spans="1:19" x14ac:dyDescent="0.25">
      <c r="A28" s="109" t="s">
        <v>443</v>
      </c>
      <c r="B28" s="109">
        <f t="shared" si="45"/>
        <v>2E-3</v>
      </c>
      <c r="C28">
        <f t="shared" si="35"/>
        <v>3.0547005383792514E-3</v>
      </c>
      <c r="D28" s="65">
        <f t="shared" si="36"/>
        <v>10691755.566490689</v>
      </c>
      <c r="E28" s="65">
        <f t="shared" si="39"/>
        <v>23438436822.605194</v>
      </c>
      <c r="F28" s="65">
        <f t="shared" si="40"/>
        <v>750000000</v>
      </c>
      <c r="G28" s="100">
        <f t="shared" si="41"/>
        <v>0.1268235294117647</v>
      </c>
      <c r="H28" s="100">
        <f t="shared" si="42"/>
        <v>0.46</v>
      </c>
      <c r="I28" s="65">
        <f t="shared" si="6"/>
        <v>914763499.58468652</v>
      </c>
      <c r="J28" s="100">
        <f t="shared" si="37"/>
        <v>0.32237405144561837</v>
      </c>
      <c r="K28">
        <f t="shared" si="38"/>
        <v>0.27</v>
      </c>
      <c r="L28" s="100">
        <f t="shared" si="43"/>
        <v>0.22499999999999998</v>
      </c>
      <c r="M28">
        <f t="shared" si="44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</row>
    <row r="29" spans="1:19" x14ac:dyDescent="0.25">
      <c r="A29" s="109" t="s">
        <v>444</v>
      </c>
      <c r="B29" s="109">
        <f t="shared" si="45"/>
        <v>2E-3</v>
      </c>
      <c r="C29">
        <f t="shared" si="35"/>
        <v>3.0547005383792514E-3</v>
      </c>
      <c r="D29" s="65">
        <f t="shared" si="36"/>
        <v>10691755.566490689</v>
      </c>
      <c r="E29" s="65">
        <f t="shared" si="39"/>
        <v>23438436822.605194</v>
      </c>
      <c r="F29" s="65">
        <f t="shared" si="40"/>
        <v>750000000</v>
      </c>
      <c r="G29" s="100">
        <f t="shared" si="41"/>
        <v>0.1268235294117647</v>
      </c>
      <c r="H29" s="100">
        <f t="shared" si="42"/>
        <v>0.46</v>
      </c>
      <c r="I29" s="65">
        <f t="shared" si="6"/>
        <v>914763499.58468652</v>
      </c>
      <c r="J29" s="100">
        <f t="shared" si="37"/>
        <v>0.32237405144561837</v>
      </c>
      <c r="K29">
        <f t="shared" si="38"/>
        <v>0.27</v>
      </c>
      <c r="L29" s="100">
        <f t="shared" si="43"/>
        <v>0.22499999999999998</v>
      </c>
      <c r="M29">
        <f t="shared" si="44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</row>
    <row r="30" spans="1:19" x14ac:dyDescent="0.25">
      <c r="A30" s="109" t="s">
        <v>445</v>
      </c>
      <c r="B30" s="109">
        <f t="shared" si="45"/>
        <v>2E-3</v>
      </c>
      <c r="C30">
        <f t="shared" si="35"/>
        <v>3.0547005383792514E-3</v>
      </c>
      <c r="D30" s="65">
        <f t="shared" si="36"/>
        <v>10691755.566490689</v>
      </c>
      <c r="E30" s="65">
        <f t="shared" si="39"/>
        <v>23438436822.605194</v>
      </c>
      <c r="F30" s="65">
        <f t="shared" si="40"/>
        <v>750000000</v>
      </c>
      <c r="G30" s="100">
        <f t="shared" si="41"/>
        <v>0.1268235294117647</v>
      </c>
      <c r="H30" s="100">
        <f t="shared" si="42"/>
        <v>0.46</v>
      </c>
      <c r="I30" s="65">
        <f t="shared" si="6"/>
        <v>914763499.58468652</v>
      </c>
      <c r="J30" s="100">
        <f t="shared" si="37"/>
        <v>0.32237405144561837</v>
      </c>
      <c r="K30">
        <f t="shared" si="38"/>
        <v>0.27</v>
      </c>
      <c r="L30" s="100">
        <f t="shared" si="43"/>
        <v>0.22499999999999998</v>
      </c>
      <c r="M30">
        <f t="shared" si="44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</row>
    <row r="31" spans="1:19" x14ac:dyDescent="0.25">
      <c r="A31" s="109" t="s">
        <v>446</v>
      </c>
      <c r="B31" s="109">
        <f t="shared" si="45"/>
        <v>2E-3</v>
      </c>
      <c r="C31">
        <f t="shared" si="35"/>
        <v>3.0547005383792514E-3</v>
      </c>
      <c r="D31" s="65">
        <f t="shared" si="36"/>
        <v>10691755.566490689</v>
      </c>
      <c r="E31" s="65">
        <f t="shared" si="39"/>
        <v>23438436822.605194</v>
      </c>
      <c r="F31" s="65">
        <f t="shared" si="40"/>
        <v>750000000</v>
      </c>
      <c r="G31" s="100">
        <f t="shared" si="41"/>
        <v>0.1268235294117647</v>
      </c>
      <c r="H31" s="100">
        <f t="shared" si="42"/>
        <v>0.46</v>
      </c>
      <c r="I31" s="65">
        <f t="shared" si="6"/>
        <v>914763499.58468652</v>
      </c>
      <c r="J31" s="100">
        <f t="shared" si="37"/>
        <v>0.32237405144561837</v>
      </c>
      <c r="K31">
        <f t="shared" si="38"/>
        <v>0.27</v>
      </c>
      <c r="L31" s="100">
        <f t="shared" si="43"/>
        <v>0.22499999999999998</v>
      </c>
      <c r="M31">
        <f t="shared" si="44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</row>
    <row r="32" spans="1:19" x14ac:dyDescent="0.25">
      <c r="A32" s="109" t="s">
        <v>441</v>
      </c>
      <c r="B32" s="109">
        <f t="shared" si="45"/>
        <v>2E-3</v>
      </c>
      <c r="C32">
        <f t="shared" si="35"/>
        <v>3.0547005383792514E-3</v>
      </c>
      <c r="D32" s="65">
        <f t="shared" si="36"/>
        <v>10691755.566490689</v>
      </c>
      <c r="E32" s="65">
        <f t="shared" si="39"/>
        <v>23438436822.605194</v>
      </c>
      <c r="F32" s="65">
        <f t="shared" si="40"/>
        <v>750000000</v>
      </c>
      <c r="G32" s="100">
        <f t="shared" si="41"/>
        <v>0.1268235294117647</v>
      </c>
      <c r="H32" s="100">
        <f t="shared" si="42"/>
        <v>0.46</v>
      </c>
      <c r="I32" s="65">
        <f t="shared" si="6"/>
        <v>914763499.58468652</v>
      </c>
      <c r="J32" s="100">
        <f t="shared" si="37"/>
        <v>0.32237405144561837</v>
      </c>
      <c r="K32">
        <f t="shared" si="38"/>
        <v>0.27</v>
      </c>
      <c r="L32" s="100">
        <f t="shared" si="43"/>
        <v>0.22499999999999998</v>
      </c>
      <c r="M32">
        <f t="shared" si="44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</row>
    <row r="33" spans="1:19" x14ac:dyDescent="0.25">
      <c r="A33" s="109" t="s">
        <v>397</v>
      </c>
      <c r="B33" s="109">
        <f t="shared" si="45"/>
        <v>2E-3</v>
      </c>
      <c r="C33">
        <f t="shared" si="35"/>
        <v>3.0547005383792514E-3</v>
      </c>
      <c r="D33" s="65">
        <f t="shared" si="36"/>
        <v>10691755.566490689</v>
      </c>
      <c r="E33" s="65">
        <f t="shared" si="39"/>
        <v>23438436822.605194</v>
      </c>
      <c r="F33" s="65">
        <f t="shared" si="40"/>
        <v>750000000</v>
      </c>
      <c r="G33" s="100">
        <f t="shared" si="41"/>
        <v>0.1268235294117647</v>
      </c>
      <c r="H33" s="100">
        <f t="shared" si="42"/>
        <v>0.46</v>
      </c>
      <c r="I33" s="65">
        <f t="shared" si="6"/>
        <v>914763499.58468652</v>
      </c>
      <c r="J33" s="100">
        <f t="shared" si="37"/>
        <v>0.32237405144561837</v>
      </c>
      <c r="K33">
        <f t="shared" si="38"/>
        <v>0.27</v>
      </c>
      <c r="L33" s="100">
        <f t="shared" si="43"/>
        <v>0.22499999999999998</v>
      </c>
      <c r="M33">
        <f t="shared" si="44"/>
        <v>7.875</v>
      </c>
      <c r="N33">
        <v>0.1</v>
      </c>
      <c r="O33">
        <v>0.1</v>
      </c>
      <c r="P33">
        <f t="shared" si="11"/>
        <v>0.29387173080219764</v>
      </c>
      <c r="Q33">
        <f t="shared" si="12"/>
        <v>7.8782136300052183</v>
      </c>
      <c r="R33">
        <v>0.1</v>
      </c>
      <c r="S33" s="65">
        <f t="shared" si="13"/>
        <v>10818.310473324145</v>
      </c>
    </row>
    <row r="34" spans="1:19" x14ac:dyDescent="0.25">
      <c r="G34" s="100"/>
      <c r="H34" s="100"/>
      <c r="I34" s="65"/>
      <c r="S34" s="65"/>
    </row>
    <row r="35" spans="1:19" x14ac:dyDescent="0.25">
      <c r="A35" s="107" t="s">
        <v>498</v>
      </c>
      <c r="B35" s="107">
        <f>1.6/1000</f>
        <v>1.6000000000000001E-3</v>
      </c>
      <c r="C35">
        <f>3.8/2/1000+B35*TAN(30*PI()/180)</f>
        <v>2.8237604307034011E-3</v>
      </c>
      <c r="D35" s="117">
        <f>$J$44/(PI()*(C35^2-($B$46/2/1000)^2))</f>
        <v>12773146.032403067</v>
      </c>
      <c r="E35" s="65">
        <f>$B$64</f>
        <v>21954080374.382694</v>
      </c>
      <c r="F35" s="65">
        <f>$B$63</f>
        <v>23438436822.605194</v>
      </c>
      <c r="G35" s="100">
        <f>$C$64</f>
        <v>0.12153199414660104</v>
      </c>
      <c r="H35" s="100">
        <f>$C$63</f>
        <v>0.1268235294117647</v>
      </c>
      <c r="I35" s="65">
        <f t="shared" si="6"/>
        <v>11513365149.421299</v>
      </c>
      <c r="J35" s="100">
        <f>$D$64</f>
        <v>0.30148453519157836</v>
      </c>
      <c r="K35" s="100">
        <f>$D$63</f>
        <v>0.32237405144561837</v>
      </c>
      <c r="L35" s="100">
        <f>$F$64</f>
        <v>0.22499999999999998</v>
      </c>
      <c r="M35" s="100">
        <f>$F$63</f>
        <v>0.22499999999999998</v>
      </c>
      <c r="N35">
        <v>0.1</v>
      </c>
      <c r="O35">
        <v>0.1</v>
      </c>
      <c r="P35">
        <f t="shared" si="11"/>
        <v>0.31157955709738194</v>
      </c>
      <c r="Q35">
        <f t="shared" si="12"/>
        <v>0.31819805153394637</v>
      </c>
      <c r="R35">
        <v>0.1</v>
      </c>
      <c r="S35" s="65">
        <f t="shared" si="13"/>
        <v>31046.661276125637</v>
      </c>
    </row>
    <row r="36" spans="1:19" x14ac:dyDescent="0.25">
      <c r="A36" s="107" t="s">
        <v>501</v>
      </c>
      <c r="B36" s="107">
        <f t="shared" ref="B36:B38" si="46">1.6/1000</f>
        <v>1.6000000000000001E-3</v>
      </c>
      <c r="C36">
        <f t="shared" ref="C36:C38" si="47">3.8/2/1000+B36*TAN(30*PI()/180)</f>
        <v>2.8237604307034011E-3</v>
      </c>
      <c r="D36" s="65">
        <f t="shared" ref="D36:D38" si="48">$J$44/(PI()*(C36^2-($B$46/2/1000)^2))</f>
        <v>12773146.032403067</v>
      </c>
      <c r="E36" s="65">
        <f t="shared" ref="E36:E38" si="49">$B$64</f>
        <v>21954080374.382694</v>
      </c>
      <c r="F36" s="65">
        <f t="shared" ref="F36:F38" si="50">$B$63</f>
        <v>23438436822.605194</v>
      </c>
      <c r="G36" s="100">
        <f t="shared" ref="G36:G38" si="51">$C$64</f>
        <v>0.12153199414660104</v>
      </c>
      <c r="H36" s="100">
        <f t="shared" ref="H36:H38" si="52">$C$63</f>
        <v>0.1268235294117647</v>
      </c>
      <c r="I36" s="65">
        <f t="shared" si="6"/>
        <v>11513365149.421299</v>
      </c>
      <c r="J36" s="100">
        <f t="shared" ref="J36:J38" si="53">$D$64</f>
        <v>0.30148453519157836</v>
      </c>
      <c r="K36" s="100">
        <f t="shared" ref="K36:K38" si="54">$D$63</f>
        <v>0.32237405144561837</v>
      </c>
      <c r="L36" s="100">
        <f t="shared" ref="L36:L38" si="55">$F$64</f>
        <v>0.22499999999999998</v>
      </c>
      <c r="M36" s="100">
        <f t="shared" ref="M36:M38" si="56">$F$63</f>
        <v>0.22499999999999998</v>
      </c>
      <c r="N36">
        <v>0.1</v>
      </c>
      <c r="O36">
        <v>0.1</v>
      </c>
      <c r="P36">
        <f t="shared" si="11"/>
        <v>0.31157955709738194</v>
      </c>
      <c r="Q36">
        <f t="shared" si="12"/>
        <v>0.31819805153394637</v>
      </c>
      <c r="R36">
        <v>0.1</v>
      </c>
      <c r="S36" s="65">
        <f t="shared" si="13"/>
        <v>31046.661276125637</v>
      </c>
    </row>
    <row r="37" spans="1:19" x14ac:dyDescent="0.25">
      <c r="A37" s="107" t="s">
        <v>504</v>
      </c>
      <c r="B37" s="107">
        <f t="shared" si="46"/>
        <v>1.6000000000000001E-3</v>
      </c>
      <c r="C37">
        <f t="shared" si="47"/>
        <v>2.8237604307034011E-3</v>
      </c>
      <c r="D37" s="65">
        <f t="shared" si="48"/>
        <v>12773146.032403067</v>
      </c>
      <c r="E37" s="65">
        <f t="shared" si="49"/>
        <v>21954080374.382694</v>
      </c>
      <c r="F37" s="65">
        <f t="shared" si="50"/>
        <v>23438436822.605194</v>
      </c>
      <c r="G37" s="100">
        <f t="shared" si="51"/>
        <v>0.12153199414660104</v>
      </c>
      <c r="H37" s="100">
        <f t="shared" si="52"/>
        <v>0.1268235294117647</v>
      </c>
      <c r="I37" s="65">
        <f t="shared" si="6"/>
        <v>11513365149.421299</v>
      </c>
      <c r="J37" s="100">
        <f t="shared" si="53"/>
        <v>0.30148453519157836</v>
      </c>
      <c r="K37" s="100">
        <f t="shared" si="54"/>
        <v>0.32237405144561837</v>
      </c>
      <c r="L37" s="100">
        <f t="shared" si="55"/>
        <v>0.22499999999999998</v>
      </c>
      <c r="M37" s="100">
        <f t="shared" si="56"/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</row>
    <row r="38" spans="1:19" x14ac:dyDescent="0.25">
      <c r="A38" s="107" t="s">
        <v>505</v>
      </c>
      <c r="B38" s="107">
        <f t="shared" si="46"/>
        <v>1.6000000000000001E-3</v>
      </c>
      <c r="C38">
        <f t="shared" si="47"/>
        <v>2.8237604307034011E-3</v>
      </c>
      <c r="D38" s="65">
        <f t="shared" si="48"/>
        <v>12773146.032403067</v>
      </c>
      <c r="E38" s="65">
        <f t="shared" si="49"/>
        <v>21954080374.382694</v>
      </c>
      <c r="F38" s="65">
        <f t="shared" si="50"/>
        <v>23438436822.605194</v>
      </c>
      <c r="G38" s="100">
        <f t="shared" si="51"/>
        <v>0.12153199414660104</v>
      </c>
      <c r="H38" s="100">
        <f t="shared" si="52"/>
        <v>0.1268235294117647</v>
      </c>
      <c r="I38" s="65">
        <f>E38*F38/(F38*(1-G38^2)+E38*(1-H38^2))</f>
        <v>11513365149.421299</v>
      </c>
      <c r="J38" s="100">
        <f t="shared" si="53"/>
        <v>0.30148453519157836</v>
      </c>
      <c r="K38" s="100">
        <f t="shared" si="54"/>
        <v>0.32237405144561837</v>
      </c>
      <c r="L38" s="100">
        <f t="shared" si="55"/>
        <v>0.22499999999999998</v>
      </c>
      <c r="M38" s="100">
        <f t="shared" si="56"/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</row>
    <row r="40" spans="1:19" x14ac:dyDescent="0.25">
      <c r="A40" s="2" t="s">
        <v>518</v>
      </c>
    </row>
    <row r="41" spans="1:19" x14ac:dyDescent="0.25">
      <c r="A41" t="s">
        <v>519</v>
      </c>
      <c r="B41" s="2" t="s">
        <v>527</v>
      </c>
      <c r="C41" s="2" t="s">
        <v>526</v>
      </c>
      <c r="D41" s="2" t="s">
        <v>548</v>
      </c>
      <c r="E41" s="2" t="s">
        <v>545</v>
      </c>
      <c r="F41" s="2" t="s">
        <v>542</v>
      </c>
      <c r="G41" s="2" t="s">
        <v>547</v>
      </c>
      <c r="H41" s="2" t="s">
        <v>544</v>
      </c>
      <c r="I41" s="2" t="s">
        <v>546</v>
      </c>
      <c r="J41" s="2" t="s">
        <v>514</v>
      </c>
      <c r="K41" s="2" t="s">
        <v>539</v>
      </c>
      <c r="L41" s="2" t="s">
        <v>521</v>
      </c>
    </row>
    <row r="42" spans="1:19" x14ac:dyDescent="0.25">
      <c r="A42" s="108" t="s">
        <v>532</v>
      </c>
      <c r="B42" s="108">
        <v>3</v>
      </c>
      <c r="C42" s="108">
        <v>5.5</v>
      </c>
      <c r="D42" s="108">
        <v>1000</v>
      </c>
      <c r="E42" s="108">
        <v>0.5</v>
      </c>
      <c r="F42" s="108">
        <v>0.18</v>
      </c>
      <c r="G42" s="108">
        <f>(B42+C42)/2</f>
        <v>4.25</v>
      </c>
      <c r="H42" s="108">
        <v>0.22500000000000001</v>
      </c>
      <c r="I42" s="108">
        <f>(B42+C42)/4</f>
        <v>2.125</v>
      </c>
      <c r="J42" s="115">
        <f>D42/(0.16*E42+0.58*F42*G42+H42*I42)</f>
        <v>998.17832455768223</v>
      </c>
      <c r="K42" s="108" t="s">
        <v>534</v>
      </c>
      <c r="L42" s="105" t="s">
        <v>525</v>
      </c>
    </row>
    <row r="43" spans="1:19" x14ac:dyDescent="0.25">
      <c r="A43" s="109" t="s">
        <v>529</v>
      </c>
      <c r="B43" s="109">
        <v>2</v>
      </c>
      <c r="C43" s="109">
        <v>3.8</v>
      </c>
      <c r="D43" s="109">
        <v>200</v>
      </c>
      <c r="E43" s="109">
        <v>0.4</v>
      </c>
      <c r="F43" s="109">
        <v>0.18</v>
      </c>
      <c r="G43" s="109">
        <f t="shared" ref="G43:G47" si="57">(B43+C43)/2</f>
        <v>2.9</v>
      </c>
      <c r="H43" s="109">
        <v>0.22500000000000001</v>
      </c>
      <c r="I43" s="109">
        <f t="shared" ref="I43:I47" si="58">(B43+C43)/4</f>
        <v>1.45</v>
      </c>
      <c r="J43" s="111">
        <f t="shared" ref="J43:J47" si="59">D43/(0.16*E43+0.58*F43*G43+H43*I43)</f>
        <v>288.59612415405263</v>
      </c>
      <c r="K43" s="109" t="s">
        <v>535</v>
      </c>
      <c r="L43" s="114" t="s">
        <v>523</v>
      </c>
      <c r="S43" s="112"/>
    </row>
    <row r="44" spans="1:19" x14ac:dyDescent="0.25">
      <c r="A44" s="11" t="s">
        <v>520</v>
      </c>
      <c r="B44" s="11">
        <v>2</v>
      </c>
      <c r="C44" s="11">
        <v>4</v>
      </c>
      <c r="D44" s="11">
        <v>200</v>
      </c>
      <c r="E44" s="11">
        <v>0.4</v>
      </c>
      <c r="F44" s="11">
        <v>0.18</v>
      </c>
      <c r="G44" s="11">
        <f t="shared" si="57"/>
        <v>3</v>
      </c>
      <c r="H44" s="11">
        <v>0.22500000000000001</v>
      </c>
      <c r="I44" s="11">
        <f t="shared" si="58"/>
        <v>1.5</v>
      </c>
      <c r="J44" s="113">
        <f t="shared" si="59"/>
        <v>279.83769413740032</v>
      </c>
      <c r="K44" s="11" t="s">
        <v>537</v>
      </c>
      <c r="L44" s="105" t="s">
        <v>524</v>
      </c>
    </row>
    <row r="45" spans="1:19" x14ac:dyDescent="0.25">
      <c r="A45" t="s">
        <v>528</v>
      </c>
      <c r="B45">
        <v>2</v>
      </c>
      <c r="C45">
        <v>3.8</v>
      </c>
      <c r="D45">
        <v>200</v>
      </c>
      <c r="E45">
        <v>0.4</v>
      </c>
      <c r="F45">
        <v>0.18</v>
      </c>
      <c r="G45">
        <f t="shared" si="57"/>
        <v>2.9</v>
      </c>
      <c r="H45">
        <v>0.22500000000000001</v>
      </c>
      <c r="I45">
        <f t="shared" si="58"/>
        <v>1.45</v>
      </c>
      <c r="J45" s="80">
        <f t="shared" si="59"/>
        <v>288.59612415405263</v>
      </c>
      <c r="K45" t="s">
        <v>533</v>
      </c>
      <c r="L45" s="105" t="s">
        <v>522</v>
      </c>
    </row>
    <row r="46" spans="1:19" x14ac:dyDescent="0.25">
      <c r="A46" s="107" t="s">
        <v>530</v>
      </c>
      <c r="B46" s="107">
        <v>2</v>
      </c>
      <c r="C46" s="107">
        <v>3.8</v>
      </c>
      <c r="D46" s="107">
        <v>200</v>
      </c>
      <c r="E46" s="107">
        <v>0.4</v>
      </c>
      <c r="F46" s="107">
        <v>0.18</v>
      </c>
      <c r="G46" s="107">
        <f t="shared" si="57"/>
        <v>2.9</v>
      </c>
      <c r="H46" s="107">
        <v>0.22500000000000001</v>
      </c>
      <c r="I46" s="107">
        <f t="shared" si="58"/>
        <v>1.45</v>
      </c>
      <c r="J46" s="110">
        <f t="shared" si="59"/>
        <v>288.59612415405263</v>
      </c>
      <c r="K46" s="107" t="s">
        <v>538</v>
      </c>
      <c r="L46" s="105" t="s">
        <v>541</v>
      </c>
    </row>
    <row r="47" spans="1:19" x14ac:dyDescent="0.25">
      <c r="A47" t="s">
        <v>531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57"/>
        <v>2.9</v>
      </c>
      <c r="H47">
        <v>0.22500000000000001</v>
      </c>
      <c r="I47">
        <f t="shared" si="58"/>
        <v>1.45</v>
      </c>
      <c r="J47" s="80">
        <f t="shared" si="59"/>
        <v>288.59612415405263</v>
      </c>
      <c r="K47" t="s">
        <v>536</v>
      </c>
      <c r="L47" s="105" t="s">
        <v>540</v>
      </c>
    </row>
    <row r="50" spans="1:8" x14ac:dyDescent="0.25">
      <c r="A50" t="s">
        <v>543</v>
      </c>
    </row>
    <row r="52" spans="1:8" x14ac:dyDescent="0.25">
      <c r="A52" s="2" t="s">
        <v>565</v>
      </c>
      <c r="B52" s="116" t="s">
        <v>561</v>
      </c>
      <c r="C52" s="116" t="s">
        <v>566</v>
      </c>
      <c r="D52" s="106" t="s">
        <v>574</v>
      </c>
      <c r="E52" s="116" t="s">
        <v>572</v>
      </c>
      <c r="F52" s="2" t="s">
        <v>573</v>
      </c>
      <c r="G52" s="2" t="s">
        <v>569</v>
      </c>
      <c r="H52" s="2"/>
    </row>
    <row r="53" spans="1:8" x14ac:dyDescent="0.25">
      <c r="A53" t="s">
        <v>6</v>
      </c>
      <c r="B53" s="65">
        <v>21000000000</v>
      </c>
      <c r="C53">
        <v>0.11799999999999999</v>
      </c>
      <c r="D53" s="7">
        <v>0.28999999999999998</v>
      </c>
      <c r="E53" t="s">
        <v>23</v>
      </c>
      <c r="F53" t="s">
        <v>23</v>
      </c>
      <c r="G53" t="s">
        <v>23</v>
      </c>
    </row>
    <row r="54" spans="1:8" x14ac:dyDescent="0.25">
      <c r="A54" t="s">
        <v>7</v>
      </c>
      <c r="B54" s="117">
        <v>1100000000000</v>
      </c>
      <c r="C54">
        <v>0.34300000000000003</v>
      </c>
      <c r="D54">
        <v>400</v>
      </c>
      <c r="E54" t="s">
        <v>23</v>
      </c>
      <c r="F54" t="s">
        <v>23</v>
      </c>
      <c r="G54" t="s">
        <v>23</v>
      </c>
    </row>
    <row r="55" spans="1:8" x14ac:dyDescent="0.25">
      <c r="A55" t="s">
        <v>15</v>
      </c>
      <c r="B55" s="65">
        <v>3716000000</v>
      </c>
      <c r="C55">
        <v>0.17</v>
      </c>
      <c r="D55" s="7">
        <v>0.2</v>
      </c>
      <c r="E55" t="s">
        <v>23</v>
      </c>
      <c r="F55" t="s">
        <v>23</v>
      </c>
      <c r="G55" t="s">
        <v>23</v>
      </c>
    </row>
    <row r="56" spans="1:8" x14ac:dyDescent="0.25">
      <c r="A56" t="s">
        <v>564</v>
      </c>
      <c r="B56" s="65">
        <v>750000000</v>
      </c>
      <c r="C56">
        <v>0.46</v>
      </c>
      <c r="D56" s="7">
        <v>0.27</v>
      </c>
      <c r="E56">
        <v>6.3</v>
      </c>
      <c r="F56">
        <f t="shared" ref="F56:F66" si="60">1.25*E56</f>
        <v>7.875</v>
      </c>
      <c r="G56">
        <v>0.1</v>
      </c>
    </row>
    <row r="57" spans="1:8" x14ac:dyDescent="0.25">
      <c r="A57" t="s">
        <v>52</v>
      </c>
      <c r="B57" s="65">
        <v>71700000000</v>
      </c>
      <c r="C57">
        <v>0.33</v>
      </c>
      <c r="D57" s="7">
        <v>130</v>
      </c>
      <c r="E57">
        <v>6.3</v>
      </c>
      <c r="F57">
        <f t="shared" si="60"/>
        <v>7.875</v>
      </c>
      <c r="G57">
        <v>0.1</v>
      </c>
    </row>
    <row r="58" spans="1:8" x14ac:dyDescent="0.25">
      <c r="A58" t="s">
        <v>192</v>
      </c>
      <c r="B58" s="65">
        <v>22998979167.45435</v>
      </c>
      <c r="C58" s="100">
        <v>0.12528195282501373</v>
      </c>
      <c r="D58" s="100">
        <v>0.31583930722281617</v>
      </c>
      <c r="E58">
        <v>0.62</v>
      </c>
      <c r="F58">
        <f t="shared" si="60"/>
        <v>0.77500000000000002</v>
      </c>
      <c r="G58">
        <v>0.1</v>
      </c>
    </row>
    <row r="59" spans="1:8" x14ac:dyDescent="0.25">
      <c r="A59" t="s">
        <v>34</v>
      </c>
      <c r="B59" s="65">
        <v>22998979167.45435</v>
      </c>
      <c r="C59" s="100">
        <v>0.12528195282501373</v>
      </c>
      <c r="D59" s="100">
        <v>0.31583930722281617</v>
      </c>
      <c r="E59">
        <v>0.62</v>
      </c>
      <c r="F59">
        <f t="shared" si="60"/>
        <v>0.77500000000000002</v>
      </c>
      <c r="G59">
        <v>0.1</v>
      </c>
    </row>
    <row r="60" spans="1:8" x14ac:dyDescent="0.25">
      <c r="A60" t="s">
        <v>66</v>
      </c>
      <c r="B60" s="65">
        <v>22998979167.45435</v>
      </c>
      <c r="C60" s="100">
        <v>0.12528195282501373</v>
      </c>
      <c r="D60" s="100">
        <v>0.31583930722281617</v>
      </c>
      <c r="E60">
        <v>0.62</v>
      </c>
      <c r="F60">
        <f t="shared" si="60"/>
        <v>0.77500000000000002</v>
      </c>
      <c r="G60">
        <v>0.1</v>
      </c>
    </row>
    <row r="61" spans="1:8" x14ac:dyDescent="0.25">
      <c r="A61" t="s">
        <v>193</v>
      </c>
      <c r="B61" s="65">
        <v>23438436822.605194</v>
      </c>
      <c r="C61" s="100">
        <v>0.1268235294117647</v>
      </c>
      <c r="D61" s="100">
        <v>0.32237405144561837</v>
      </c>
      <c r="E61">
        <v>0.62</v>
      </c>
      <c r="F61">
        <f t="shared" si="60"/>
        <v>0.77500000000000002</v>
      </c>
      <c r="G61">
        <v>0.1</v>
      </c>
    </row>
    <row r="62" spans="1:8" x14ac:dyDescent="0.25">
      <c r="A62" t="s">
        <v>194</v>
      </c>
      <c r="B62" s="65">
        <v>23438436822.605194</v>
      </c>
      <c r="C62" s="100">
        <v>0.1268235294117647</v>
      </c>
      <c r="D62" s="100">
        <v>0.32237405144561837</v>
      </c>
      <c r="E62">
        <v>0.18</v>
      </c>
      <c r="F62">
        <f t="shared" si="60"/>
        <v>0.22499999999999998</v>
      </c>
      <c r="G62">
        <v>0.1</v>
      </c>
    </row>
    <row r="63" spans="1:8" x14ac:dyDescent="0.25">
      <c r="A63" t="s">
        <v>195</v>
      </c>
      <c r="B63" s="65">
        <v>23438436822.605194</v>
      </c>
      <c r="C63" s="100">
        <v>0.1268235294117647</v>
      </c>
      <c r="D63" s="100">
        <v>0.32237405144561837</v>
      </c>
      <c r="E63">
        <v>0.18</v>
      </c>
      <c r="F63">
        <f t="shared" si="60"/>
        <v>0.22499999999999998</v>
      </c>
      <c r="G63">
        <v>0.1</v>
      </c>
    </row>
    <row r="64" spans="1:8" x14ac:dyDescent="0.25">
      <c r="A64" t="s">
        <v>64</v>
      </c>
      <c r="B64" s="65">
        <v>21954080374.382694</v>
      </c>
      <c r="C64" s="100">
        <v>0.12153199414660104</v>
      </c>
      <c r="D64" s="100">
        <v>0.30148453519157836</v>
      </c>
      <c r="E64">
        <v>0.18</v>
      </c>
      <c r="F64">
        <f t="shared" si="60"/>
        <v>0.22499999999999998</v>
      </c>
      <c r="G64">
        <v>0.1</v>
      </c>
    </row>
    <row r="65" spans="1:7" x14ac:dyDescent="0.25">
      <c r="A65" t="s">
        <v>212</v>
      </c>
      <c r="B65" s="65">
        <v>13029546628.153971</v>
      </c>
      <c r="C65" s="100">
        <v>0.14052802494434496</v>
      </c>
      <c r="D65" s="100">
        <v>0.31347382420811998</v>
      </c>
      <c r="E65">
        <v>0.62</v>
      </c>
      <c r="F65">
        <f t="shared" si="60"/>
        <v>0.77500000000000002</v>
      </c>
      <c r="G65">
        <v>0.1</v>
      </c>
    </row>
    <row r="66" spans="1:7" x14ac:dyDescent="0.25">
      <c r="A66" t="s">
        <v>215</v>
      </c>
      <c r="B66" s="65">
        <v>12428818143.584404</v>
      </c>
      <c r="C66" s="100">
        <v>0.13287921133115013</v>
      </c>
      <c r="D66" s="100">
        <v>0.29142496305131627</v>
      </c>
      <c r="E66">
        <v>0.62</v>
      </c>
      <c r="F66">
        <f t="shared" si="60"/>
        <v>0.77500000000000002</v>
      </c>
      <c r="G66">
        <v>0.1</v>
      </c>
    </row>
    <row r="68" spans="1:7" x14ac:dyDescent="0.25">
      <c r="A68" t="s">
        <v>570</v>
      </c>
    </row>
    <row r="69" spans="1:7" x14ac:dyDescent="0.25">
      <c r="A69" t="s">
        <v>571</v>
      </c>
    </row>
  </sheetData>
  <hyperlinks>
    <hyperlink ref="L46" r:id="rId1"/>
    <hyperlink ref="L45" r:id="rId2"/>
    <hyperlink ref="L42" r:id="rId3"/>
    <hyperlink ref="L44" r:id="rId4"/>
    <hyperlink ref="L47" r:id="rId5"/>
    <hyperlink ref="L43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53" zoomScaleNormal="100" workbookViewId="0">
      <selection activeCell="A93" sqref="A93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156</v>
      </c>
      <c r="B14">
        <v>9.8000000000000007</v>
      </c>
    </row>
    <row r="15" spans="1:8" x14ac:dyDescent="0.25">
      <c r="A15" t="s">
        <v>157</v>
      </c>
      <c r="B15">
        <v>10.199999999999999</v>
      </c>
    </row>
    <row r="16" spans="1:8" x14ac:dyDescent="0.25">
      <c r="A16" t="s">
        <v>158</v>
      </c>
      <c r="B16">
        <v>11.2</v>
      </c>
    </row>
    <row r="17" spans="1:9" x14ac:dyDescent="0.25">
      <c r="A17" t="s">
        <v>159</v>
      </c>
      <c r="B17">
        <v>11.4</v>
      </c>
    </row>
    <row r="23" spans="1:9" x14ac:dyDescent="0.25">
      <c r="A23" t="s">
        <v>346</v>
      </c>
      <c r="B23" t="s">
        <v>347</v>
      </c>
    </row>
    <row r="24" spans="1:9" x14ac:dyDescent="0.25">
      <c r="A24" t="s">
        <v>175</v>
      </c>
      <c r="D24" t="s">
        <v>183</v>
      </c>
    </row>
    <row r="25" spans="1:9" x14ac:dyDescent="0.25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25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25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25">
      <c r="A30" t="s">
        <v>187</v>
      </c>
    </row>
    <row r="31" spans="1:9" x14ac:dyDescent="0.25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25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25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25">
      <c r="A36" t="s">
        <v>182</v>
      </c>
    </row>
    <row r="37" spans="1:15" x14ac:dyDescent="0.25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25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189</v>
      </c>
    </row>
    <row r="42" spans="1:15" x14ac:dyDescent="0.25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25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25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25">
      <c r="A46" t="s">
        <v>210</v>
      </c>
    </row>
    <row r="47" spans="1:15" x14ac:dyDescent="0.25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25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25">
      <c r="A51" t="s">
        <v>213</v>
      </c>
    </row>
    <row r="52" spans="1:16" x14ac:dyDescent="0.25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25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226</v>
      </c>
    </row>
    <row r="54" spans="1:16" x14ac:dyDescent="0.25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227</v>
      </c>
      <c r="I54" t="s">
        <v>228</v>
      </c>
    </row>
    <row r="55" spans="1:16" x14ac:dyDescent="0.25">
      <c r="H55">
        <v>24.88</v>
      </c>
      <c r="I55" t="s">
        <v>229</v>
      </c>
      <c r="K55" s="54">
        <v>7.1000000000000004E-3</v>
      </c>
      <c r="M55" t="s">
        <v>231</v>
      </c>
      <c r="O55" t="s">
        <v>233</v>
      </c>
    </row>
    <row r="56" spans="1:16" x14ac:dyDescent="0.25">
      <c r="A56" t="s">
        <v>214</v>
      </c>
      <c r="H56">
        <v>10.119999999999999</v>
      </c>
      <c r="I56" t="s">
        <v>230</v>
      </c>
      <c r="K56" s="54">
        <v>2.8999999999999998E-3</v>
      </c>
      <c r="M56" t="s">
        <v>232</v>
      </c>
      <c r="O56" t="s">
        <v>234</v>
      </c>
      <c r="P56" t="s">
        <v>235</v>
      </c>
    </row>
    <row r="57" spans="1:16" x14ac:dyDescent="0.25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237</v>
      </c>
    </row>
    <row r="58" spans="1:16" x14ac:dyDescent="0.25">
      <c r="A58" t="s">
        <v>209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238</v>
      </c>
    </row>
    <row r="59" spans="1:16" x14ac:dyDescent="0.25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25">
      <c r="A62" t="s">
        <v>215</v>
      </c>
    </row>
    <row r="63" spans="1:16" x14ac:dyDescent="0.25">
      <c r="A63" t="s">
        <v>209</v>
      </c>
      <c r="B63">
        <f>E58</f>
        <v>0.254</v>
      </c>
    </row>
    <row r="64" spans="1:16" x14ac:dyDescent="0.25">
      <c r="A64" t="s">
        <v>178</v>
      </c>
      <c r="B64">
        <f>E52+E47</f>
        <v>1.1200000000000001</v>
      </c>
    </row>
    <row r="65" spans="1:5" x14ac:dyDescent="0.25">
      <c r="A65" t="s">
        <v>186</v>
      </c>
      <c r="B65">
        <f>E53+E48</f>
        <v>0.14000000000000001</v>
      </c>
    </row>
    <row r="66" spans="1:5" x14ac:dyDescent="0.25">
      <c r="A66" t="s">
        <v>179</v>
      </c>
      <c r="B66">
        <f>E54+E49</f>
        <v>0.04</v>
      </c>
    </row>
    <row r="69" spans="1:5" x14ac:dyDescent="0.25">
      <c r="A69" t="s">
        <v>185</v>
      </c>
    </row>
    <row r="70" spans="1:5" x14ac:dyDescent="0.25">
      <c r="A70" t="s">
        <v>209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25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25">
      <c r="A75" t="s">
        <v>211</v>
      </c>
    </row>
    <row r="76" spans="1:5" x14ac:dyDescent="0.25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25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25">
      <c r="A80" t="s">
        <v>212</v>
      </c>
    </row>
    <row r="81" spans="1:9" x14ac:dyDescent="0.25">
      <c r="A81" t="s">
        <v>178</v>
      </c>
      <c r="B81">
        <f>E76</f>
        <v>0.84000000000000008</v>
      </c>
    </row>
    <row r="82" spans="1:9" x14ac:dyDescent="0.25">
      <c r="A82" t="s">
        <v>209</v>
      </c>
      <c r="B82">
        <f>E70</f>
        <v>0.21</v>
      </c>
    </row>
    <row r="83" spans="1:9" x14ac:dyDescent="0.25">
      <c r="A83" t="s">
        <v>186</v>
      </c>
      <c r="B83">
        <f>E71+E77</f>
        <v>0.21000000000000002</v>
      </c>
    </row>
    <row r="84" spans="1:9" x14ac:dyDescent="0.25">
      <c r="A84" t="s">
        <v>179</v>
      </c>
      <c r="B84">
        <f>E72+E78</f>
        <v>0.04</v>
      </c>
    </row>
    <row r="88" spans="1:9" x14ac:dyDescent="0.25">
      <c r="I88" t="s">
        <v>579</v>
      </c>
    </row>
    <row r="89" spans="1:9" x14ac:dyDescent="0.25">
      <c r="A89" t="s">
        <v>589</v>
      </c>
    </row>
    <row r="90" spans="1:9" x14ac:dyDescent="0.25">
      <c r="A90">
        <f>(10257-1531)*0.8</f>
        <v>6980.8</v>
      </c>
      <c r="B90">
        <v>7000</v>
      </c>
    </row>
    <row r="91" spans="1:9" x14ac:dyDescent="0.25">
      <c r="A91" t="s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2025-05-01T16:37:57Z</dcterms:modified>
</cp:coreProperties>
</file>