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37F7EC71-4B3C-4EE5-BD19-575C5C3DBEE1}" xr6:coauthVersionLast="47" xr6:coauthVersionMax="47" xr10:uidLastSave="{00000000-0000-0000-0000-000000000000}"/>
  <bookViews>
    <workbookView xWindow="48" yWindow="36" windowWidth="22992" windowHeight="12324" activeTab="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Extra" sheetId="9" r:id="rId6"/>
    <sheet name="Masses and Volumes Old VC" sheetId="7" r:id="rId7"/>
  </sheets>
  <calcPr calcId="191029"/>
</workbook>
</file>

<file path=xl/calcChain.xml><?xml version="1.0" encoding="utf-8"?>
<calcChain xmlns="http://schemas.openxmlformats.org/spreadsheetml/2006/main"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6" i="6"/>
  <c r="D126" i="6" s="1"/>
  <c r="F130" i="6"/>
  <c r="C88" i="6"/>
  <c r="C80" i="6"/>
  <c r="D80" i="6" s="1"/>
  <c r="C79" i="6"/>
  <c r="D71" i="6"/>
  <c r="D72" i="6"/>
  <c r="D70" i="6"/>
  <c r="C73" i="6"/>
  <c r="D73" i="6" s="1"/>
  <c r="G73" i="6" s="1"/>
  <c r="E59" i="9"/>
  <c r="E57" i="9"/>
  <c r="E58" i="9"/>
  <c r="B63" i="9" s="1"/>
  <c r="D135" i="6"/>
  <c r="D136" i="6"/>
  <c r="C134" i="6"/>
  <c r="D134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9" i="6"/>
  <c r="D108" i="6"/>
  <c r="D99" i="6"/>
  <c r="D98" i="6"/>
  <c r="D97" i="6"/>
  <c r="D96" i="6"/>
  <c r="C61" i="6"/>
  <c r="D60" i="6"/>
  <c r="C55" i="6"/>
  <c r="D54" i="6"/>
  <c r="D42" i="6"/>
  <c r="D43" i="6"/>
  <c r="C49" i="6"/>
  <c r="D48" i="6"/>
  <c r="C137" i="6" l="1"/>
  <c r="D137" i="6" s="1"/>
  <c r="G137" i="6" s="1"/>
  <c r="G16" i="10"/>
  <c r="G20" i="10"/>
  <c r="G23" i="10"/>
  <c r="G19" i="10"/>
  <c r="G21" i="10"/>
  <c r="G17" i="10"/>
  <c r="G22" i="10"/>
  <c r="G18" i="10"/>
  <c r="G24" i="10"/>
  <c r="E19" i="6"/>
  <c r="E20" i="6"/>
  <c r="E21" i="6"/>
  <c r="E18" i="6"/>
  <c r="D22" i="6"/>
  <c r="F23" i="10"/>
  <c r="F17" i="10"/>
  <c r="F18" i="10"/>
  <c r="F19" i="10"/>
  <c r="F20" i="10"/>
  <c r="F21" i="10"/>
  <c r="F22" i="10"/>
  <c r="F16" i="10"/>
  <c r="F22" i="6"/>
  <c r="D16" i="6"/>
  <c r="G22" i="6" l="1"/>
  <c r="E136" i="6"/>
  <c r="E135" i="6"/>
  <c r="E22" i="6"/>
  <c r="E134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B84" i="9" s="1"/>
  <c r="E71" i="9"/>
  <c r="E70" i="9"/>
  <c r="F88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65" i="9" l="1"/>
  <c r="B66" i="9"/>
  <c r="H137" i="6"/>
  <c r="E137" i="6"/>
  <c r="D36" i="6"/>
  <c r="C37" i="6"/>
  <c r="E36" i="6" s="1"/>
  <c r="C28" i="6"/>
  <c r="D28" i="6" s="1"/>
  <c r="G28" i="6" s="1"/>
  <c r="D27" i="6"/>
  <c r="D26" i="6"/>
  <c r="C12" i="6"/>
  <c r="E10" i="6" s="1"/>
  <c r="E12" i="6" s="1"/>
  <c r="D116" i="6"/>
  <c r="G130" i="6" s="1"/>
  <c r="D107" i="6"/>
  <c r="D102" i="6"/>
  <c r="G102" i="6" s="1"/>
  <c r="D94" i="6"/>
  <c r="G94" i="6" s="1"/>
  <c r="D79" i="6"/>
  <c r="D76" i="6"/>
  <c r="G76" i="6" s="1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8" i="7"/>
  <c r="I21" i="7"/>
  <c r="I22" i="7"/>
  <c r="I23" i="7"/>
  <c r="I33" i="7"/>
  <c r="I37" i="7"/>
  <c r="H17" i="7"/>
  <c r="I17" i="7" s="1"/>
  <c r="I14" i="7"/>
  <c r="I15" i="7"/>
  <c r="H18" i="7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H3" i="7"/>
  <c r="I3" i="7" s="1"/>
  <c r="F32" i="7"/>
  <c r="H32" i="7" s="1"/>
  <c r="I32" i="7" s="1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8" i="6" l="1"/>
  <c r="E79" i="6"/>
  <c r="G119" i="6"/>
  <c r="G120" i="6"/>
  <c r="G121" i="6"/>
  <c r="G122" i="6"/>
  <c r="G123" i="6"/>
  <c r="G118" i="6"/>
  <c r="D109" i="6"/>
  <c r="D55" i="6"/>
  <c r="E53" i="6" s="1"/>
  <c r="D61" i="6"/>
  <c r="E59" i="6" s="1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124" i="6" l="1"/>
  <c r="C125" i="6"/>
  <c r="G88" i="6"/>
  <c r="E80" i="6"/>
  <c r="J88" i="6" s="1"/>
  <c r="G109" i="6"/>
  <c r="E108" i="6"/>
  <c r="E107" i="6"/>
  <c r="G61" i="6"/>
  <c r="E60" i="6"/>
  <c r="E61" i="6" s="1"/>
  <c r="G49" i="6"/>
  <c r="E48" i="6"/>
  <c r="E49" i="6" s="1"/>
  <c r="G55" i="6"/>
  <c r="E54" i="6"/>
  <c r="E55" i="6" s="1"/>
  <c r="E28" i="6"/>
  <c r="E30" i="6" s="1"/>
  <c r="C124" i="6" l="1"/>
  <c r="D125" i="6"/>
  <c r="H88" i="6"/>
  <c r="I88" i="6"/>
  <c r="E109" i="6"/>
  <c r="J109" i="6"/>
  <c r="H109" i="6"/>
  <c r="I109" i="6"/>
  <c r="D124" i="6" l="1"/>
  <c r="E126" i="6" s="1"/>
  <c r="E125" i="6" l="1"/>
</calcChain>
</file>

<file path=xl/sharedStrings.xml><?xml version="1.0" encoding="utf-8"?>
<sst xmlns="http://schemas.openxmlformats.org/spreadsheetml/2006/main" count="1061" uniqueCount="379">
  <si>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</si>
  <si>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</si>
  <si>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</si>
  <si>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</si>
  <si>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</si>
  <si>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</si>
  <si>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</si>
  <si>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</si>
  <si>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</si>
  <si>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</si>
  <si>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</si>
  <si>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</si>
  <si>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</si>
  <si>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</si>
  <si>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</si>
  <si>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</si>
  <si>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</si>
  <si>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</si>
  <si>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</si>
  <si>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</si>
  <si>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</si>
  <si>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</si>
  <si>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</si>
  <si>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</si>
  <si>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</si>
  <si>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</si>
  <si>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</si>
  <si>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</si>
  <si>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</si>
  <si>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</si>
  <si>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</si>
  <si>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</si>
  <si>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</si>
  <si>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</si>
  <si>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</si>
  <si>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</si>
  <si>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</si>
  <si>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</si>
  <si>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</si>
  <si>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</si>
  <si>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</si>
  <si>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</si>
  <si>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</si>
  <si>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</si>
  <si>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</si>
  <si>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</si>
  <si>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</si>
  <si>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</si>
  <si>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</si>
  <si>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</si>
  <si>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</si>
  <si>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</si>
  <si>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</si>
  <si>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</si>
  <si>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</si>
  <si>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</si>
  <si>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</si>
  <si>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</si>
  <si>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</si>
  <si>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</si>
  <si>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</si>
  <si>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</si>
  <si>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</si>
  <si>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</si>
  <si>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</si>
  <si>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</si>
  <si>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</si>
  <si>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</si>
  <si>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</si>
  <si>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</si>
  <si>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</si>
  <si>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</si>
  <si>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</si>
  <si>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</si>
  <si>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</si>
  <si>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</si>
  <si>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</si>
  <si>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</si>
  <si>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</si>
  <si>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</si>
  <si>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</si>
  <si>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</si>
  <si>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</si>
  <si>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</si>
  <si>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</si>
  <si>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</si>
  <si>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</si>
  <si>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</si>
  <si>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</si>
  <si>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</si>
  <si>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</si>
  <si>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</si>
  <si>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</si>
  <si>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</si>
  <si>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</si>
  <si>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</si>
  <si>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</si>
  <si>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</si>
  <si>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</si>
  <si>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</si>
  <si>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</si>
  <si>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</si>
  <si>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</si>
  <si>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</si>
  <si>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</si>
  <si>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</si>
  <si>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</si>
  <si>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</si>
  <si>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</si>
  <si>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</si>
  <si>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</si>
  <si>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</si>
  <si>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</si>
  <si>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</si>
  <si>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</si>
  <si>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</si>
  <si>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</si>
  <si>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</si>
  <si>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</si>
  <si>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</si>
  <si>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</si>
  <si>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</si>
  <si>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</si>
  <si>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</si>
  <si>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</si>
  <si>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</si>
  <si>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</si>
  <si>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</si>
  <si>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</si>
  <si>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</si>
  <si>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</si>
  <si>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</si>
  <si>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</si>
  <si>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</si>
  <si>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</si>
  <si>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</si>
  <si>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</si>
  <si>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</si>
  <si>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</si>
  <si>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</si>
  <si>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</si>
  <si>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</si>
  <si>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</si>
  <si>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</si>
  <si>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</si>
  <si>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</si>
  <si>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</si>
  <si>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</si>
  <si>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</si>
  <si>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</si>
  <si>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</si>
  <si>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</si>
  <si>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</si>
  <si>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</si>
  <si>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</si>
  <si>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</si>
  <si>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</si>
  <si>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</si>
  <si>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</si>
  <si>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</si>
  <si>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</si>
  <si>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</si>
  <si>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</si>
  <si>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</si>
  <si>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</si>
  <si>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</si>
  <si>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</si>
  <si>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</si>
  <si>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</si>
  <si>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</si>
  <si>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</si>
  <si>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</si>
  <si>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</si>
  <si>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</si>
  <si>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</si>
  <si>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</si>
  <si>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</si>
  <si>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</si>
  <si>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</si>
  <si>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</si>
  <si>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</si>
  <si>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</si>
  <si>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</si>
  <si>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</si>
  <si>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</si>
  <si>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</si>
  <si>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</si>
  <si>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</si>
  <si>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</si>
  <si>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</si>
  <si>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</si>
  <si>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</si>
  <si>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</si>
  <si>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</si>
  <si>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</si>
  <si>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</si>
  <si>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</si>
  <si>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</si>
  <si>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</si>
  <si>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</si>
  <si>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</si>
  <si>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</si>
  <si>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</si>
  <si>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</si>
  <si>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</si>
  <si>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</si>
  <si>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</si>
  <si>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</si>
  <si>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</si>
  <si>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</si>
  <si>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</si>
  <si>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</si>
  <si>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</si>
  <si>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</si>
  <si>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</si>
  <si>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</si>
  <si>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</si>
  <si>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</si>
  <si>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</si>
  <si>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</si>
  <si>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</si>
  <si>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</si>
  <si>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</si>
  <si>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</si>
  <si>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</si>
  <si>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</si>
  <si>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</si>
  <si>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</si>
  <si>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</si>
  <si>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</si>
  <si>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</si>
  <si>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</si>
  <si>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</si>
  <si>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</si>
  <si>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</si>
  <si>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</si>
  <si>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</si>
  <si>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</si>
  <si>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</si>
  <si>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</si>
  <si>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</si>
  <si>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</si>
  <si>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</si>
  <si>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</si>
  <si>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</si>
  <si>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</si>
  <si>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</si>
  <si>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</si>
  <si>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</si>
  <si>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</si>
  <si>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</si>
  <si>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</si>
  <si>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</si>
  <si>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</si>
  <si>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</si>
  <si>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</si>
  <si>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</si>
  <si>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</si>
  <si>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Optical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</si>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</sst>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4" borderId="7" xfId="0" applyFill="1" applyBorder="1"/>
    <xf numFmtId="0" fontId="0" fillId="12" borderId="6" xfId="0" applyFill="1" applyBorder="1"/>
    <xf numFmtId="0" fontId="2" fillId="11" borderId="6" xfId="0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7" xfId="1" applyFont="1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70" zoomScaleNormal="70" workbookViewId="0">
      <selection activeCell="B29" sqref="B29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259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/>
      <c r="D18" s="7"/>
      <c r="E18" s="7"/>
      <c r="F18" s="7"/>
    </row>
    <row r="19" spans="1:9" x14ac:dyDescent="0.3">
      <c r="A19" t="s">
        <v>258</v>
      </c>
      <c r="D19" s="7"/>
      <c r="E19" s="7"/>
      <c r="F19" s="7"/>
    </row>
    <row r="20" spans="1:9" x14ac:dyDescent="0.3">
      <c r="A20" s="2" t="s">
        <v>256</v>
      </c>
      <c r="B20">
        <v>0.94</v>
      </c>
      <c r="C20">
        <v>0.19</v>
      </c>
      <c r="D20" s="7"/>
      <c r="E20" s="7"/>
      <c r="F20" s="7"/>
    </row>
    <row r="21" spans="1:9" x14ac:dyDescent="0.3">
      <c r="A21" s="2" t="s">
        <v>257</v>
      </c>
      <c r="B21">
        <v>0.94</v>
      </c>
      <c r="C21">
        <v>0.96</v>
      </c>
      <c r="D21" s="7"/>
      <c r="E21" s="7"/>
      <c r="F21" s="7"/>
    </row>
    <row r="22" spans="1:9" x14ac:dyDescent="0.3">
      <c r="I22" s="3"/>
    </row>
    <row r="24" spans="1:9" x14ac:dyDescent="0.3">
      <c r="A24" t="s">
        <v>260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8" zoomScaleNormal="100" workbookViewId="0">
      <selection activeCell="D32" sqref="D32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64" t="s">
        <v>197</v>
      </c>
      <c r="B15" s="65" t="s">
        <v>203</v>
      </c>
      <c r="C15" s="65" t="s">
        <v>204</v>
      </c>
      <c r="D15" s="65" t="s">
        <v>205</v>
      </c>
      <c r="E15" s="65" t="s">
        <v>216</v>
      </c>
      <c r="F15" s="65" t="s">
        <v>4</v>
      </c>
      <c r="G15" s="65" t="s">
        <v>207</v>
      </c>
      <c r="H15" s="66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>
        <f t="shared" ref="F16:F24" si="4">(B16*$B$2*$C$2+C16*$B$3*$C$3+D16*$B$5*$C$5+E16*$B$6*$C$6)/(B16*$B$2+C16*$B$3+D16*$B$5+E16*$B$6)</f>
        <v>940.29816397754291</v>
      </c>
      <c r="G16">
        <f t="shared" ref="G16:G24" si="5">1/(G2/$D$2+H2/$D$4+I2/$D$5+J2/$D$6)</f>
        <v>0.42113750296583358</v>
      </c>
      <c r="H16">
        <f t="shared" ref="H16:H24" si="6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>
        <f t="shared" si="4"/>
        <v>940.29816397754291</v>
      </c>
      <c r="G17">
        <f t="shared" si="5"/>
        <v>0.42113750296583358</v>
      </c>
      <c r="H17">
        <f t="shared" si="6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>
        <f t="shared" si="4"/>
        <v>940.29816397754291</v>
      </c>
      <c r="G18">
        <f t="shared" si="5"/>
        <v>0.42113750296583358</v>
      </c>
      <c r="H18">
        <f t="shared" si="6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>
        <f t="shared" si="4"/>
        <v>903.96364021734939</v>
      </c>
      <c r="G19">
        <f t="shared" si="5"/>
        <v>0.45144132745896365</v>
      </c>
      <c r="H19">
        <f t="shared" si="6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>
        <f t="shared" si="4"/>
        <v>903.96364021734939</v>
      </c>
      <c r="G20">
        <f t="shared" si="5"/>
        <v>0.45144132745896365</v>
      </c>
      <c r="H20">
        <f t="shared" si="6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>
        <f t="shared" si="4"/>
        <v>903.96364021734939</v>
      </c>
      <c r="G21">
        <f t="shared" si="5"/>
        <v>0.45144132745896365</v>
      </c>
      <c r="H21">
        <f t="shared" si="6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>
        <f t="shared" si="4"/>
        <v>1050.3855606314694</v>
      </c>
      <c r="G22">
        <f t="shared" si="5"/>
        <v>0.35168669699040533</v>
      </c>
      <c r="H22">
        <f t="shared" si="6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>
        <f t="shared" si="4"/>
        <v>783.19706393372451</v>
      </c>
      <c r="G23">
        <f t="shared" si="5"/>
        <v>0.49190487192846383</v>
      </c>
      <c r="H23">
        <f t="shared" si="6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>
        <f t="shared" si="4"/>
        <v>904.86619540520076</v>
      </c>
      <c r="G24">
        <f t="shared" si="5"/>
        <v>0.38300309109725139</v>
      </c>
      <c r="H24">
        <f t="shared" si="6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zoomScale="85" zoomScaleNormal="85" workbookViewId="0">
      <selection activeCell="C126" sqref="C126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L1" s="2" t="s">
        <v>249</v>
      </c>
    </row>
    <row r="2" spans="1:12" x14ac:dyDescent="0.3">
      <c r="A2" s="5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31" t="s">
        <v>5</v>
      </c>
      <c r="H2" s="32" t="s">
        <v>4</v>
      </c>
      <c r="I2" s="33" t="s">
        <v>3</v>
      </c>
      <c r="J2" s="22"/>
    </row>
    <row r="3" spans="1:12" x14ac:dyDescent="0.3">
      <c r="A3" s="43" t="s">
        <v>92</v>
      </c>
      <c r="B3" t="s">
        <v>21</v>
      </c>
      <c r="C3">
        <v>1.2</v>
      </c>
      <c r="D3">
        <f>C3/1000</f>
        <v>1.1999999999999999E-3</v>
      </c>
      <c r="E3">
        <v>1</v>
      </c>
      <c r="F3" s="44">
        <v>4.5600000000000001E-7</v>
      </c>
      <c r="G3" s="45">
        <f>D3/F3</f>
        <v>2631.5789473684208</v>
      </c>
      <c r="H3" s="45">
        <v>1990</v>
      </c>
      <c r="I3" s="46">
        <v>0.16200000000000001</v>
      </c>
    </row>
    <row r="4" spans="1:12" x14ac:dyDescent="0.3">
      <c r="A4" s="68" t="s">
        <v>98</v>
      </c>
      <c r="B4" s="17"/>
      <c r="C4" s="17"/>
      <c r="D4" s="17"/>
      <c r="E4" s="17"/>
      <c r="F4" s="17"/>
      <c r="G4" s="17"/>
      <c r="H4" s="17"/>
      <c r="I4" s="69"/>
    </row>
    <row r="5" spans="1:12" ht="15" thickBot="1" x14ac:dyDescent="0.35">
      <c r="A5" s="47" t="s">
        <v>99</v>
      </c>
      <c r="B5" s="38"/>
      <c r="C5" s="38"/>
      <c r="D5" s="38"/>
      <c r="E5" s="38"/>
      <c r="F5" s="39">
        <v>4.5600000000000001E-7</v>
      </c>
      <c r="G5" s="39">
        <v>2631.5789473684208</v>
      </c>
      <c r="H5" s="39">
        <v>1990</v>
      </c>
      <c r="I5" s="40">
        <v>0.16200000000000001</v>
      </c>
    </row>
    <row r="8" spans="1:12" ht="15" thickBot="1" x14ac:dyDescent="0.35"/>
    <row r="9" spans="1:12" x14ac:dyDescent="0.3">
      <c r="A9" s="51" t="s">
        <v>89</v>
      </c>
      <c r="B9" s="31" t="s">
        <v>0</v>
      </c>
      <c r="C9" s="31" t="s">
        <v>180</v>
      </c>
      <c r="D9" s="31" t="s">
        <v>96</v>
      </c>
      <c r="E9" s="31" t="s">
        <v>94</v>
      </c>
      <c r="F9" s="31" t="s">
        <v>86</v>
      </c>
      <c r="G9" s="31" t="s">
        <v>5</v>
      </c>
      <c r="H9" s="32" t="s">
        <v>4</v>
      </c>
      <c r="I9" s="32" t="s">
        <v>207</v>
      </c>
      <c r="J9" s="33" t="s">
        <v>206</v>
      </c>
    </row>
    <row r="10" spans="1:12" x14ac:dyDescent="0.3">
      <c r="A10" s="42" t="s">
        <v>90</v>
      </c>
      <c r="B10" t="s">
        <v>211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  <c r="G10">
        <f>D12/F12</f>
        <v>2133.4134615384614</v>
      </c>
      <c r="H10">
        <v>903.96364021734939</v>
      </c>
      <c r="I10">
        <v>0.45144132745896365</v>
      </c>
      <c r="J10" s="35">
        <v>170.87540000000004</v>
      </c>
    </row>
    <row r="11" spans="1:12" x14ac:dyDescent="0.3">
      <c r="A11" s="42" t="s">
        <v>91</v>
      </c>
      <c r="B11" t="s">
        <v>211</v>
      </c>
      <c r="C11">
        <v>0</v>
      </c>
      <c r="D11">
        <v>0</v>
      </c>
      <c r="E11">
        <v>0</v>
      </c>
      <c r="F11" t="s">
        <v>23</v>
      </c>
      <c r="G11">
        <v>2133.4134615384614</v>
      </c>
      <c r="H11">
        <v>903.96364021734939</v>
      </c>
      <c r="I11">
        <v>0.45144132745896365</v>
      </c>
      <c r="J11" s="35">
        <v>170.87540000000004</v>
      </c>
    </row>
    <row r="12" spans="1:12" ht="15" thickBot="1" x14ac:dyDescent="0.35">
      <c r="A12" s="37" t="s">
        <v>92</v>
      </c>
      <c r="B12" s="38" t="s">
        <v>22</v>
      </c>
      <c r="C12" s="38">
        <f>SUM(C10:C11)</f>
        <v>14.2</v>
      </c>
      <c r="D12" s="38">
        <f>C12/1000</f>
        <v>1.4199999999999999E-2</v>
      </c>
      <c r="E12" s="38">
        <f>SUM(E10:E11)</f>
        <v>1</v>
      </c>
      <c r="F12" s="38">
        <v>6.6560000000000003E-6</v>
      </c>
      <c r="G12" s="39">
        <v>2133.4134615384614</v>
      </c>
      <c r="H12" s="39">
        <f>H10*E10+H11*E11</f>
        <v>903.96364021734939</v>
      </c>
      <c r="I12" s="39">
        <f>I10*E10+I11*E11</f>
        <v>0.45144132745896365</v>
      </c>
      <c r="J12" s="40">
        <v>170.87540000000004</v>
      </c>
    </row>
    <row r="14" spans="1:12" ht="15" thickBot="1" x14ac:dyDescent="0.35"/>
    <row r="15" spans="1:12" x14ac:dyDescent="0.3">
      <c r="A15" s="30" t="s">
        <v>225</v>
      </c>
      <c r="B15" s="31" t="s">
        <v>0</v>
      </c>
      <c r="C15" s="31" t="s">
        <v>180</v>
      </c>
      <c r="D15" s="31" t="s">
        <v>96</v>
      </c>
      <c r="E15" s="31" t="s">
        <v>94</v>
      </c>
      <c r="F15" s="31" t="s">
        <v>86</v>
      </c>
      <c r="G15" s="31" t="s">
        <v>5</v>
      </c>
      <c r="H15" s="32" t="s">
        <v>4</v>
      </c>
      <c r="I15" s="32" t="s">
        <v>207</v>
      </c>
      <c r="J15" s="33" t="s">
        <v>206</v>
      </c>
    </row>
    <row r="16" spans="1:12" x14ac:dyDescent="0.3">
      <c r="A16" s="34" t="s">
        <v>224</v>
      </c>
      <c r="B16" t="s">
        <v>212</v>
      </c>
      <c r="C16">
        <v>8.4</v>
      </c>
      <c r="D16">
        <f>C16/1000</f>
        <v>8.4000000000000012E-3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s="35" t="s">
        <v>23</v>
      </c>
    </row>
    <row r="17" spans="1:12" x14ac:dyDescent="0.3">
      <c r="A17" s="36" t="s">
        <v>95</v>
      </c>
      <c r="J17" s="35"/>
    </row>
    <row r="18" spans="1:12" x14ac:dyDescent="0.3">
      <c r="A18" s="53" t="s">
        <v>226</v>
      </c>
      <c r="B18" t="s">
        <v>212</v>
      </c>
      <c r="C18" t="s">
        <v>23</v>
      </c>
      <c r="D18" t="s">
        <v>23</v>
      </c>
      <c r="E18">
        <f>F18/($F$18+$F$19+$F$20+$F$21)</f>
        <v>0.30952380952380953</v>
      </c>
      <c r="F18">
        <v>1.3312000000000001E-6</v>
      </c>
      <c r="G18">
        <v>1953.125</v>
      </c>
      <c r="H18">
        <v>1050.3855606314694</v>
      </c>
      <c r="I18">
        <v>0.35168669699040533</v>
      </c>
      <c r="J18" s="35">
        <v>46.763360000000006</v>
      </c>
    </row>
    <row r="19" spans="1:12" x14ac:dyDescent="0.3">
      <c r="A19" s="53" t="s">
        <v>227</v>
      </c>
      <c r="B19" t="s">
        <v>212</v>
      </c>
      <c r="C19" t="s">
        <v>23</v>
      </c>
      <c r="D19" t="s">
        <v>23</v>
      </c>
      <c r="E19">
        <f t="shared" ref="E19:E21" si="0">F19/($F$18+$F$19+$F$20+$F$21)</f>
        <v>0.30952380952380953</v>
      </c>
      <c r="F19">
        <v>1.3312000000000001E-6</v>
      </c>
      <c r="G19">
        <v>1953.125</v>
      </c>
      <c r="H19">
        <v>1050.3855606314694</v>
      </c>
      <c r="I19">
        <v>0.35168669699040533</v>
      </c>
      <c r="J19" s="35">
        <v>46.763360000000006</v>
      </c>
    </row>
    <row r="20" spans="1:12" x14ac:dyDescent="0.3">
      <c r="A20" s="53" t="s">
        <v>228</v>
      </c>
      <c r="B20" t="s">
        <v>212</v>
      </c>
      <c r="C20" t="s">
        <v>23</v>
      </c>
      <c r="D20" t="s">
        <v>23</v>
      </c>
      <c r="E20">
        <f t="shared" si="0"/>
        <v>0.19047619047619047</v>
      </c>
      <c r="F20">
        <v>8.1920000000000003E-7</v>
      </c>
      <c r="G20">
        <v>1953.125</v>
      </c>
      <c r="H20">
        <v>1050.3855606314694</v>
      </c>
      <c r="I20">
        <v>0.35168669699040533</v>
      </c>
      <c r="J20" s="35">
        <v>46.763360000000006</v>
      </c>
    </row>
    <row r="21" spans="1:12" x14ac:dyDescent="0.3">
      <c r="A21" s="53" t="s">
        <v>229</v>
      </c>
      <c r="B21" t="s">
        <v>212</v>
      </c>
      <c r="C21" t="s">
        <v>23</v>
      </c>
      <c r="D21" t="s">
        <v>23</v>
      </c>
      <c r="E21">
        <f t="shared" si="0"/>
        <v>0.19047619047619047</v>
      </c>
      <c r="F21">
        <v>8.1920000000000003E-7</v>
      </c>
      <c r="G21">
        <v>1953.125</v>
      </c>
      <c r="H21">
        <v>1050.3855606314694</v>
      </c>
      <c r="I21">
        <v>0.35168669699040533</v>
      </c>
      <c r="J21" s="35">
        <v>46.763360000000006</v>
      </c>
    </row>
    <row r="22" spans="1:12" ht="15" thickBot="1" x14ac:dyDescent="0.35">
      <c r="A22" s="37" t="s">
        <v>92</v>
      </c>
      <c r="B22" s="38" t="s">
        <v>22</v>
      </c>
      <c r="C22" s="38">
        <v>8.4</v>
      </c>
      <c r="D22" s="38">
        <f>C22/1000</f>
        <v>8.4000000000000012E-3</v>
      </c>
      <c r="E22" s="38">
        <f>SUM(E18:E21)</f>
        <v>1</v>
      </c>
      <c r="F22" s="38">
        <f>SUM(F18:F21)</f>
        <v>4.3008000000000004E-6</v>
      </c>
      <c r="G22" s="39">
        <f>D16/F22</f>
        <v>1953.125</v>
      </c>
      <c r="H22" s="39">
        <v>1050.3855606314694</v>
      </c>
      <c r="I22" s="39">
        <v>0.35168669699040533</v>
      </c>
      <c r="J22" s="40">
        <v>46.763360000000006</v>
      </c>
    </row>
    <row r="23" spans="1:12" x14ac:dyDescent="0.3">
      <c r="A23" s="23"/>
    </row>
    <row r="24" spans="1:12" ht="15" thickBot="1" x14ac:dyDescent="0.35"/>
    <row r="25" spans="1:12" x14ac:dyDescent="0.3">
      <c r="A25" s="51" t="s">
        <v>100</v>
      </c>
      <c r="B25" s="31" t="s">
        <v>0</v>
      </c>
      <c r="C25" s="31" t="s">
        <v>180</v>
      </c>
      <c r="D25" s="31" t="s">
        <v>96</v>
      </c>
      <c r="E25" s="31" t="s">
        <v>94</v>
      </c>
      <c r="F25" s="31" t="s">
        <v>86</v>
      </c>
      <c r="G25" s="31" t="s">
        <v>5</v>
      </c>
      <c r="H25" s="32" t="s">
        <v>4</v>
      </c>
      <c r="I25" s="32" t="s">
        <v>207</v>
      </c>
      <c r="J25" s="33" t="s">
        <v>206</v>
      </c>
      <c r="L25" s="22"/>
    </row>
    <row r="26" spans="1:12" x14ac:dyDescent="0.3">
      <c r="A26" s="42" t="s">
        <v>101</v>
      </c>
      <c r="B26" t="s">
        <v>211</v>
      </c>
      <c r="C26">
        <v>9.8000000000000007</v>
      </c>
      <c r="D26">
        <f>C26/1000</f>
        <v>9.8000000000000014E-3</v>
      </c>
      <c r="E26">
        <f>C26/C28</f>
        <v>0.96078431372549011</v>
      </c>
      <c r="F26" t="s">
        <v>23</v>
      </c>
      <c r="G26">
        <v>2213.541666666667</v>
      </c>
      <c r="H26">
        <v>903.96364021734939</v>
      </c>
      <c r="I26">
        <v>0.45144132745896365</v>
      </c>
      <c r="J26" s="35">
        <v>170.87540000000004</v>
      </c>
    </row>
    <row r="27" spans="1:12" x14ac:dyDescent="0.3">
      <c r="A27" s="42" t="s">
        <v>91</v>
      </c>
      <c r="B27" t="s">
        <v>93</v>
      </c>
      <c r="C27">
        <v>0.4</v>
      </c>
      <c r="D27">
        <f>C27/1000</f>
        <v>4.0000000000000002E-4</v>
      </c>
      <c r="E27">
        <f>C27/C28</f>
        <v>3.9215686274509803E-2</v>
      </c>
      <c r="F27" t="s">
        <v>23</v>
      </c>
      <c r="G27">
        <v>2213.541666666667</v>
      </c>
      <c r="H27">
        <v>903.96364021734939</v>
      </c>
      <c r="I27">
        <v>0.45144132745896365</v>
      </c>
      <c r="J27" s="35">
        <v>170.87540000000004</v>
      </c>
    </row>
    <row r="28" spans="1:12" x14ac:dyDescent="0.3">
      <c r="A28" s="43" t="s">
        <v>92</v>
      </c>
      <c r="B28" t="s">
        <v>22</v>
      </c>
      <c r="C28">
        <f>SUM(C26:C27)</f>
        <v>10.200000000000001</v>
      </c>
      <c r="D28">
        <f>C28/1000</f>
        <v>1.0200000000000001E-2</v>
      </c>
      <c r="E28">
        <f>SUM(E26:E27)</f>
        <v>0.99999999999999989</v>
      </c>
      <c r="F28">
        <v>4.6079999999999998E-6</v>
      </c>
      <c r="G28" s="44">
        <f>D28/F28</f>
        <v>2213.541666666667</v>
      </c>
      <c r="H28" s="44">
        <v>903.96364021734939</v>
      </c>
      <c r="I28" s="44">
        <v>0.45144132745896365</v>
      </c>
      <c r="J28" s="48">
        <v>170.87540000000004</v>
      </c>
    </row>
    <row r="29" spans="1:12" x14ac:dyDescent="0.3">
      <c r="A29" s="68" t="s">
        <v>98</v>
      </c>
      <c r="B29" s="17"/>
      <c r="C29" s="17"/>
      <c r="D29" s="17"/>
      <c r="E29" s="17"/>
      <c r="F29" s="17"/>
      <c r="G29" s="17"/>
      <c r="H29" s="17"/>
      <c r="I29" s="17"/>
      <c r="J29" s="69"/>
    </row>
    <row r="30" spans="1:12" x14ac:dyDescent="0.3">
      <c r="A30" s="52" t="s">
        <v>122</v>
      </c>
      <c r="C30">
        <v>10.200000000000001</v>
      </c>
      <c r="D30">
        <v>1.0200000000000001E-2</v>
      </c>
      <c r="E30">
        <f>SUM(E28:E29)</f>
        <v>0.99999999999999989</v>
      </c>
      <c r="F30">
        <v>4.6079999999999998E-6</v>
      </c>
      <c r="G30" s="44">
        <v>2213.541666666667</v>
      </c>
      <c r="H30" s="44">
        <v>903.96364021734939</v>
      </c>
      <c r="I30" s="44">
        <v>0.45144132745896365</v>
      </c>
      <c r="J30" s="48">
        <v>170.87540000000004</v>
      </c>
    </row>
    <row r="31" spans="1:12" ht="15" thickBot="1" x14ac:dyDescent="0.35">
      <c r="A31" s="54" t="s">
        <v>121</v>
      </c>
      <c r="B31" s="38"/>
      <c r="C31" s="38">
        <v>10.200000000000001</v>
      </c>
      <c r="D31" s="38">
        <v>1.0200000000000001E-2</v>
      </c>
      <c r="E31" s="38">
        <v>0.99999999999999989</v>
      </c>
      <c r="F31" s="38">
        <v>4.6079999999999998E-6</v>
      </c>
      <c r="G31" s="39">
        <v>2213.541666666667</v>
      </c>
      <c r="H31" s="39">
        <v>903.96364021734939</v>
      </c>
      <c r="I31" s="39">
        <v>0.45144132745896365</v>
      </c>
      <c r="J31" s="40">
        <v>170.87540000000004</v>
      </c>
    </row>
    <row r="32" spans="1:12" x14ac:dyDescent="0.3">
      <c r="A32" s="2"/>
    </row>
    <row r="33" spans="1:12" ht="15" thickBot="1" x14ac:dyDescent="0.35"/>
    <row r="34" spans="1:12" x14ac:dyDescent="0.3">
      <c r="A34" s="51" t="s">
        <v>102</v>
      </c>
      <c r="B34" s="31" t="s">
        <v>0</v>
      </c>
      <c r="C34" s="31" t="s">
        <v>180</v>
      </c>
      <c r="D34" s="31" t="s">
        <v>96</v>
      </c>
      <c r="E34" s="31" t="s">
        <v>94</v>
      </c>
      <c r="F34" s="31" t="s">
        <v>86</v>
      </c>
      <c r="G34" s="31" t="s">
        <v>5</v>
      </c>
      <c r="H34" s="32" t="s">
        <v>4</v>
      </c>
      <c r="I34" s="32" t="s">
        <v>207</v>
      </c>
      <c r="J34" s="33" t="s">
        <v>206</v>
      </c>
      <c r="L34" s="22"/>
    </row>
    <row r="35" spans="1:12" x14ac:dyDescent="0.3">
      <c r="A35" s="42" t="s">
        <v>105</v>
      </c>
      <c r="B35" t="s">
        <v>211</v>
      </c>
      <c r="C35">
        <v>9.8000000000000007</v>
      </c>
      <c r="D35">
        <f>C35/1000</f>
        <v>9.8000000000000014E-3</v>
      </c>
      <c r="E35">
        <f>C35/C37</f>
        <v>0.94230769230769229</v>
      </c>
      <c r="F35" t="s">
        <v>23</v>
      </c>
      <c r="G35">
        <v>2256.9444444444448</v>
      </c>
      <c r="H35">
        <v>903.96364021734939</v>
      </c>
      <c r="I35">
        <v>0.45144132745896365</v>
      </c>
      <c r="J35" s="35">
        <v>170.87540000000004</v>
      </c>
    </row>
    <row r="36" spans="1:12" x14ac:dyDescent="0.3">
      <c r="A36" s="42" t="s">
        <v>103</v>
      </c>
      <c r="B36" t="s">
        <v>93</v>
      </c>
      <c r="C36">
        <v>0.6</v>
      </c>
      <c r="D36">
        <f>C36/1000</f>
        <v>5.9999999999999995E-4</v>
      </c>
      <c r="E36">
        <f>C36/C37</f>
        <v>5.7692307692307689E-2</v>
      </c>
      <c r="F36" t="s">
        <v>23</v>
      </c>
      <c r="G36">
        <v>2256.9444444444448</v>
      </c>
      <c r="H36">
        <v>903.96364021734939</v>
      </c>
      <c r="I36">
        <v>0.45144132745896365</v>
      </c>
      <c r="J36" s="35">
        <v>170.87540000000004</v>
      </c>
    </row>
    <row r="37" spans="1:12" ht="15" thickBot="1" x14ac:dyDescent="0.35">
      <c r="A37" s="37" t="s">
        <v>92</v>
      </c>
      <c r="B37" s="38" t="s">
        <v>22</v>
      </c>
      <c r="C37" s="38">
        <f>SUM(C35:C36)</f>
        <v>10.4</v>
      </c>
      <c r="D37" s="38">
        <f>SUM(D35:D36)</f>
        <v>1.0400000000000001E-2</v>
      </c>
      <c r="E37" s="38">
        <f>SUM(E35:E36)</f>
        <v>1</v>
      </c>
      <c r="F37" s="38">
        <v>4.6079999999999998E-6</v>
      </c>
      <c r="G37" s="49">
        <f>D37/F37</f>
        <v>2256.9444444444448</v>
      </c>
      <c r="H37" s="49">
        <v>903.96364021734939</v>
      </c>
      <c r="I37" s="49">
        <v>0.45144132745896365</v>
      </c>
      <c r="J37" s="50">
        <v>170.87540000000004</v>
      </c>
    </row>
    <row r="39" spans="1:12" ht="15" thickBot="1" x14ac:dyDescent="0.35"/>
    <row r="40" spans="1:12" x14ac:dyDescent="0.3">
      <c r="A40" s="51" t="s">
        <v>104</v>
      </c>
      <c r="B40" s="31" t="s">
        <v>0</v>
      </c>
      <c r="C40" s="31" t="s">
        <v>180</v>
      </c>
      <c r="D40" s="31" t="s">
        <v>96</v>
      </c>
      <c r="E40" s="31" t="s">
        <v>94</v>
      </c>
      <c r="F40" s="31" t="s">
        <v>86</v>
      </c>
      <c r="G40" s="31" t="s">
        <v>5</v>
      </c>
      <c r="H40" s="32" t="s">
        <v>4</v>
      </c>
      <c r="I40" s="32" t="s">
        <v>207</v>
      </c>
      <c r="J40" s="33" t="s">
        <v>206</v>
      </c>
      <c r="L40" s="22"/>
    </row>
    <row r="41" spans="1:12" x14ac:dyDescent="0.3">
      <c r="A41" s="42" t="s">
        <v>106</v>
      </c>
      <c r="B41" t="s">
        <v>213</v>
      </c>
      <c r="C41">
        <v>7.1</v>
      </c>
      <c r="D41">
        <f>C41/1000</f>
        <v>7.0999999999999995E-3</v>
      </c>
      <c r="E41">
        <f>C41/C43</f>
        <v>1.0757575757575757</v>
      </c>
      <c r="F41" t="s">
        <v>23</v>
      </c>
      <c r="G41">
        <v>1629.6296296296296</v>
      </c>
      <c r="H41">
        <v>903.96364021734939</v>
      </c>
      <c r="I41">
        <v>0.45144132745896365</v>
      </c>
      <c r="J41" s="35">
        <v>170.87540000000004</v>
      </c>
    </row>
    <row r="42" spans="1:12" x14ac:dyDescent="0.3">
      <c r="A42" s="42" t="s">
        <v>91</v>
      </c>
      <c r="B42" t="s">
        <v>93</v>
      </c>
      <c r="C42">
        <v>0</v>
      </c>
      <c r="D42">
        <f t="shared" ref="D42:D43" si="1">C42/1000</f>
        <v>0</v>
      </c>
      <c r="E42">
        <f>C42/C43</f>
        <v>0</v>
      </c>
      <c r="F42" t="s">
        <v>23</v>
      </c>
      <c r="G42">
        <v>1629.6296296296296</v>
      </c>
      <c r="H42">
        <v>903.96364021734939</v>
      </c>
      <c r="I42">
        <v>0.45144132745896365</v>
      </c>
      <c r="J42" s="35">
        <v>170.87540000000004</v>
      </c>
    </row>
    <row r="43" spans="1:12" ht="15" thickBot="1" x14ac:dyDescent="0.35">
      <c r="A43" s="37" t="s">
        <v>92</v>
      </c>
      <c r="B43" s="38" t="s">
        <v>22</v>
      </c>
      <c r="C43" s="38">
        <v>6.6</v>
      </c>
      <c r="D43" s="38">
        <f t="shared" si="1"/>
        <v>6.6E-3</v>
      </c>
      <c r="E43" s="38"/>
      <c r="F43" s="38">
        <v>4.0500000000000002E-6</v>
      </c>
      <c r="G43" s="39">
        <f>D41/F43</f>
        <v>1753.0864197530861</v>
      </c>
      <c r="H43" s="39">
        <v>903.96364021734939</v>
      </c>
      <c r="I43" s="39">
        <v>0.45144132745896365</v>
      </c>
      <c r="J43" s="40">
        <v>170.87540000000004</v>
      </c>
    </row>
    <row r="45" spans="1:12" ht="15" thickBot="1" x14ac:dyDescent="0.35"/>
    <row r="46" spans="1:12" x14ac:dyDescent="0.3">
      <c r="A46" s="51" t="s">
        <v>107</v>
      </c>
      <c r="B46" s="31" t="s">
        <v>0</v>
      </c>
      <c r="C46" s="31" t="s">
        <v>180</v>
      </c>
      <c r="D46" s="31" t="s">
        <v>96</v>
      </c>
      <c r="E46" s="31" t="s">
        <v>94</v>
      </c>
      <c r="F46" s="31" t="s">
        <v>86</v>
      </c>
      <c r="G46" s="31" t="s">
        <v>5</v>
      </c>
      <c r="H46" s="32" t="s">
        <v>4</v>
      </c>
      <c r="I46" s="32" t="s">
        <v>207</v>
      </c>
      <c r="J46" s="33" t="s">
        <v>206</v>
      </c>
    </row>
    <row r="47" spans="1:12" x14ac:dyDescent="0.3">
      <c r="A47" s="42" t="s">
        <v>110</v>
      </c>
      <c r="B47" t="s">
        <v>214</v>
      </c>
      <c r="C47">
        <v>5.6</v>
      </c>
      <c r="D47">
        <f>C47/1000</f>
        <v>5.5999999999999999E-3</v>
      </c>
      <c r="E47">
        <f>D47/$D$49</f>
        <v>0.7</v>
      </c>
      <c r="F47" t="s">
        <v>23</v>
      </c>
      <c r="G47">
        <v>3125</v>
      </c>
      <c r="H47">
        <v>940.29816397754291</v>
      </c>
      <c r="I47">
        <v>0.42113750296583358</v>
      </c>
      <c r="J47" s="35">
        <v>91.472640000000013</v>
      </c>
    </row>
    <row r="48" spans="1:12" x14ac:dyDescent="0.3">
      <c r="A48" s="42" t="s">
        <v>91</v>
      </c>
      <c r="C48">
        <v>2.4</v>
      </c>
      <c r="D48">
        <f>C48/1000</f>
        <v>2.3999999999999998E-3</v>
      </c>
      <c r="E48">
        <f>D48/$D$49</f>
        <v>0.3</v>
      </c>
      <c r="F48" t="s">
        <v>23</v>
      </c>
      <c r="G48">
        <v>3125</v>
      </c>
      <c r="H48">
        <v>940.29816397754291</v>
      </c>
      <c r="I48">
        <v>0.42113750296583358</v>
      </c>
      <c r="J48" s="35">
        <v>91.472640000000013</v>
      </c>
    </row>
    <row r="49" spans="1:10" ht="15" thickBot="1" x14ac:dyDescent="0.35">
      <c r="A49" s="37" t="s">
        <v>92</v>
      </c>
      <c r="B49" s="38"/>
      <c r="C49" s="38">
        <f>SUM(C47:C48)</f>
        <v>8</v>
      </c>
      <c r="D49" s="38">
        <f>SUM(D47:D48)</f>
        <v>8.0000000000000002E-3</v>
      </c>
      <c r="E49" s="38">
        <f>SUM(E47:E48)</f>
        <v>1</v>
      </c>
      <c r="F49" s="38">
        <v>2.5600000000000001E-6</v>
      </c>
      <c r="G49" s="39">
        <f>D49/F49</f>
        <v>3125</v>
      </c>
      <c r="H49" s="39">
        <v>940.29816397754291</v>
      </c>
      <c r="I49" s="39">
        <v>0.42113750296583358</v>
      </c>
      <c r="J49" s="40">
        <v>91.472640000000013</v>
      </c>
    </row>
    <row r="51" spans="1:10" ht="15" thickBot="1" x14ac:dyDescent="0.35"/>
    <row r="52" spans="1:10" x14ac:dyDescent="0.3">
      <c r="A52" s="51" t="s">
        <v>108</v>
      </c>
      <c r="B52" s="31" t="s">
        <v>0</v>
      </c>
      <c r="C52" s="31" t="s">
        <v>180</v>
      </c>
      <c r="D52" s="31" t="s">
        <v>96</v>
      </c>
      <c r="E52" s="31" t="s">
        <v>94</v>
      </c>
      <c r="F52" s="31" t="s">
        <v>86</v>
      </c>
      <c r="G52" s="31" t="s">
        <v>5</v>
      </c>
      <c r="H52" s="32" t="s">
        <v>4</v>
      </c>
      <c r="I52" s="32" t="s">
        <v>207</v>
      </c>
      <c r="J52" s="33" t="s">
        <v>206</v>
      </c>
    </row>
    <row r="53" spans="1:10" x14ac:dyDescent="0.3">
      <c r="A53" s="42" t="s">
        <v>111</v>
      </c>
      <c r="B53" t="s">
        <v>214</v>
      </c>
      <c r="C53">
        <v>5.5</v>
      </c>
      <c r="D53">
        <f>C53/1000</f>
        <v>5.4999999999999997E-3</v>
      </c>
      <c r="E53">
        <f>D53/D55</f>
        <v>0.77464788732394363</v>
      </c>
      <c r="F53" t="s">
        <v>23</v>
      </c>
      <c r="G53">
        <v>2773.4374999999995</v>
      </c>
      <c r="H53">
        <v>940.29816397754291</v>
      </c>
      <c r="I53">
        <v>0.42113750296583358</v>
      </c>
      <c r="J53" s="35">
        <v>91.472640000000013</v>
      </c>
    </row>
    <row r="54" spans="1:10" x14ac:dyDescent="0.3">
      <c r="A54" s="42" t="s">
        <v>91</v>
      </c>
      <c r="C54">
        <v>1.6</v>
      </c>
      <c r="D54">
        <f>C54/1000</f>
        <v>1.6000000000000001E-3</v>
      </c>
      <c r="E54">
        <f>D54/$D$55</f>
        <v>0.22535211267605637</v>
      </c>
      <c r="F54" t="s">
        <v>23</v>
      </c>
      <c r="G54">
        <v>2773.4374999999995</v>
      </c>
      <c r="H54">
        <v>940.29816397754291</v>
      </c>
      <c r="I54">
        <v>0.42113750296583358</v>
      </c>
      <c r="J54" s="35">
        <v>91.472640000000013</v>
      </c>
    </row>
    <row r="55" spans="1:10" ht="15" thickBot="1" x14ac:dyDescent="0.35">
      <c r="A55" s="37" t="s">
        <v>92</v>
      </c>
      <c r="B55" s="38"/>
      <c r="C55" s="38">
        <f>SUM(C53:C54)</f>
        <v>7.1</v>
      </c>
      <c r="D55" s="38">
        <f>SUM(D53:D54)</f>
        <v>7.0999999999999995E-3</v>
      </c>
      <c r="E55" s="38">
        <f>SUM(E53:E54)</f>
        <v>1</v>
      </c>
      <c r="F55" s="38">
        <v>2.5600000000000001E-6</v>
      </c>
      <c r="G55" s="39">
        <f>D55/F55</f>
        <v>2773.4374999999995</v>
      </c>
      <c r="H55" s="39">
        <v>940.29816397754291</v>
      </c>
      <c r="I55" s="39">
        <v>0.42113750296583358</v>
      </c>
      <c r="J55" s="40">
        <v>91.472640000000013</v>
      </c>
    </row>
    <row r="57" spans="1:10" ht="15" thickBot="1" x14ac:dyDescent="0.35"/>
    <row r="58" spans="1:10" x14ac:dyDescent="0.3">
      <c r="A58" s="51" t="s">
        <v>109</v>
      </c>
      <c r="B58" s="31" t="s">
        <v>0</v>
      </c>
      <c r="C58" s="31" t="s">
        <v>180</v>
      </c>
      <c r="D58" s="31" t="s">
        <v>96</v>
      </c>
      <c r="E58" s="31" t="s">
        <v>94</v>
      </c>
      <c r="F58" s="31" t="s">
        <v>86</v>
      </c>
      <c r="G58" s="31" t="s">
        <v>5</v>
      </c>
      <c r="H58" s="32" t="s">
        <v>4</v>
      </c>
      <c r="I58" s="32" t="s">
        <v>207</v>
      </c>
      <c r="J58" s="33" t="s">
        <v>206</v>
      </c>
    </row>
    <row r="59" spans="1:10" x14ac:dyDescent="0.3">
      <c r="A59" s="42" t="s">
        <v>112</v>
      </c>
      <c r="B59" t="s">
        <v>214</v>
      </c>
      <c r="C59">
        <v>5.4</v>
      </c>
      <c r="D59">
        <f>C59/1000</f>
        <v>5.4000000000000003E-3</v>
      </c>
      <c r="E59">
        <f>D59/$D$61</f>
        <v>0.77142857142857146</v>
      </c>
      <c r="F59" t="s">
        <v>23</v>
      </c>
      <c r="G59">
        <v>2734.375</v>
      </c>
      <c r="H59">
        <v>940.29816397754291</v>
      </c>
      <c r="I59">
        <v>0.42113750296583358</v>
      </c>
      <c r="J59" s="35">
        <v>91.472640000000013</v>
      </c>
    </row>
    <row r="60" spans="1:10" x14ac:dyDescent="0.3">
      <c r="A60" s="42" t="s">
        <v>91</v>
      </c>
      <c r="C60">
        <v>1.6</v>
      </c>
      <c r="D60">
        <f>C60/1000</f>
        <v>1.6000000000000001E-3</v>
      </c>
      <c r="E60">
        <f>D60/$D$61</f>
        <v>0.22857142857142856</v>
      </c>
      <c r="F60" t="s">
        <v>23</v>
      </c>
      <c r="G60">
        <v>2734.375</v>
      </c>
      <c r="H60">
        <v>940.29816397754291</v>
      </c>
      <c r="I60">
        <v>0.42113750296583358</v>
      </c>
      <c r="J60" s="35">
        <v>91.472640000000013</v>
      </c>
    </row>
    <row r="61" spans="1:10" ht="15" thickBot="1" x14ac:dyDescent="0.35">
      <c r="A61" s="37" t="s">
        <v>92</v>
      </c>
      <c r="B61" s="38"/>
      <c r="C61" s="38">
        <f>SUM(C59:C60)</f>
        <v>7</v>
      </c>
      <c r="D61" s="38">
        <f>SUM(D59:D60)</f>
        <v>7.0000000000000001E-3</v>
      </c>
      <c r="E61" s="38">
        <f>SUM(E59:E60)</f>
        <v>1</v>
      </c>
      <c r="F61" s="38">
        <v>2.5600000000000001E-6</v>
      </c>
      <c r="G61" s="39">
        <f>D61/F61</f>
        <v>2734.375</v>
      </c>
      <c r="H61" s="39">
        <v>940.29816397754291</v>
      </c>
      <c r="I61" s="39">
        <v>0.42113750296583358</v>
      </c>
      <c r="J61" s="40">
        <v>91.472640000000013</v>
      </c>
    </row>
    <row r="63" spans="1:10" ht="15" thickBot="1" x14ac:dyDescent="0.35"/>
    <row r="64" spans="1:10" x14ac:dyDescent="0.3">
      <c r="A64" s="51" t="s">
        <v>113</v>
      </c>
      <c r="B64" s="31" t="s">
        <v>0</v>
      </c>
      <c r="C64" s="31" t="s">
        <v>180</v>
      </c>
      <c r="D64" s="31" t="s">
        <v>96</v>
      </c>
      <c r="E64" s="31" t="s">
        <v>94</v>
      </c>
      <c r="F64" s="31" t="s">
        <v>86</v>
      </c>
      <c r="G64" s="31" t="s">
        <v>5</v>
      </c>
      <c r="H64" s="32" t="s">
        <v>4</v>
      </c>
      <c r="I64" s="32" t="s">
        <v>207</v>
      </c>
      <c r="J64" s="33" t="s">
        <v>206</v>
      </c>
    </row>
    <row r="65" spans="1:12" x14ac:dyDescent="0.3">
      <c r="A65" s="42" t="s">
        <v>181</v>
      </c>
      <c r="B65" t="s">
        <v>220</v>
      </c>
      <c r="C65">
        <v>9.1999999999999993</v>
      </c>
      <c r="D65">
        <f>C65/1000</f>
        <v>9.1999999999999998E-3</v>
      </c>
      <c r="E65">
        <v>1</v>
      </c>
      <c r="F65" t="s">
        <v>23</v>
      </c>
      <c r="G65">
        <v>3593.75</v>
      </c>
      <c r="H65">
        <v>783.19706393372451</v>
      </c>
      <c r="I65">
        <v>0.49190487192846383</v>
      </c>
      <c r="J65" s="35">
        <v>110.14952000000002</v>
      </c>
    </row>
    <row r="66" spans="1:12" ht="15" thickBot="1" x14ac:dyDescent="0.35">
      <c r="A66" s="37" t="s">
        <v>92</v>
      </c>
      <c r="B66" s="38"/>
      <c r="C66" s="38">
        <v>9.1999999999999993</v>
      </c>
      <c r="D66" s="38">
        <v>9.1999999999999998E-3</v>
      </c>
      <c r="E66" s="38">
        <v>1</v>
      </c>
      <c r="F66" s="38">
        <v>2.5600000000000001E-6</v>
      </c>
      <c r="G66" s="39">
        <f>D65/F66</f>
        <v>3593.75</v>
      </c>
      <c r="H66" s="39">
        <v>783.19706393372451</v>
      </c>
      <c r="I66" s="39">
        <v>0.49190487192846383</v>
      </c>
      <c r="J66" s="40">
        <v>110.14952000000002</v>
      </c>
    </row>
    <row r="68" spans="1:12" ht="15" thickBot="1" x14ac:dyDescent="0.35"/>
    <row r="69" spans="1:12" x14ac:dyDescent="0.3">
      <c r="A69" s="51" t="s">
        <v>114</v>
      </c>
      <c r="B69" s="31" t="s">
        <v>0</v>
      </c>
      <c r="C69" s="31" t="s">
        <v>180</v>
      </c>
      <c r="D69" s="31" t="s">
        <v>96</v>
      </c>
      <c r="E69" s="31">
        <v>1</v>
      </c>
      <c r="F69" s="31" t="s">
        <v>86</v>
      </c>
      <c r="G69" s="31" t="s">
        <v>5</v>
      </c>
      <c r="H69" s="32" t="s">
        <v>4</v>
      </c>
      <c r="I69" s="32" t="s">
        <v>207</v>
      </c>
      <c r="J69" s="33" t="s">
        <v>206</v>
      </c>
      <c r="L69" s="22"/>
    </row>
    <row r="70" spans="1:12" x14ac:dyDescent="0.3">
      <c r="A70" s="42" t="s">
        <v>115</v>
      </c>
      <c r="B70" t="s">
        <v>247</v>
      </c>
      <c r="C70">
        <v>7.6</v>
      </c>
      <c r="D70">
        <f>C70/1000</f>
        <v>7.6E-3</v>
      </c>
      <c r="F70" t="s">
        <v>23</v>
      </c>
      <c r="J70" s="35"/>
    </row>
    <row r="71" spans="1:12" x14ac:dyDescent="0.3">
      <c r="A71" s="42" t="s">
        <v>69</v>
      </c>
      <c r="B71" t="s">
        <v>248</v>
      </c>
      <c r="C71">
        <v>0.7</v>
      </c>
      <c r="D71">
        <f t="shared" ref="D71:D73" si="2">C71/1000</f>
        <v>6.9999999999999999E-4</v>
      </c>
      <c r="F71" t="s">
        <v>23</v>
      </c>
      <c r="J71" s="35"/>
    </row>
    <row r="72" spans="1:12" x14ac:dyDescent="0.3">
      <c r="A72" s="42" t="s">
        <v>91</v>
      </c>
      <c r="D72">
        <f t="shared" si="2"/>
        <v>0</v>
      </c>
      <c r="F72" t="s">
        <v>23</v>
      </c>
      <c r="J72" s="35"/>
    </row>
    <row r="73" spans="1:12" ht="15" thickBot="1" x14ac:dyDescent="0.35">
      <c r="A73" s="37" t="s">
        <v>92</v>
      </c>
      <c r="B73" s="38"/>
      <c r="C73" s="38">
        <f>SUM(C70:C71)</f>
        <v>8.2999999999999989</v>
      </c>
      <c r="D73">
        <f t="shared" si="2"/>
        <v>8.2999999999999984E-3</v>
      </c>
      <c r="E73" s="38"/>
      <c r="F73" s="38">
        <v>2.5600000000000001E-6</v>
      </c>
      <c r="G73" s="39">
        <f>D73/F73</f>
        <v>3242.1874999999991</v>
      </c>
      <c r="H73" s="39">
        <v>904.86619540520076</v>
      </c>
      <c r="I73" s="39">
        <v>0.38300309109725139</v>
      </c>
      <c r="J73" s="40">
        <v>88.525164000000032</v>
      </c>
    </row>
    <row r="74" spans="1:12" ht="15" thickBot="1" x14ac:dyDescent="0.35">
      <c r="A74" s="23"/>
    </row>
    <row r="75" spans="1:12" x14ac:dyDescent="0.3">
      <c r="A75" s="41" t="s">
        <v>126</v>
      </c>
      <c r="B75" s="31" t="s">
        <v>0</v>
      </c>
      <c r="C75" s="31" t="s">
        <v>180</v>
      </c>
      <c r="D75" s="31" t="s">
        <v>96</v>
      </c>
      <c r="E75" s="31" t="s">
        <v>94</v>
      </c>
      <c r="F75" s="31" t="s">
        <v>215</v>
      </c>
      <c r="G75" s="31" t="s">
        <v>244</v>
      </c>
      <c r="H75" s="32" t="s">
        <v>4</v>
      </c>
      <c r="I75" s="32" t="s">
        <v>207</v>
      </c>
      <c r="J75" s="33" t="s">
        <v>206</v>
      </c>
    </row>
    <row r="76" spans="1:12" ht="15" thickBot="1" x14ac:dyDescent="0.35">
      <c r="A76" s="37" t="s">
        <v>92</v>
      </c>
      <c r="B76" s="38"/>
      <c r="C76" s="38">
        <v>5.7</v>
      </c>
      <c r="D76" s="38">
        <f>C76/1000</f>
        <v>5.7000000000000002E-3</v>
      </c>
      <c r="E76" s="38"/>
      <c r="F76" s="38">
        <v>4.2999999999999999E-4</v>
      </c>
      <c r="G76" s="57">
        <f>D76/F76</f>
        <v>13.255813953488373</v>
      </c>
      <c r="H76" s="57">
        <v>500</v>
      </c>
      <c r="I76" s="57">
        <v>15</v>
      </c>
      <c r="J76" s="58">
        <v>15</v>
      </c>
    </row>
    <row r="77" spans="1:12" ht="15" thickBot="1" x14ac:dyDescent="0.35">
      <c r="A77" s="23"/>
    </row>
    <row r="78" spans="1:12" x14ac:dyDescent="0.3">
      <c r="A78" s="30" t="s">
        <v>168</v>
      </c>
      <c r="B78" s="31" t="s">
        <v>0</v>
      </c>
      <c r="C78" s="31" t="s">
        <v>180</v>
      </c>
      <c r="D78" s="31" t="s">
        <v>96</v>
      </c>
      <c r="E78" s="31" t="s">
        <v>94</v>
      </c>
      <c r="F78" s="31" t="s">
        <v>86</v>
      </c>
      <c r="G78" s="31" t="s">
        <v>5</v>
      </c>
      <c r="H78" s="32" t="s">
        <v>4</v>
      </c>
      <c r="I78" s="32" t="s">
        <v>207</v>
      </c>
      <c r="J78" s="33" t="s">
        <v>206</v>
      </c>
    </row>
    <row r="79" spans="1:12" x14ac:dyDescent="0.3">
      <c r="A79" s="34" t="s">
        <v>128</v>
      </c>
      <c r="B79" t="s">
        <v>52</v>
      </c>
      <c r="C79">
        <f>24</f>
        <v>24</v>
      </c>
      <c r="D79">
        <f>C79/1000</f>
        <v>2.4E-2</v>
      </c>
      <c r="E79">
        <f>D79/D88</f>
        <v>0.92407207762205446</v>
      </c>
      <c r="F79" t="s">
        <v>23</v>
      </c>
      <c r="G79" t="s">
        <v>23</v>
      </c>
      <c r="H79" s="7">
        <v>960</v>
      </c>
      <c r="I79" s="7">
        <v>130</v>
      </c>
      <c r="J79" s="56">
        <v>130</v>
      </c>
    </row>
    <row r="80" spans="1:12" x14ac:dyDescent="0.3">
      <c r="A80" s="34" t="s">
        <v>250</v>
      </c>
      <c r="B80" t="s">
        <v>48</v>
      </c>
      <c r="C80">
        <f>4*0.29*1.7</f>
        <v>1.9719999999999998</v>
      </c>
      <c r="D80">
        <f>C80/1000</f>
        <v>1.9719999999999998E-3</v>
      </c>
      <c r="E80">
        <f>D80/D88</f>
        <v>7.5927922377945462E-2</v>
      </c>
      <c r="G80" t="s">
        <v>23</v>
      </c>
      <c r="H80" s="7">
        <v>500</v>
      </c>
      <c r="I80" s="7">
        <v>15</v>
      </c>
      <c r="J80" s="56">
        <v>15</v>
      </c>
    </row>
    <row r="81" spans="1:10" x14ac:dyDescent="0.3">
      <c r="A81" s="36" t="s">
        <v>169</v>
      </c>
      <c r="J81" s="35"/>
    </row>
    <row r="82" spans="1:10" x14ac:dyDescent="0.3">
      <c r="A82" s="53" t="s">
        <v>170</v>
      </c>
      <c r="B82" t="s">
        <v>23</v>
      </c>
      <c r="C82" t="s">
        <v>23</v>
      </c>
      <c r="F82">
        <v>3.1203999999999998E-6</v>
      </c>
      <c r="G82">
        <v>1401.4979818256384</v>
      </c>
      <c r="H82" s="7">
        <v>925.07315570614492</v>
      </c>
      <c r="I82" s="7">
        <v>121.26828892653627</v>
      </c>
      <c r="J82" s="56">
        <v>121.26828892653627</v>
      </c>
    </row>
    <row r="83" spans="1:10" x14ac:dyDescent="0.3">
      <c r="A83" s="53" t="s">
        <v>171</v>
      </c>
      <c r="B83" t="s">
        <v>23</v>
      </c>
      <c r="C83" t="s">
        <v>23</v>
      </c>
      <c r="F83">
        <v>1.52E-5</v>
      </c>
      <c r="G83">
        <v>1401.4979818256384</v>
      </c>
      <c r="H83" s="7">
        <v>925.07315570614492</v>
      </c>
      <c r="I83" s="7">
        <v>121.26828892653627</v>
      </c>
      <c r="J83" s="56">
        <v>121.26828892653627</v>
      </c>
    </row>
    <row r="84" spans="1:10" x14ac:dyDescent="0.3">
      <c r="A84" s="53" t="s">
        <v>172</v>
      </c>
      <c r="B84" t="s">
        <v>23</v>
      </c>
      <c r="C84" t="s">
        <v>23</v>
      </c>
      <c r="F84">
        <v>3.3600000000000003E-8</v>
      </c>
      <c r="G84">
        <v>1401.4979818256384</v>
      </c>
      <c r="H84" s="7">
        <v>925.07315570614492</v>
      </c>
      <c r="I84" s="7">
        <v>121.26828892653627</v>
      </c>
      <c r="J84" s="56">
        <v>121.26828892653627</v>
      </c>
    </row>
    <row r="85" spans="1:10" x14ac:dyDescent="0.3">
      <c r="A85" s="53" t="s">
        <v>173</v>
      </c>
      <c r="B85" t="s">
        <v>23</v>
      </c>
      <c r="C85" t="s">
        <v>23</v>
      </c>
      <c r="F85">
        <v>1.92E-8</v>
      </c>
      <c r="G85">
        <v>1401.4979818256384</v>
      </c>
      <c r="H85" s="7">
        <v>925.07315570614492</v>
      </c>
      <c r="I85" s="7">
        <v>121.26828892653627</v>
      </c>
      <c r="J85" s="56">
        <v>121.26828892653627</v>
      </c>
    </row>
    <row r="86" spans="1:10" x14ac:dyDescent="0.3">
      <c r="A86" s="68" t="s">
        <v>98</v>
      </c>
      <c r="B86" s="17"/>
      <c r="C86" s="17"/>
      <c r="D86" s="17"/>
      <c r="E86" s="17"/>
      <c r="F86" s="17"/>
      <c r="G86" s="17"/>
      <c r="H86" s="17"/>
      <c r="I86" s="17"/>
      <c r="J86" s="69"/>
    </row>
    <row r="87" spans="1:10" x14ac:dyDescent="0.3">
      <c r="A87" s="53" t="s">
        <v>174</v>
      </c>
      <c r="G87">
        <v>1401.4979818256384</v>
      </c>
      <c r="H87" s="7">
        <v>925.07315570614492</v>
      </c>
      <c r="I87" s="7">
        <v>121.26828892653627</v>
      </c>
      <c r="J87" s="56">
        <v>121.26828892653627</v>
      </c>
    </row>
    <row r="88" spans="1:10" ht="15" thickBot="1" x14ac:dyDescent="0.35">
      <c r="A88" s="37" t="s">
        <v>92</v>
      </c>
      <c r="B88" s="38"/>
      <c r="C88" s="38">
        <f>SUM(C79:C80)</f>
        <v>25.972000000000001</v>
      </c>
      <c r="D88" s="38">
        <f>SUM(D79:D80)</f>
        <v>2.5972000000000002E-2</v>
      </c>
      <c r="E88" s="38"/>
      <c r="F88" s="38">
        <f>F82+F83+F84*4+F85*4</f>
        <v>1.8531600000000001E-5</v>
      </c>
      <c r="G88" s="39">
        <f>D88/F88</f>
        <v>1401.4979818256384</v>
      </c>
      <c r="H88" s="57">
        <f>H79*$E$79+H80*$E$80</f>
        <v>925.07315570614492</v>
      </c>
      <c r="I88" s="57">
        <f>I79*$E$79+I80*$E$80</f>
        <v>121.26828892653627</v>
      </c>
      <c r="J88" s="58">
        <f>J79*$E$79+J80*$E$80</f>
        <v>121.26828892653627</v>
      </c>
    </row>
    <row r="92" spans="1:10" ht="15" thickBot="1" x14ac:dyDescent="0.35">
      <c r="A92" s="60" t="s">
        <v>41</v>
      </c>
    </row>
    <row r="93" spans="1:10" x14ac:dyDescent="0.3">
      <c r="A93" s="59" t="s">
        <v>117</v>
      </c>
      <c r="B93" s="31" t="s">
        <v>0</v>
      </c>
      <c r="C93" s="31" t="s">
        <v>180</v>
      </c>
      <c r="D93" s="31" t="s">
        <v>96</v>
      </c>
      <c r="E93" s="31" t="s">
        <v>94</v>
      </c>
      <c r="F93" s="31" t="s">
        <v>86</v>
      </c>
      <c r="G93" s="31" t="s">
        <v>5</v>
      </c>
      <c r="H93" s="32" t="s">
        <v>4</v>
      </c>
      <c r="I93" s="32" t="s">
        <v>207</v>
      </c>
      <c r="J93" s="33" t="s">
        <v>206</v>
      </c>
    </row>
    <row r="94" spans="1:10" x14ac:dyDescent="0.3">
      <c r="A94" s="43" t="s">
        <v>92</v>
      </c>
      <c r="C94">
        <v>0.9</v>
      </c>
      <c r="D94">
        <f>C94/1000</f>
        <v>8.9999999999999998E-4</v>
      </c>
      <c r="E94">
        <v>1</v>
      </c>
      <c r="F94">
        <v>3.96E-7</v>
      </c>
      <c r="G94" s="44">
        <f>D94/F94</f>
        <v>2272.7272727272725</v>
      </c>
      <c r="H94" s="45">
        <v>325</v>
      </c>
      <c r="I94" s="45">
        <v>50</v>
      </c>
      <c r="J94" s="46">
        <v>50</v>
      </c>
    </row>
    <row r="95" spans="1:10" x14ac:dyDescent="0.3">
      <c r="A95" s="68" t="s">
        <v>98</v>
      </c>
      <c r="B95" s="17"/>
      <c r="C95" s="17"/>
      <c r="D95" s="17"/>
      <c r="E95" s="17"/>
      <c r="F95" s="17"/>
      <c r="G95" s="17"/>
      <c r="H95" s="17"/>
      <c r="I95" s="17"/>
      <c r="J95" s="69"/>
    </row>
    <row r="96" spans="1:10" x14ac:dyDescent="0.3">
      <c r="A96" s="36" t="s">
        <v>116</v>
      </c>
      <c r="C96">
        <v>0.9</v>
      </c>
      <c r="D96">
        <f>C96/1000</f>
        <v>8.9999999999999998E-4</v>
      </c>
      <c r="E96">
        <v>1</v>
      </c>
      <c r="G96" s="44">
        <v>2272.7272727272725</v>
      </c>
      <c r="H96" s="44">
        <v>325</v>
      </c>
      <c r="I96" s="44">
        <v>50</v>
      </c>
      <c r="J96" s="48">
        <v>50</v>
      </c>
    </row>
    <row r="97" spans="1:11" x14ac:dyDescent="0.3">
      <c r="A97" s="36" t="s">
        <v>118</v>
      </c>
      <c r="C97">
        <v>0.9</v>
      </c>
      <c r="D97">
        <f>C97/1000</f>
        <v>8.9999999999999998E-4</v>
      </c>
      <c r="E97">
        <v>1</v>
      </c>
      <c r="G97" s="44">
        <v>2272.7272727272725</v>
      </c>
      <c r="H97" s="44">
        <v>325</v>
      </c>
      <c r="I97" s="44">
        <v>50</v>
      </c>
      <c r="J97" s="48">
        <v>50</v>
      </c>
    </row>
    <row r="98" spans="1:11" x14ac:dyDescent="0.3">
      <c r="A98" s="36" t="s">
        <v>119</v>
      </c>
      <c r="C98">
        <v>0.9</v>
      </c>
      <c r="D98">
        <f>C98/1000</f>
        <v>8.9999999999999998E-4</v>
      </c>
      <c r="E98">
        <v>1</v>
      </c>
      <c r="G98" s="44">
        <v>2272.7272727272725</v>
      </c>
      <c r="H98" s="44">
        <v>325</v>
      </c>
      <c r="I98" s="44">
        <v>50</v>
      </c>
      <c r="J98" s="48">
        <v>50</v>
      </c>
    </row>
    <row r="99" spans="1:11" ht="15" thickBot="1" x14ac:dyDescent="0.35">
      <c r="A99" s="47" t="s">
        <v>120</v>
      </c>
      <c r="B99" s="38"/>
      <c r="C99" s="38">
        <v>0.9</v>
      </c>
      <c r="D99" s="38">
        <f>C99/1000</f>
        <v>8.9999999999999998E-4</v>
      </c>
      <c r="E99" s="38">
        <v>1</v>
      </c>
      <c r="F99" s="38"/>
      <c r="G99" s="39">
        <v>2272.7272727272725</v>
      </c>
      <c r="H99" s="39">
        <v>325</v>
      </c>
      <c r="I99" s="39">
        <v>50</v>
      </c>
      <c r="J99" s="40">
        <v>50</v>
      </c>
    </row>
    <row r="100" spans="1:11" ht="15" thickBot="1" x14ac:dyDescent="0.35"/>
    <row r="101" spans="1:11" x14ac:dyDescent="0.3">
      <c r="A101" s="59" t="s">
        <v>123</v>
      </c>
      <c r="B101" s="31" t="s">
        <v>0</v>
      </c>
      <c r="C101" s="31" t="s">
        <v>180</v>
      </c>
      <c r="D101" s="31" t="s">
        <v>96</v>
      </c>
      <c r="E101" s="31" t="s">
        <v>94</v>
      </c>
      <c r="F101" s="31" t="s">
        <v>86</v>
      </c>
      <c r="G101" s="31" t="s">
        <v>5</v>
      </c>
      <c r="H101" s="32" t="s">
        <v>4</v>
      </c>
      <c r="I101" s="32" t="s">
        <v>207</v>
      </c>
      <c r="J101" s="33" t="s">
        <v>206</v>
      </c>
      <c r="K101" s="22"/>
    </row>
    <row r="102" spans="1:11" ht="15" thickBot="1" x14ac:dyDescent="0.35">
      <c r="A102" s="37" t="s">
        <v>92</v>
      </c>
      <c r="B102" s="38"/>
      <c r="C102" s="38">
        <v>34</v>
      </c>
      <c r="D102" s="38">
        <f>C102/1000</f>
        <v>3.4000000000000002E-2</v>
      </c>
      <c r="E102" s="38"/>
      <c r="F102" s="38">
        <v>1.216E-5</v>
      </c>
      <c r="G102" s="39">
        <f>D102/F102</f>
        <v>2796.0526315789475</v>
      </c>
      <c r="H102" s="57">
        <v>1000</v>
      </c>
      <c r="I102" s="39">
        <v>0.6</v>
      </c>
      <c r="J102" s="40">
        <v>2.5</v>
      </c>
    </row>
    <row r="105" spans="1:11" ht="15" thickBot="1" x14ac:dyDescent="0.35">
      <c r="A105" s="13" t="s">
        <v>53</v>
      </c>
      <c r="I105">
        <v>2</v>
      </c>
    </row>
    <row r="106" spans="1:11" x14ac:dyDescent="0.3">
      <c r="A106" s="61" t="s">
        <v>124</v>
      </c>
      <c r="B106" s="31" t="s">
        <v>0</v>
      </c>
      <c r="C106" s="31" t="s">
        <v>180</v>
      </c>
      <c r="D106" s="31" t="s">
        <v>96</v>
      </c>
      <c r="E106" s="31" t="s">
        <v>94</v>
      </c>
      <c r="F106" s="31" t="s">
        <v>86</v>
      </c>
      <c r="G106" s="31" t="s">
        <v>5</v>
      </c>
      <c r="H106" s="32" t="s">
        <v>4</v>
      </c>
      <c r="I106" s="32" t="s">
        <v>207</v>
      </c>
      <c r="J106" s="33" t="s">
        <v>206</v>
      </c>
    </row>
    <row r="107" spans="1:11" x14ac:dyDescent="0.3">
      <c r="A107" s="42" t="s">
        <v>54</v>
      </c>
      <c r="B107" t="s">
        <v>17</v>
      </c>
      <c r="C107">
        <v>0.32500000000000001</v>
      </c>
      <c r="D107">
        <f>C107/1000</f>
        <v>3.2499999999999999E-4</v>
      </c>
      <c r="E107">
        <f>D107/$D$109</f>
        <v>0.44827586206896552</v>
      </c>
      <c r="F107" t="s">
        <v>23</v>
      </c>
      <c r="G107" s="7">
        <v>8800</v>
      </c>
      <c r="H107" s="7">
        <v>380</v>
      </c>
      <c r="I107" s="7">
        <v>62</v>
      </c>
      <c r="J107" s="56">
        <v>62</v>
      </c>
    </row>
    <row r="108" spans="1:11" x14ac:dyDescent="0.3">
      <c r="A108" s="42" t="s">
        <v>55</v>
      </c>
      <c r="B108" t="s">
        <v>21</v>
      </c>
      <c r="C108">
        <v>0.4</v>
      </c>
      <c r="D108">
        <f>C108/1000</f>
        <v>4.0000000000000002E-4</v>
      </c>
      <c r="E108">
        <f>D108/$D$109</f>
        <v>0.55172413793103459</v>
      </c>
      <c r="F108" t="s">
        <v>23</v>
      </c>
      <c r="G108" s="7">
        <v>1070</v>
      </c>
      <c r="H108" s="7">
        <v>1990</v>
      </c>
      <c r="I108" s="7">
        <v>0.16200000000000001</v>
      </c>
      <c r="J108" s="56">
        <v>0.16200000000000001</v>
      </c>
    </row>
    <row r="109" spans="1:11" x14ac:dyDescent="0.3">
      <c r="A109" s="43" t="s">
        <v>92</v>
      </c>
      <c r="C109">
        <f>SUM(C107:C108)</f>
        <v>0.72500000000000009</v>
      </c>
      <c r="D109">
        <f>SUM(D107:D108)</f>
        <v>7.2499999999999995E-4</v>
      </c>
      <c r="E109">
        <f>SUM(E107:E108)</f>
        <v>1</v>
      </c>
      <c r="F109">
        <v>2.8980000000000001E-7</v>
      </c>
      <c r="G109" s="44">
        <f>D109/F109</f>
        <v>2501.7253278122839</v>
      </c>
      <c r="H109" s="44">
        <f>H107*$E$107+H108*$E$108</f>
        <v>1268.2758620689658</v>
      </c>
      <c r="I109" s="44">
        <f>I107*$E$107+I108*$E$108</f>
        <v>27.882482758620689</v>
      </c>
      <c r="J109" s="48">
        <f>J107*$E$107+J108*$E$108</f>
        <v>27.882482758620689</v>
      </c>
    </row>
    <row r="110" spans="1:11" x14ac:dyDescent="0.3">
      <c r="A110" s="68" t="s">
        <v>98</v>
      </c>
      <c r="B110" s="17"/>
      <c r="C110" s="17"/>
      <c r="D110" s="17"/>
      <c r="E110" s="17"/>
      <c r="F110" s="17"/>
      <c r="G110" s="17"/>
      <c r="H110" s="17"/>
      <c r="I110" s="17"/>
      <c r="J110" s="69"/>
    </row>
    <row r="111" spans="1:11" ht="15" thickBot="1" x14ac:dyDescent="0.35">
      <c r="A111" s="47" t="s">
        <v>125</v>
      </c>
      <c r="B111" s="38"/>
      <c r="C111" s="38"/>
      <c r="D111" s="38"/>
      <c r="E111" s="38"/>
      <c r="F111" s="38"/>
      <c r="G111" s="39">
        <v>2501.7253278122839</v>
      </c>
      <c r="H111" s="39">
        <v>1268.2758620689658</v>
      </c>
      <c r="I111" s="39">
        <v>27.882482758620689</v>
      </c>
      <c r="J111" s="40">
        <v>27.882482758620689</v>
      </c>
    </row>
    <row r="114" spans="1:12" ht="15" thickBot="1" x14ac:dyDescent="0.35">
      <c r="A114" s="16" t="s">
        <v>28</v>
      </c>
    </row>
    <row r="115" spans="1:12" x14ac:dyDescent="0.3">
      <c r="A115" s="30" t="s">
        <v>127</v>
      </c>
      <c r="B115" s="31" t="s">
        <v>0</v>
      </c>
      <c r="C115" s="31" t="s">
        <v>180</v>
      </c>
      <c r="D115" s="31" t="s">
        <v>96</v>
      </c>
      <c r="E115" s="31" t="s">
        <v>94</v>
      </c>
      <c r="F115" s="31" t="s">
        <v>86</v>
      </c>
      <c r="G115" s="31" t="s">
        <v>5</v>
      </c>
      <c r="H115" s="32" t="s">
        <v>4</v>
      </c>
      <c r="I115" s="32" t="s">
        <v>207</v>
      </c>
      <c r="J115" s="33" t="s">
        <v>206</v>
      </c>
      <c r="L115" s="22"/>
    </row>
    <row r="116" spans="1:12" x14ac:dyDescent="0.3">
      <c r="A116" s="34" t="s">
        <v>128</v>
      </c>
      <c r="B116" t="s">
        <v>51</v>
      </c>
      <c r="C116">
        <v>30</v>
      </c>
      <c r="D116">
        <f>C116/1000</f>
        <v>0.03</v>
      </c>
      <c r="E116">
        <v>1</v>
      </c>
      <c r="F116" t="s">
        <v>23</v>
      </c>
      <c r="G116" s="7" t="s">
        <v>23</v>
      </c>
      <c r="H116" s="7" t="s">
        <v>23</v>
      </c>
      <c r="I116" s="7" t="s">
        <v>23</v>
      </c>
      <c r="J116" s="35" t="s">
        <v>23</v>
      </c>
      <c r="L116" s="7"/>
    </row>
    <row r="117" spans="1:12" x14ac:dyDescent="0.3">
      <c r="A117" s="36" t="s">
        <v>130</v>
      </c>
      <c r="J117" s="35"/>
    </row>
    <row r="118" spans="1:12" x14ac:dyDescent="0.3">
      <c r="A118" s="62" t="s">
        <v>131</v>
      </c>
      <c r="B118" t="s">
        <v>23</v>
      </c>
      <c r="C118" t="s">
        <v>23</v>
      </c>
      <c r="D118" t="s">
        <v>23</v>
      </c>
      <c r="E118" t="s">
        <v>23</v>
      </c>
      <c r="F118">
        <v>2.6599999999999999E-6</v>
      </c>
      <c r="G118" s="44">
        <f>$G$130</f>
        <v>1885.8436007040482</v>
      </c>
      <c r="H118" s="45">
        <v>1010</v>
      </c>
      <c r="I118" s="45">
        <v>0.27</v>
      </c>
      <c r="J118" s="46">
        <v>0.27</v>
      </c>
    </row>
    <row r="119" spans="1:12" x14ac:dyDescent="0.3">
      <c r="A119" s="62" t="s">
        <v>132</v>
      </c>
      <c r="B119" t="s">
        <v>23</v>
      </c>
      <c r="C119" t="s">
        <v>23</v>
      </c>
      <c r="D119" t="s">
        <v>23</v>
      </c>
      <c r="E119" t="s">
        <v>23</v>
      </c>
      <c r="F119">
        <v>7.9800000000000003E-7</v>
      </c>
      <c r="G119" s="44">
        <f t="shared" ref="G119:G123" si="3">$G$130</f>
        <v>1885.8436007040482</v>
      </c>
      <c r="H119" s="45">
        <v>1010</v>
      </c>
      <c r="I119" s="45">
        <v>0.27</v>
      </c>
      <c r="J119" s="46">
        <v>0.27</v>
      </c>
    </row>
    <row r="120" spans="1:12" x14ac:dyDescent="0.3">
      <c r="A120" s="62" t="s">
        <v>133</v>
      </c>
      <c r="B120" t="s">
        <v>23</v>
      </c>
      <c r="C120" t="s">
        <v>23</v>
      </c>
      <c r="D120" t="s">
        <v>23</v>
      </c>
      <c r="E120" t="s">
        <v>23</v>
      </c>
      <c r="F120">
        <v>7.9800000000000003E-7</v>
      </c>
      <c r="G120" s="44">
        <f t="shared" si="3"/>
        <v>1885.8436007040482</v>
      </c>
      <c r="H120" s="45">
        <v>1010</v>
      </c>
      <c r="I120" s="45">
        <v>0.27</v>
      </c>
      <c r="J120" s="46">
        <v>0.27</v>
      </c>
    </row>
    <row r="121" spans="1:12" x14ac:dyDescent="0.3">
      <c r="A121" s="62" t="s">
        <v>134</v>
      </c>
      <c r="B121" t="s">
        <v>23</v>
      </c>
      <c r="C121" t="s">
        <v>23</v>
      </c>
      <c r="D121" t="s">
        <v>23</v>
      </c>
      <c r="E121" t="s">
        <v>23</v>
      </c>
      <c r="F121">
        <v>2.9440000000000001E-6</v>
      </c>
      <c r="G121" s="44">
        <f t="shared" si="3"/>
        <v>1885.8436007040482</v>
      </c>
      <c r="H121" s="45">
        <v>1010</v>
      </c>
      <c r="I121" s="45">
        <v>0.27</v>
      </c>
      <c r="J121" s="46">
        <v>0.27</v>
      </c>
    </row>
    <row r="122" spans="1:12" x14ac:dyDescent="0.3">
      <c r="A122" s="62" t="s">
        <v>129</v>
      </c>
      <c r="B122" t="s">
        <v>23</v>
      </c>
      <c r="C122" t="s">
        <v>23</v>
      </c>
      <c r="D122" t="s">
        <v>23</v>
      </c>
      <c r="E122" t="s">
        <v>23</v>
      </c>
      <c r="F122">
        <v>2.9440000000000001E-6</v>
      </c>
      <c r="G122" s="44">
        <f t="shared" si="3"/>
        <v>1885.8436007040482</v>
      </c>
      <c r="H122" s="45">
        <v>1010</v>
      </c>
      <c r="I122" s="45">
        <v>0.27</v>
      </c>
      <c r="J122" s="46">
        <v>0.27</v>
      </c>
    </row>
    <row r="123" spans="1:12" x14ac:dyDescent="0.3">
      <c r="A123" s="62" t="s">
        <v>135</v>
      </c>
      <c r="B123" t="s">
        <v>23</v>
      </c>
      <c r="C123" t="s">
        <v>23</v>
      </c>
      <c r="D123" t="s">
        <v>23</v>
      </c>
      <c r="E123" t="s">
        <v>23</v>
      </c>
      <c r="F123">
        <v>5.2440000000000001E-6</v>
      </c>
      <c r="G123" s="44">
        <f t="shared" si="3"/>
        <v>1885.8436007040482</v>
      </c>
      <c r="H123" s="45">
        <v>1010</v>
      </c>
      <c r="I123" s="45">
        <v>0.27</v>
      </c>
      <c r="J123" s="46">
        <v>0.27</v>
      </c>
    </row>
    <row r="124" spans="1:12" x14ac:dyDescent="0.3">
      <c r="A124" s="70" t="s">
        <v>252</v>
      </c>
      <c r="B124" t="s">
        <v>23</v>
      </c>
      <c r="C124">
        <f>SUM(C125:C126)</f>
        <v>0.30199515966809148</v>
      </c>
      <c r="D124">
        <f>SUM(D125:D126)</f>
        <v>3.0199515966809152E-4</v>
      </c>
      <c r="E124">
        <v>1</v>
      </c>
      <c r="F124">
        <v>1.3E-7</v>
      </c>
      <c r="G124" s="44">
        <f>(1.7*0.1775/1000)/F124+G123</f>
        <v>4206.9974468578948</v>
      </c>
      <c r="H124" s="45">
        <v>500</v>
      </c>
      <c r="I124" s="45">
        <v>15</v>
      </c>
      <c r="J124" s="46">
        <v>15</v>
      </c>
    </row>
    <row r="125" spans="1:12" x14ac:dyDescent="0.3">
      <c r="A125" s="71" t="s">
        <v>51</v>
      </c>
      <c r="B125" t="s">
        <v>51</v>
      </c>
      <c r="C125">
        <f>F124*G123</f>
        <v>2.4515966809152628E-4</v>
      </c>
      <c r="D125">
        <f>C125/1000</f>
        <v>2.4515966809152627E-7</v>
      </c>
      <c r="E125">
        <f>D125/D124</f>
        <v>8.1179999163221545E-4</v>
      </c>
      <c r="G125" s="72"/>
      <c r="H125" s="73"/>
      <c r="I125" s="73"/>
      <c r="J125" s="74"/>
    </row>
    <row r="126" spans="1:12" x14ac:dyDescent="0.3">
      <c r="A126" s="62" t="s">
        <v>255</v>
      </c>
      <c r="B126" t="s">
        <v>48</v>
      </c>
      <c r="C126">
        <f>1.7*0.1775</f>
        <v>0.30174999999999996</v>
      </c>
      <c r="D126">
        <f>C126/1000</f>
        <v>3.0174999999999999E-4</v>
      </c>
      <c r="E126">
        <f>D126/D124</f>
        <v>0.99918820000836783</v>
      </c>
      <c r="G126" s="72"/>
      <c r="H126" s="73"/>
      <c r="I126" s="73"/>
      <c r="J126" s="74"/>
    </row>
    <row r="127" spans="1:12" x14ac:dyDescent="0.3">
      <c r="A127" s="62" t="s">
        <v>251</v>
      </c>
      <c r="B127" t="s">
        <v>23</v>
      </c>
      <c r="C127" t="s">
        <v>23</v>
      </c>
      <c r="D127" t="s">
        <v>23</v>
      </c>
      <c r="E127" t="s">
        <v>23</v>
      </c>
      <c r="F127">
        <v>1.3E-7</v>
      </c>
      <c r="G127" s="44">
        <v>4206.9974468578948</v>
      </c>
      <c r="H127" s="45">
        <v>500</v>
      </c>
      <c r="I127" s="45">
        <v>15</v>
      </c>
      <c r="J127" s="46">
        <v>15</v>
      </c>
    </row>
    <row r="128" spans="1:12" x14ac:dyDescent="0.3">
      <c r="A128" s="62" t="s">
        <v>254</v>
      </c>
      <c r="B128" t="s">
        <v>23</v>
      </c>
      <c r="C128" t="s">
        <v>23</v>
      </c>
      <c r="D128" t="s">
        <v>23</v>
      </c>
      <c r="E128" t="s">
        <v>23</v>
      </c>
      <c r="F128">
        <v>1.3E-7</v>
      </c>
      <c r="G128" s="44">
        <v>4206.9974468578948</v>
      </c>
      <c r="H128" s="45">
        <v>500</v>
      </c>
      <c r="I128" s="45">
        <v>15</v>
      </c>
      <c r="J128" s="46">
        <v>15</v>
      </c>
    </row>
    <row r="129" spans="1:12" x14ac:dyDescent="0.3">
      <c r="A129" s="62" t="s">
        <v>253</v>
      </c>
      <c r="B129" t="s">
        <v>23</v>
      </c>
      <c r="C129" t="s">
        <v>23</v>
      </c>
      <c r="D129" t="s">
        <v>23</v>
      </c>
      <c r="E129" t="s">
        <v>23</v>
      </c>
      <c r="F129">
        <v>1.3E-7</v>
      </c>
      <c r="G129" s="44">
        <v>4206.9974468578948</v>
      </c>
      <c r="H129" s="45">
        <v>500</v>
      </c>
      <c r="I129" s="45">
        <v>15</v>
      </c>
      <c r="J129" s="46">
        <v>15</v>
      </c>
    </row>
    <row r="130" spans="1:12" ht="15" thickBot="1" x14ac:dyDescent="0.35">
      <c r="A130" s="37" t="s">
        <v>92</v>
      </c>
      <c r="B130" s="38"/>
      <c r="C130" s="38"/>
      <c r="D130" s="38"/>
      <c r="E130" s="38"/>
      <c r="F130" s="38">
        <f>SUM(F118:F129)</f>
        <v>1.5908000000000001E-5</v>
      </c>
      <c r="G130" s="39">
        <f>D116/F130</f>
        <v>1885.8436007040482</v>
      </c>
      <c r="H130" s="57">
        <v>1010</v>
      </c>
      <c r="I130" s="57">
        <v>0.27</v>
      </c>
      <c r="J130" s="58">
        <v>0.27</v>
      </c>
    </row>
    <row r="131" spans="1:12" x14ac:dyDescent="0.3">
      <c r="A131" s="3"/>
      <c r="C131" s="3"/>
    </row>
    <row r="132" spans="1:12" ht="15" thickBot="1" x14ac:dyDescent="0.35">
      <c r="A132" s="2" t="s">
        <v>27</v>
      </c>
      <c r="F132" s="3"/>
    </row>
    <row r="133" spans="1:12" x14ac:dyDescent="0.3">
      <c r="A133" s="61" t="s">
        <v>175</v>
      </c>
      <c r="B133" s="31" t="s">
        <v>0</v>
      </c>
      <c r="C133" s="31" t="s">
        <v>180</v>
      </c>
      <c r="D133" s="31" t="s">
        <v>96</v>
      </c>
      <c r="E133" s="31" t="s">
        <v>94</v>
      </c>
      <c r="F133" s="31" t="s">
        <v>86</v>
      </c>
      <c r="G133" s="31" t="s">
        <v>5</v>
      </c>
      <c r="H133" s="32" t="s">
        <v>4</v>
      </c>
      <c r="I133" s="32" t="s">
        <v>207</v>
      </c>
      <c r="J133" s="33" t="s">
        <v>206</v>
      </c>
      <c r="L133" s="22"/>
    </row>
    <row r="134" spans="1:12" x14ac:dyDescent="0.3">
      <c r="A134" s="42" t="s">
        <v>176</v>
      </c>
      <c r="B134" t="s">
        <v>48</v>
      </c>
      <c r="C134">
        <f>1.7*0.1775</f>
        <v>0.30174999999999996</v>
      </c>
      <c r="D134">
        <f>C134/1000</f>
        <v>3.0174999999999999E-4</v>
      </c>
      <c r="E134">
        <f>D134/$D$137</f>
        <v>0.50992817912970001</v>
      </c>
      <c r="F134" t="s">
        <v>23</v>
      </c>
      <c r="G134" t="s">
        <v>23</v>
      </c>
      <c r="H134" s="7">
        <v>500</v>
      </c>
      <c r="I134" s="7">
        <v>15</v>
      </c>
      <c r="J134" s="56">
        <v>15</v>
      </c>
    </row>
    <row r="135" spans="1:12" x14ac:dyDescent="0.3">
      <c r="A135" s="42" t="s">
        <v>177</v>
      </c>
      <c r="B135" t="s">
        <v>48</v>
      </c>
      <c r="C135">
        <v>0.22</v>
      </c>
      <c r="D135">
        <f t="shared" ref="D135:D137" si="4">C135/1000</f>
        <v>2.2000000000000001E-4</v>
      </c>
      <c r="E135">
        <f t="shared" ref="E135:E136" si="5">D135/$D$137</f>
        <v>0.37177862272919304</v>
      </c>
      <c r="F135" t="s">
        <v>23</v>
      </c>
      <c r="G135" t="s">
        <v>23</v>
      </c>
      <c r="H135" s="7">
        <v>500</v>
      </c>
      <c r="I135" s="7">
        <v>15</v>
      </c>
      <c r="J135" s="56">
        <v>15</v>
      </c>
    </row>
    <row r="136" spans="1:12" x14ac:dyDescent="0.3">
      <c r="A136" s="55" t="s">
        <v>178</v>
      </c>
      <c r="B136" t="s">
        <v>49</v>
      </c>
      <c r="C136">
        <v>7.0000000000000007E-2</v>
      </c>
      <c r="D136">
        <f t="shared" si="4"/>
        <v>7.0000000000000007E-5</v>
      </c>
      <c r="E136">
        <f t="shared" si="5"/>
        <v>0.11829319814110689</v>
      </c>
      <c r="F136" t="s">
        <v>23</v>
      </c>
      <c r="G136" t="s">
        <v>23</v>
      </c>
      <c r="H136" s="7">
        <v>900</v>
      </c>
      <c r="I136" s="7">
        <v>209</v>
      </c>
      <c r="J136" s="56">
        <v>209</v>
      </c>
    </row>
    <row r="137" spans="1:12" x14ac:dyDescent="0.3">
      <c r="A137" s="43" t="s">
        <v>92</v>
      </c>
      <c r="B137" t="s">
        <v>22</v>
      </c>
      <c r="C137">
        <f>SUM(C134:C136)</f>
        <v>0.59175</v>
      </c>
      <c r="D137">
        <f t="shared" si="4"/>
        <v>5.9175000000000005E-4</v>
      </c>
      <c r="E137">
        <f>SUM(E134:E136)</f>
        <v>1</v>
      </c>
      <c r="F137">
        <v>1.3E-7</v>
      </c>
      <c r="G137" s="44">
        <f>D137/F137</f>
        <v>4551.9230769230771</v>
      </c>
      <c r="H137" s="44">
        <f>H134*$E$134+H135*$E$135+H136*$E$136</f>
        <v>547.3172792564427</v>
      </c>
      <c r="I137" s="44">
        <v>15</v>
      </c>
      <c r="J137" s="48">
        <v>15</v>
      </c>
    </row>
    <row r="138" spans="1:12" x14ac:dyDescent="0.3">
      <c r="A138" s="68" t="s">
        <v>98</v>
      </c>
      <c r="B138" s="17"/>
      <c r="C138" s="17"/>
      <c r="D138" s="17"/>
      <c r="E138" s="17"/>
      <c r="F138" s="17"/>
      <c r="G138" s="17"/>
      <c r="H138" s="17"/>
      <c r="I138" s="17"/>
      <c r="J138" s="69"/>
    </row>
    <row r="139" spans="1:12" ht="15" thickBot="1" x14ac:dyDescent="0.35">
      <c r="A139" s="63" t="s">
        <v>179</v>
      </c>
      <c r="B139" s="38"/>
      <c r="C139" s="38"/>
      <c r="D139" s="38"/>
      <c r="E139" s="38"/>
      <c r="F139" s="38"/>
      <c r="G139" s="39">
        <v>4551.9230769230771</v>
      </c>
      <c r="H139" s="39">
        <v>547.3172792564427</v>
      </c>
      <c r="I139" s="39">
        <v>15</v>
      </c>
      <c r="J139" s="40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3AE0-DA50-4BFF-91F5-0F83D06C1B07}">
  <dimension ref="A1:O55"/>
  <sheetViews>
    <sheetView tabSelected="1" zoomScale="70" zoomScaleNormal="70" workbookViewId="0">
      <selection activeCell="A21" sqref="A21:J21"/>
    </sheetView>
  </sheetViews>
  <sheetFormatPr baseColWidth="10" defaultRowHeight="14.4" x14ac:dyDescent="0.3"/>
  <cols>
    <col min="1" max="1" width="20.109375" bestFit="1" customWidth="1"/>
    <col min="2" max="2" width="22.7773437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77734375" bestFit="1" customWidth="1"/>
    <col min="12" max="12" width="56.44140625" customWidth="1"/>
  </cols>
  <sheetData>
    <row r="1" spans="1:15" x14ac:dyDescent="0.3">
      <c r="A1" s="2" t="s">
        <v>311</v>
      </c>
      <c r="B1" s="2" t="s">
        <v>285</v>
      </c>
      <c r="C1" s="75" t="s">
        <v>261</v>
      </c>
      <c r="D1" s="75" t="s">
        <v>262</v>
      </c>
      <c r="E1" s="75" t="s">
        <v>263</v>
      </c>
      <c r="F1" s="75" t="s">
        <v>264</v>
      </c>
      <c r="G1" s="2" t="s">
        <v>367</v>
      </c>
      <c r="H1" s="2" t="s">
        <v>368</v>
      </c>
      <c r="I1" s="2" t="s">
        <v>369</v>
      </c>
      <c r="J1" s="75" t="s">
        <v>284</v>
      </c>
      <c r="L1" s="82" t="s">
        <v>378</v>
      </c>
      <c r="M1" s="82"/>
    </row>
    <row r="2" spans="1:15" x14ac:dyDescent="0.3">
      <c r="A2" t="s">
        <v>286</v>
      </c>
      <c r="B2" s="77" t="s">
        <v>312</v>
      </c>
      <c r="C2" s="5" t="s">
        <v>265</v>
      </c>
      <c r="D2" s="5">
        <v>3</v>
      </c>
      <c r="E2" s="5">
        <v>3</v>
      </c>
      <c r="F2" s="5">
        <v>0.45</v>
      </c>
      <c r="G2" s="5">
        <v>20</v>
      </c>
      <c r="H2" t="s">
        <v>335</v>
      </c>
      <c r="I2" s="29">
        <v>20</v>
      </c>
      <c r="J2" s="78">
        <f>1/G2</f>
        <v>0.05</v>
      </c>
    </row>
    <row r="3" spans="1:15" x14ac:dyDescent="0.3">
      <c r="A3" t="s">
        <v>287</v>
      </c>
      <c r="B3" s="77" t="s">
        <v>312</v>
      </c>
      <c r="C3" s="5" t="s">
        <v>265</v>
      </c>
      <c r="D3" s="5">
        <v>3</v>
      </c>
      <c r="E3" s="5">
        <v>3</v>
      </c>
      <c r="F3" s="5">
        <v>0.45</v>
      </c>
      <c r="G3" s="5">
        <v>20</v>
      </c>
      <c r="H3" t="s">
        <v>335</v>
      </c>
      <c r="I3" s="29">
        <v>20</v>
      </c>
      <c r="J3" s="78">
        <f t="shared" ref="J3:J26" si="0">1/G3</f>
        <v>0.05</v>
      </c>
    </row>
    <row r="4" spans="1:15" x14ac:dyDescent="0.3">
      <c r="A4" t="s">
        <v>288</v>
      </c>
      <c r="B4" s="77" t="s">
        <v>312</v>
      </c>
      <c r="C4" s="5" t="s">
        <v>265</v>
      </c>
      <c r="D4" s="5">
        <v>3</v>
      </c>
      <c r="E4" s="5">
        <v>3</v>
      </c>
      <c r="F4" s="5">
        <v>0.45</v>
      </c>
      <c r="G4" s="5">
        <v>20</v>
      </c>
      <c r="H4" t="s">
        <v>335</v>
      </c>
      <c r="I4" s="29">
        <v>20</v>
      </c>
      <c r="J4" s="78">
        <f t="shared" si="0"/>
        <v>0.05</v>
      </c>
      <c r="L4" s="2" t="s">
        <v>373</v>
      </c>
    </row>
    <row r="5" spans="1:15" x14ac:dyDescent="0.3">
      <c r="A5" t="s">
        <v>289</v>
      </c>
      <c r="B5" t="s">
        <v>313</v>
      </c>
      <c r="C5" s="5" t="s">
        <v>266</v>
      </c>
      <c r="D5" s="5">
        <v>2.5</v>
      </c>
      <c r="E5" s="5">
        <v>3</v>
      </c>
      <c r="F5" s="5">
        <v>0.91</v>
      </c>
      <c r="G5" s="5">
        <v>15</v>
      </c>
      <c r="H5" t="s">
        <v>337</v>
      </c>
      <c r="I5" s="29">
        <v>15</v>
      </c>
      <c r="J5" s="78">
        <f t="shared" si="0"/>
        <v>6.6666666666666666E-2</v>
      </c>
      <c r="L5" t="s">
        <v>370</v>
      </c>
    </row>
    <row r="6" spans="1:15" x14ac:dyDescent="0.3">
      <c r="A6" t="s">
        <v>290</v>
      </c>
      <c r="B6" t="s">
        <v>314</v>
      </c>
      <c r="C6" s="5" t="s">
        <v>267</v>
      </c>
      <c r="D6" s="5">
        <v>4</v>
      </c>
      <c r="E6" s="5">
        <v>4</v>
      </c>
      <c r="F6" s="5">
        <v>1</v>
      </c>
      <c r="G6" s="5">
        <v>4</v>
      </c>
      <c r="H6" t="s">
        <v>339</v>
      </c>
      <c r="I6" s="29">
        <v>10</v>
      </c>
      <c r="J6" s="78">
        <f t="shared" si="0"/>
        <v>0.25</v>
      </c>
      <c r="L6" t="s">
        <v>371</v>
      </c>
    </row>
    <row r="7" spans="1:15" x14ac:dyDescent="0.3">
      <c r="A7" t="s">
        <v>291</v>
      </c>
      <c r="B7" t="s">
        <v>315</v>
      </c>
      <c r="C7" s="5" t="s">
        <v>268</v>
      </c>
      <c r="D7" s="5">
        <v>2.6</v>
      </c>
      <c r="E7" s="5">
        <v>1.8</v>
      </c>
      <c r="F7" s="5">
        <v>0.5</v>
      </c>
      <c r="G7" s="5">
        <v>5</v>
      </c>
      <c r="H7" t="s">
        <v>339</v>
      </c>
      <c r="I7" s="29">
        <v>10</v>
      </c>
      <c r="J7" s="78">
        <f t="shared" si="0"/>
        <v>0.2</v>
      </c>
      <c r="L7" t="s">
        <v>370</v>
      </c>
    </row>
    <row r="8" spans="1:15" x14ac:dyDescent="0.3">
      <c r="A8" t="s">
        <v>292</v>
      </c>
      <c r="B8" t="s">
        <v>316</v>
      </c>
      <c r="C8" s="5" t="s">
        <v>269</v>
      </c>
      <c r="D8" s="5">
        <v>3</v>
      </c>
      <c r="E8" s="5">
        <v>3</v>
      </c>
      <c r="F8" s="5">
        <v>1</v>
      </c>
      <c r="G8" s="5">
        <v>15</v>
      </c>
      <c r="H8" t="s">
        <v>335</v>
      </c>
      <c r="I8" s="29">
        <v>20</v>
      </c>
      <c r="J8" s="78">
        <f t="shared" si="0"/>
        <v>6.6666666666666666E-2</v>
      </c>
      <c r="L8" t="s">
        <v>372</v>
      </c>
    </row>
    <row r="9" spans="1:15" x14ac:dyDescent="0.3">
      <c r="A9" s="76" t="s">
        <v>293</v>
      </c>
      <c r="B9" s="76"/>
      <c r="C9" s="76"/>
      <c r="D9" s="76"/>
      <c r="E9" s="76"/>
      <c r="F9" s="76"/>
      <c r="G9" s="76"/>
      <c r="H9" s="76"/>
      <c r="I9" s="79"/>
      <c r="J9" s="76"/>
    </row>
    <row r="10" spans="1:15" x14ac:dyDescent="0.3">
      <c r="A10" t="s">
        <v>294</v>
      </c>
      <c r="B10" t="s">
        <v>317</v>
      </c>
      <c r="C10" s="5" t="s">
        <v>270</v>
      </c>
      <c r="D10" s="5">
        <v>3</v>
      </c>
      <c r="E10" s="5">
        <v>4</v>
      </c>
      <c r="F10" s="5">
        <v>0.5</v>
      </c>
      <c r="G10" s="5">
        <v>7</v>
      </c>
      <c r="H10" t="s">
        <v>339</v>
      </c>
      <c r="I10" s="29">
        <v>10</v>
      </c>
      <c r="J10" s="78">
        <f t="shared" si="0"/>
        <v>0.14285714285714285</v>
      </c>
    </row>
    <row r="11" spans="1:15" x14ac:dyDescent="0.3">
      <c r="A11" t="s">
        <v>295</v>
      </c>
      <c r="B11" t="s">
        <v>318</v>
      </c>
      <c r="C11" s="5" t="s">
        <v>271</v>
      </c>
      <c r="D11" s="5">
        <v>3</v>
      </c>
      <c r="E11" s="5">
        <v>3</v>
      </c>
      <c r="F11" s="5">
        <v>0.5</v>
      </c>
      <c r="G11" s="5">
        <v>7</v>
      </c>
      <c r="H11" t="s">
        <v>339</v>
      </c>
      <c r="I11" s="29">
        <v>10</v>
      </c>
      <c r="J11" s="78">
        <f t="shared" si="0"/>
        <v>0.14285714285714285</v>
      </c>
      <c r="L11" s="80" t="s">
        <v>374</v>
      </c>
    </row>
    <row r="12" spans="1:15" ht="14.4" customHeight="1" x14ac:dyDescent="0.3">
      <c r="A12" t="s">
        <v>296</v>
      </c>
      <c r="B12" s="77" t="s">
        <v>319</v>
      </c>
      <c r="C12" s="5" t="s">
        <v>272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344</v>
      </c>
      <c r="I12" s="29">
        <v>20</v>
      </c>
      <c r="J12" s="78">
        <f t="shared" si="0"/>
        <v>0.05</v>
      </c>
      <c r="L12" s="81" t="s">
        <v>376</v>
      </c>
      <c r="M12" s="81"/>
      <c r="N12" s="81"/>
      <c r="O12" s="81"/>
    </row>
    <row r="13" spans="1:15" x14ac:dyDescent="0.3">
      <c r="A13" t="s">
        <v>297</v>
      </c>
      <c r="B13" s="77" t="s">
        <v>319</v>
      </c>
      <c r="C13" s="5" t="s">
        <v>272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344</v>
      </c>
      <c r="I13" s="29">
        <v>20</v>
      </c>
      <c r="J13" s="78">
        <f t="shared" si="0"/>
        <v>0.05</v>
      </c>
      <c r="L13" s="81"/>
      <c r="M13" s="81"/>
      <c r="N13" s="81"/>
      <c r="O13" s="81"/>
    </row>
    <row r="14" spans="1:15" x14ac:dyDescent="0.3">
      <c r="A14" t="s">
        <v>298</v>
      </c>
      <c r="B14" s="77" t="s">
        <v>319</v>
      </c>
      <c r="C14" s="5" t="s">
        <v>272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344</v>
      </c>
      <c r="I14" s="29">
        <v>20</v>
      </c>
      <c r="J14" s="78">
        <f t="shared" si="0"/>
        <v>0.05</v>
      </c>
      <c r="L14" s="83" t="s">
        <v>377</v>
      </c>
      <c r="M14" s="81"/>
      <c r="N14" s="81"/>
      <c r="O14" s="81"/>
    </row>
    <row r="15" spans="1:15" x14ac:dyDescent="0.3">
      <c r="A15" t="s">
        <v>299</v>
      </c>
      <c r="B15" s="77" t="s">
        <v>320</v>
      </c>
      <c r="C15" s="5" t="s">
        <v>273</v>
      </c>
      <c r="D15" s="5">
        <v>4</v>
      </c>
      <c r="E15" s="5">
        <v>5</v>
      </c>
      <c r="F15" s="5">
        <v>0.75</v>
      </c>
      <c r="G15" s="5">
        <v>3</v>
      </c>
      <c r="H15" t="s">
        <v>339</v>
      </c>
      <c r="I15" s="29">
        <v>10</v>
      </c>
      <c r="J15" s="78">
        <f t="shared" si="0"/>
        <v>0.33333333333333331</v>
      </c>
      <c r="L15" s="83"/>
    </row>
    <row r="16" spans="1:15" ht="14.4" customHeight="1" x14ac:dyDescent="0.3">
      <c r="A16" s="2" t="s">
        <v>300</v>
      </c>
      <c r="B16" s="4" t="s">
        <v>321</v>
      </c>
      <c r="C16" s="29" t="s">
        <v>274</v>
      </c>
      <c r="D16" s="29">
        <v>10</v>
      </c>
      <c r="E16" s="29">
        <v>10</v>
      </c>
      <c r="F16" s="29">
        <v>1.6</v>
      </c>
      <c r="G16" s="29">
        <v>10</v>
      </c>
      <c r="H16" s="2" t="s">
        <v>337</v>
      </c>
      <c r="I16" s="29">
        <v>15</v>
      </c>
      <c r="J16" s="78">
        <f t="shared" si="0"/>
        <v>0.1</v>
      </c>
      <c r="M16" s="81"/>
      <c r="N16" s="81"/>
      <c r="O16" s="81"/>
    </row>
    <row r="17" spans="1:15" x14ac:dyDescent="0.3">
      <c r="A17" s="2" t="s">
        <v>301</v>
      </c>
      <c r="B17" s="4" t="s">
        <v>322</v>
      </c>
      <c r="C17" s="29" t="s">
        <v>275</v>
      </c>
      <c r="D17" s="29">
        <v>4</v>
      </c>
      <c r="E17" s="29">
        <v>4</v>
      </c>
      <c r="F17" s="29">
        <v>0.5</v>
      </c>
      <c r="G17" s="29">
        <v>4</v>
      </c>
      <c r="H17" s="2" t="s">
        <v>339</v>
      </c>
      <c r="I17" s="29">
        <v>10</v>
      </c>
      <c r="J17" s="78">
        <f t="shared" si="0"/>
        <v>0.25</v>
      </c>
      <c r="M17" s="81"/>
      <c r="N17" s="81"/>
      <c r="O17" s="81"/>
    </row>
    <row r="18" spans="1:15" x14ac:dyDescent="0.3">
      <c r="A18" t="s">
        <v>302</v>
      </c>
      <c r="B18" t="s">
        <v>323</v>
      </c>
      <c r="C18" s="5" t="s">
        <v>276</v>
      </c>
      <c r="D18" s="5">
        <v>4</v>
      </c>
      <c r="E18" s="5">
        <v>4</v>
      </c>
      <c r="F18" s="5">
        <v>0.5</v>
      </c>
      <c r="G18" s="5">
        <v>5</v>
      </c>
      <c r="H18" t="s">
        <v>335</v>
      </c>
      <c r="I18" s="29">
        <v>20</v>
      </c>
      <c r="J18" s="78">
        <f t="shared" si="0"/>
        <v>0.2</v>
      </c>
      <c r="L18" s="81"/>
      <c r="M18" s="81"/>
      <c r="N18" s="81"/>
      <c r="O18" s="81"/>
    </row>
    <row r="19" spans="1:15" x14ac:dyDescent="0.3">
      <c r="A19" t="s">
        <v>303</v>
      </c>
      <c r="B19" t="s">
        <v>324</v>
      </c>
      <c r="C19" s="5" t="s">
        <v>277</v>
      </c>
      <c r="D19" s="5">
        <v>5</v>
      </c>
      <c r="E19" s="5">
        <v>5</v>
      </c>
      <c r="F19" s="5">
        <v>0.5</v>
      </c>
      <c r="G19" s="5">
        <v>5</v>
      </c>
      <c r="H19" t="s">
        <v>339</v>
      </c>
      <c r="I19" s="29">
        <v>10</v>
      </c>
      <c r="J19" s="78">
        <f t="shared" si="0"/>
        <v>0.2</v>
      </c>
    </row>
    <row r="20" spans="1:15" x14ac:dyDescent="0.3">
      <c r="A20" t="s">
        <v>304</v>
      </c>
      <c r="B20" t="s">
        <v>325</v>
      </c>
      <c r="C20" s="5" t="s">
        <v>278</v>
      </c>
      <c r="D20" s="5">
        <v>4</v>
      </c>
      <c r="E20" s="5">
        <v>4</v>
      </c>
      <c r="F20" s="5">
        <v>0.5</v>
      </c>
      <c r="G20" s="5">
        <v>4</v>
      </c>
      <c r="H20" t="s">
        <v>339</v>
      </c>
      <c r="I20" s="29">
        <v>10</v>
      </c>
      <c r="J20" s="78">
        <f t="shared" si="0"/>
        <v>0.25</v>
      </c>
    </row>
    <row r="21" spans="1:15" x14ac:dyDescent="0.3">
      <c r="A21" t="s">
        <v>305</v>
      </c>
      <c r="B21" t="s">
        <v>326</v>
      </c>
      <c r="C21" s="5" t="s">
        <v>279</v>
      </c>
      <c r="D21" s="5">
        <v>3</v>
      </c>
      <c r="E21" s="5">
        <v>3</v>
      </c>
      <c r="F21" s="5">
        <v>0.5</v>
      </c>
      <c r="G21" s="5">
        <v>5</v>
      </c>
      <c r="H21" t="s">
        <v>339</v>
      </c>
      <c r="I21" s="29">
        <v>10</v>
      </c>
      <c r="J21" s="78">
        <f t="shared" si="0"/>
        <v>0.2</v>
      </c>
    </row>
    <row r="22" spans="1:15" x14ac:dyDescent="0.3">
      <c r="A22" t="s">
        <v>306</v>
      </c>
      <c r="B22" t="s">
        <v>327</v>
      </c>
      <c r="C22" s="5" t="s">
        <v>280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351</v>
      </c>
      <c r="I22" s="29">
        <v>5</v>
      </c>
      <c r="J22" s="78">
        <f t="shared" si="0"/>
        <v>0.125</v>
      </c>
    </row>
    <row r="23" spans="1:15" x14ac:dyDescent="0.3">
      <c r="A23" t="s">
        <v>307</v>
      </c>
      <c r="B23" t="s">
        <v>328</v>
      </c>
      <c r="C23" s="5" t="s">
        <v>281</v>
      </c>
      <c r="D23" s="5">
        <v>3</v>
      </c>
      <c r="E23" s="5">
        <v>2</v>
      </c>
      <c r="F23" s="5">
        <v>0.5</v>
      </c>
      <c r="G23" s="5">
        <v>7</v>
      </c>
      <c r="H23" t="s">
        <v>339</v>
      </c>
      <c r="I23" s="29">
        <v>10</v>
      </c>
      <c r="J23" s="78">
        <f t="shared" si="0"/>
        <v>0.14285714285714285</v>
      </c>
    </row>
    <row r="24" spans="1:15" x14ac:dyDescent="0.3">
      <c r="A24" t="s">
        <v>308</v>
      </c>
      <c r="B24" t="s">
        <v>329</v>
      </c>
      <c r="C24" s="5" t="s">
        <v>282</v>
      </c>
      <c r="D24" s="5">
        <v>2</v>
      </c>
      <c r="E24" s="5">
        <v>2</v>
      </c>
      <c r="F24" s="5">
        <v>0.89</v>
      </c>
      <c r="G24" s="5">
        <v>10</v>
      </c>
      <c r="H24" t="s">
        <v>335</v>
      </c>
      <c r="I24" s="29">
        <v>20</v>
      </c>
      <c r="J24" s="78">
        <f t="shared" si="0"/>
        <v>0.1</v>
      </c>
    </row>
    <row r="25" spans="1:15" x14ac:dyDescent="0.3">
      <c r="A25" t="s">
        <v>309</v>
      </c>
      <c r="B25" t="s">
        <v>329</v>
      </c>
      <c r="C25" s="5" t="s">
        <v>282</v>
      </c>
      <c r="D25" s="5">
        <v>2</v>
      </c>
      <c r="E25" s="5">
        <v>2</v>
      </c>
      <c r="F25" s="5">
        <v>0.89</v>
      </c>
      <c r="G25" s="5">
        <v>10</v>
      </c>
      <c r="H25" t="s">
        <v>335</v>
      </c>
      <c r="I25" s="29">
        <v>20</v>
      </c>
      <c r="J25" s="78">
        <f t="shared" si="0"/>
        <v>0.1</v>
      </c>
    </row>
    <row r="26" spans="1:15" x14ac:dyDescent="0.3">
      <c r="A26" t="s">
        <v>310</v>
      </c>
      <c r="B26" t="s">
        <v>330</v>
      </c>
      <c r="C26" s="5" t="s">
        <v>283</v>
      </c>
      <c r="D26" s="5">
        <v>3</v>
      </c>
      <c r="E26" s="5">
        <v>3</v>
      </c>
      <c r="F26" s="5">
        <v>0.5</v>
      </c>
      <c r="G26" s="5">
        <v>20</v>
      </c>
      <c r="H26" t="s">
        <v>344</v>
      </c>
      <c r="I26" s="29">
        <v>15</v>
      </c>
      <c r="J26" s="78">
        <f t="shared" si="0"/>
        <v>0.05</v>
      </c>
    </row>
    <row r="30" spans="1:15" x14ac:dyDescent="0.3">
      <c r="A30" t="s">
        <v>375</v>
      </c>
      <c r="K30" s="2" t="s">
        <v>331</v>
      </c>
      <c r="L30" s="75" t="s">
        <v>334</v>
      </c>
    </row>
    <row r="31" spans="1:15" x14ac:dyDescent="0.3">
      <c r="A31" s="2" t="s">
        <v>285</v>
      </c>
      <c r="B31" s="2" t="s">
        <v>331</v>
      </c>
      <c r="C31" s="2" t="s">
        <v>332</v>
      </c>
      <c r="D31" s="2" t="s">
        <v>333</v>
      </c>
      <c r="F31" s="2"/>
      <c r="K31" t="s">
        <v>265</v>
      </c>
      <c r="L31" t="s">
        <v>336</v>
      </c>
    </row>
    <row r="32" spans="1:15" x14ac:dyDescent="0.3">
      <c r="A32" t="s">
        <v>312</v>
      </c>
      <c r="B32" t="s">
        <v>265</v>
      </c>
      <c r="C32" t="s">
        <v>343</v>
      </c>
      <c r="D32" t="s">
        <v>335</v>
      </c>
      <c r="K32" t="s">
        <v>265</v>
      </c>
      <c r="L32" t="s">
        <v>336</v>
      </c>
    </row>
    <row r="33" spans="1:12" x14ac:dyDescent="0.3">
      <c r="A33" t="s">
        <v>312</v>
      </c>
      <c r="B33" t="s">
        <v>265</v>
      </c>
      <c r="C33" t="s">
        <v>343</v>
      </c>
      <c r="D33" t="s">
        <v>335</v>
      </c>
      <c r="K33" t="s">
        <v>265</v>
      </c>
      <c r="L33" t="s">
        <v>336</v>
      </c>
    </row>
    <row r="34" spans="1:12" x14ac:dyDescent="0.3">
      <c r="A34" t="s">
        <v>312</v>
      </c>
      <c r="B34" t="s">
        <v>265</v>
      </c>
      <c r="C34" t="s">
        <v>343</v>
      </c>
      <c r="D34" t="s">
        <v>335</v>
      </c>
      <c r="K34" t="s">
        <v>266</v>
      </c>
      <c r="L34" t="s">
        <v>364</v>
      </c>
    </row>
    <row r="35" spans="1:12" x14ac:dyDescent="0.3">
      <c r="A35" t="s">
        <v>313</v>
      </c>
      <c r="B35" t="s">
        <v>266</v>
      </c>
      <c r="C35" t="s">
        <v>356</v>
      </c>
      <c r="D35" t="s">
        <v>337</v>
      </c>
      <c r="K35" t="s">
        <v>338</v>
      </c>
      <c r="L35" t="s">
        <v>357</v>
      </c>
    </row>
    <row r="36" spans="1:12" x14ac:dyDescent="0.3">
      <c r="A36" t="s">
        <v>314</v>
      </c>
      <c r="B36" t="s">
        <v>338</v>
      </c>
      <c r="C36" t="s">
        <v>356</v>
      </c>
      <c r="D36" t="s">
        <v>339</v>
      </c>
      <c r="K36" t="s">
        <v>268</v>
      </c>
      <c r="L36" t="s">
        <v>365</v>
      </c>
    </row>
    <row r="37" spans="1:12" x14ac:dyDescent="0.3">
      <c r="A37" t="s">
        <v>315</v>
      </c>
      <c r="B37" t="s">
        <v>268</v>
      </c>
      <c r="C37" t="s">
        <v>356</v>
      </c>
      <c r="D37" t="s">
        <v>339</v>
      </c>
      <c r="K37" t="s">
        <v>269</v>
      </c>
      <c r="L37" t="s">
        <v>359</v>
      </c>
    </row>
    <row r="38" spans="1:12" x14ac:dyDescent="0.3">
      <c r="A38" t="s">
        <v>316</v>
      </c>
      <c r="B38" t="s">
        <v>269</v>
      </c>
      <c r="C38" t="s">
        <v>358</v>
      </c>
      <c r="D38" t="s">
        <v>335</v>
      </c>
      <c r="K38" t="s">
        <v>270</v>
      </c>
      <c r="L38" t="s">
        <v>341</v>
      </c>
    </row>
    <row r="39" spans="1:12" x14ac:dyDescent="0.3">
      <c r="A39" t="s">
        <v>317</v>
      </c>
      <c r="B39" t="s">
        <v>270</v>
      </c>
      <c r="C39" t="s">
        <v>358</v>
      </c>
      <c r="D39" t="s">
        <v>339</v>
      </c>
      <c r="K39" t="s">
        <v>271</v>
      </c>
      <c r="L39" t="s">
        <v>342</v>
      </c>
    </row>
    <row r="40" spans="1:12" x14ac:dyDescent="0.3">
      <c r="A40" t="s">
        <v>318</v>
      </c>
      <c r="B40" t="s">
        <v>271</v>
      </c>
      <c r="C40" t="s">
        <v>360</v>
      </c>
      <c r="D40" t="s">
        <v>339</v>
      </c>
      <c r="K40" t="s">
        <v>272</v>
      </c>
      <c r="L40" t="s">
        <v>361</v>
      </c>
    </row>
    <row r="41" spans="1:12" x14ac:dyDescent="0.3">
      <c r="A41" t="s">
        <v>319</v>
      </c>
      <c r="B41" t="s">
        <v>272</v>
      </c>
      <c r="C41" t="s">
        <v>340</v>
      </c>
      <c r="D41" t="s">
        <v>344</v>
      </c>
      <c r="K41" t="s">
        <v>272</v>
      </c>
      <c r="L41" t="s">
        <v>361</v>
      </c>
    </row>
    <row r="42" spans="1:12" x14ac:dyDescent="0.3">
      <c r="A42" t="s">
        <v>319</v>
      </c>
      <c r="B42" t="s">
        <v>272</v>
      </c>
      <c r="C42" t="s">
        <v>340</v>
      </c>
      <c r="D42" t="s">
        <v>344</v>
      </c>
      <c r="K42" t="s">
        <v>272</v>
      </c>
      <c r="L42" t="s">
        <v>361</v>
      </c>
    </row>
    <row r="43" spans="1:12" x14ac:dyDescent="0.3">
      <c r="A43" t="s">
        <v>319</v>
      </c>
      <c r="B43" t="s">
        <v>272</v>
      </c>
      <c r="C43" t="s">
        <v>340</v>
      </c>
      <c r="D43" t="s">
        <v>344</v>
      </c>
      <c r="K43" t="s">
        <v>273</v>
      </c>
      <c r="L43" t="s">
        <v>345</v>
      </c>
    </row>
    <row r="44" spans="1:12" x14ac:dyDescent="0.3">
      <c r="A44" t="s">
        <v>320</v>
      </c>
      <c r="B44" t="s">
        <v>273</v>
      </c>
      <c r="C44" t="s">
        <v>356</v>
      </c>
      <c r="D44" t="s">
        <v>339</v>
      </c>
      <c r="K44" t="s">
        <v>346</v>
      </c>
      <c r="L44" t="s">
        <v>347</v>
      </c>
    </row>
    <row r="45" spans="1:12" x14ac:dyDescent="0.3">
      <c r="A45" t="s">
        <v>321</v>
      </c>
      <c r="B45" t="s">
        <v>346</v>
      </c>
      <c r="C45" t="s">
        <v>360</v>
      </c>
      <c r="D45" t="s">
        <v>337</v>
      </c>
      <c r="K45" t="s">
        <v>275</v>
      </c>
      <c r="L45" t="s">
        <v>366</v>
      </c>
    </row>
    <row r="46" spans="1:12" x14ac:dyDescent="0.3">
      <c r="A46" t="s">
        <v>322</v>
      </c>
      <c r="B46" t="s">
        <v>275</v>
      </c>
      <c r="C46" t="s">
        <v>356</v>
      </c>
      <c r="D46" t="s">
        <v>339</v>
      </c>
      <c r="K46" t="s">
        <v>276</v>
      </c>
      <c r="L46" t="s">
        <v>348</v>
      </c>
    </row>
    <row r="47" spans="1:12" x14ac:dyDescent="0.3">
      <c r="A47" t="s">
        <v>323</v>
      </c>
      <c r="B47" t="s">
        <v>276</v>
      </c>
      <c r="C47" t="s">
        <v>358</v>
      </c>
      <c r="D47" t="s">
        <v>335</v>
      </c>
      <c r="K47" t="s">
        <v>277</v>
      </c>
      <c r="L47" t="s">
        <v>362</v>
      </c>
    </row>
    <row r="48" spans="1:12" x14ac:dyDescent="0.3">
      <c r="A48" t="s">
        <v>324</v>
      </c>
      <c r="B48" t="s">
        <v>277</v>
      </c>
      <c r="C48" t="s">
        <v>356</v>
      </c>
      <c r="D48" t="s">
        <v>339</v>
      </c>
      <c r="K48" t="s">
        <v>278</v>
      </c>
      <c r="L48" t="s">
        <v>349</v>
      </c>
    </row>
    <row r="49" spans="1:12" x14ac:dyDescent="0.3">
      <c r="A49" t="s">
        <v>325</v>
      </c>
      <c r="B49" t="s">
        <v>278</v>
      </c>
      <c r="C49" t="s">
        <v>356</v>
      </c>
      <c r="D49" t="s">
        <v>339</v>
      </c>
      <c r="K49" t="s">
        <v>279</v>
      </c>
      <c r="L49" t="s">
        <v>350</v>
      </c>
    </row>
    <row r="50" spans="1:12" x14ac:dyDescent="0.3">
      <c r="A50" t="s">
        <v>326</v>
      </c>
      <c r="B50" t="s">
        <v>279</v>
      </c>
      <c r="C50" t="s">
        <v>356</v>
      </c>
      <c r="D50" t="s">
        <v>339</v>
      </c>
      <c r="K50" t="s">
        <v>280</v>
      </c>
      <c r="L50" t="s">
        <v>352</v>
      </c>
    </row>
    <row r="51" spans="1:12" x14ac:dyDescent="0.3">
      <c r="A51" t="s">
        <v>327</v>
      </c>
      <c r="B51" t="s">
        <v>280</v>
      </c>
      <c r="C51" t="s">
        <v>363</v>
      </c>
      <c r="D51" t="s">
        <v>351</v>
      </c>
      <c r="K51" t="s">
        <v>281</v>
      </c>
      <c r="L51" t="s">
        <v>353</v>
      </c>
    </row>
    <row r="52" spans="1:12" x14ac:dyDescent="0.3">
      <c r="A52" t="s">
        <v>328</v>
      </c>
      <c r="B52" t="s">
        <v>281</v>
      </c>
      <c r="C52" t="s">
        <v>358</v>
      </c>
      <c r="D52" t="s">
        <v>339</v>
      </c>
      <c r="K52" t="s">
        <v>282</v>
      </c>
      <c r="L52" t="s">
        <v>354</v>
      </c>
    </row>
    <row r="53" spans="1:12" x14ac:dyDescent="0.3">
      <c r="A53" t="s">
        <v>329</v>
      </c>
      <c r="B53" t="s">
        <v>282</v>
      </c>
      <c r="C53" t="s">
        <v>343</v>
      </c>
      <c r="D53" t="s">
        <v>335</v>
      </c>
      <c r="K53" t="s">
        <v>282</v>
      </c>
      <c r="L53" t="s">
        <v>354</v>
      </c>
    </row>
    <row r="54" spans="1:12" x14ac:dyDescent="0.3">
      <c r="A54" t="s">
        <v>329</v>
      </c>
      <c r="B54" t="s">
        <v>282</v>
      </c>
      <c r="C54" t="s">
        <v>343</v>
      </c>
      <c r="D54" t="s">
        <v>335</v>
      </c>
      <c r="K54" t="s">
        <v>283</v>
      </c>
      <c r="L54" t="s">
        <v>355</v>
      </c>
    </row>
    <row r="55" spans="1:12" x14ac:dyDescent="0.3">
      <c r="A55" t="s">
        <v>330</v>
      </c>
      <c r="B55" t="s">
        <v>283</v>
      </c>
      <c r="C55" t="s">
        <v>340</v>
      </c>
      <c r="D55" t="s">
        <v>344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4"/>
  <sheetViews>
    <sheetView topLeftCell="A42" zoomScaleNormal="100" workbookViewId="0">
      <selection activeCell="G64" sqref="G63:G64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67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67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Materials</vt:lpstr>
      <vt:lpstr>Masses and Volumes</vt:lpstr>
      <vt:lpstr>Properties PCBs</vt:lpstr>
      <vt:lpstr>Bulks</vt:lpstr>
      <vt:lpstr>UDC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2025-03-20T11:05:59Z</dcterms:modified>
</cp:coreProperties>
</file>