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9D64BE12-D1DE-48DF-8947-A4E5C6015777}" xr6:coauthVersionLast="47" xr6:coauthVersionMax="47" xr10:uidLastSave="{00000000-0000-0000-0000-000000000000}"/>
  <bookViews>
    <workbookView xWindow="24" yWindow="24" windowWidth="23016" windowHeight="12336" firstSheet="1" activeTab="5" xr2:uid="{00000000-000D-0000-FFFF-FFFF00000000}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91029"/>
</workbook>
</file>

<file path=xl/calcChain.xml><?xml version="1.0" encoding="utf-8"?>
<calcChain xmlns="http://schemas.openxmlformats.org/spreadsheetml/2006/main">
  <c r="D29" i="12" l="1"/>
  <c r="D30" i="12" s="1"/>
  <c r="L2" i="11"/>
  <c r="G29" i="12" l="1"/>
  <c r="G30" i="12" s="1"/>
  <c r="F53" i="11"/>
  <c r="F54" i="11"/>
  <c r="F55" i="11"/>
  <c r="F52" i="11"/>
  <c r="C53" i="11"/>
  <c r="E53" i="11" s="1"/>
  <c r="G53" i="11" s="1"/>
  <c r="C54" i="11"/>
  <c r="E54" i="11" s="1"/>
  <c r="G54" i="11" s="1"/>
  <c r="C55" i="11"/>
  <c r="E55" i="11" s="1"/>
  <c r="G55" i="11" s="1"/>
  <c r="C52" i="11"/>
  <c r="E52" i="11" s="1"/>
  <c r="G52" i="11" s="1"/>
  <c r="F49" i="11"/>
  <c r="F48" i="11"/>
  <c r="C49" i="11"/>
  <c r="E49" i="11" s="1"/>
  <c r="G49" i="11" s="1"/>
  <c r="C48" i="11"/>
  <c r="E48" i="11" s="1"/>
  <c r="G48" i="11" s="1"/>
  <c r="F44" i="11"/>
  <c r="F45" i="11"/>
  <c r="F46" i="11"/>
  <c r="F43" i="11"/>
  <c r="C44" i="11"/>
  <c r="E44" i="11" s="1"/>
  <c r="G44" i="11" s="1"/>
  <c r="C45" i="11"/>
  <c r="E45" i="11" s="1"/>
  <c r="G45" i="11" s="1"/>
  <c r="C46" i="11"/>
  <c r="E46" i="11" s="1"/>
  <c r="G46" i="11" s="1"/>
  <c r="C43" i="11"/>
  <c r="E43" i="11" s="1"/>
  <c r="G43" i="11" s="1"/>
  <c r="C41" i="11"/>
  <c r="E41" i="11" s="1"/>
  <c r="C39" i="11"/>
  <c r="C40" i="11"/>
  <c r="E40" i="11" s="1"/>
  <c r="C38" i="11"/>
  <c r="E38" i="11" s="1"/>
  <c r="G38" i="11" s="1"/>
  <c r="F39" i="11"/>
  <c r="F40" i="11"/>
  <c r="F41" i="11"/>
  <c r="E39" i="11"/>
  <c r="G39" i="11" s="1"/>
  <c r="F38" i="11"/>
  <c r="G40" i="11" l="1"/>
  <c r="G41" i="11"/>
  <c r="U38" i="14"/>
  <c r="U39" i="14"/>
  <c r="U40" i="14"/>
  <c r="U37" i="14"/>
  <c r="U7" i="14"/>
  <c r="U8" i="14"/>
  <c r="U9" i="14"/>
  <c r="U10" i="14"/>
  <c r="U11" i="14"/>
  <c r="U12" i="14"/>
  <c r="U13" i="14"/>
  <c r="U6" i="14"/>
  <c r="U3" i="14"/>
  <c r="U4" i="14"/>
  <c r="U2" i="14"/>
  <c r="U15" i="14" l="1"/>
  <c r="G39" i="10"/>
  <c r="C43" i="10"/>
  <c r="B43" i="10"/>
  <c r="G40" i="10"/>
  <c r="A90" i="9"/>
  <c r="D43" i="10" l="1"/>
  <c r="C44" i="10" s="1"/>
  <c r="B44" i="10"/>
  <c r="L11" i="14"/>
  <c r="J35" i="14"/>
  <c r="J2" i="14"/>
  <c r="P2" i="14" s="1"/>
  <c r="J15" i="14"/>
  <c r="K15" i="14"/>
  <c r="J38" i="14"/>
  <c r="P38" i="14" s="1"/>
  <c r="J39" i="14"/>
  <c r="J40" i="14"/>
  <c r="J37" i="14"/>
  <c r="J24" i="14"/>
  <c r="J25" i="14"/>
  <c r="J26" i="14"/>
  <c r="J28" i="14"/>
  <c r="J29" i="14"/>
  <c r="P29" i="14" s="1"/>
  <c r="J30" i="14"/>
  <c r="J31" i="14"/>
  <c r="J32" i="14"/>
  <c r="P32" i="14" s="1"/>
  <c r="J34" i="14"/>
  <c r="J23" i="14"/>
  <c r="P23" i="14" s="1"/>
  <c r="J18" i="14"/>
  <c r="J19" i="14"/>
  <c r="J20" i="14"/>
  <c r="P20" i="14" s="1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K26" i="14"/>
  <c r="K28" i="14"/>
  <c r="K29" i="14"/>
  <c r="K30" i="14"/>
  <c r="K31" i="14"/>
  <c r="K32" i="14"/>
  <c r="K34" i="14"/>
  <c r="K35" i="14"/>
  <c r="P35" i="14" s="1"/>
  <c r="K23" i="14"/>
  <c r="J7" i="14"/>
  <c r="J8" i="14"/>
  <c r="J9" i="14"/>
  <c r="P9" i="14" s="1"/>
  <c r="J10" i="14"/>
  <c r="J11" i="14"/>
  <c r="P11" i="14" s="1"/>
  <c r="J12" i="14"/>
  <c r="P12" i="14" s="1"/>
  <c r="J13" i="14"/>
  <c r="P13" i="14" s="1"/>
  <c r="J6" i="14"/>
  <c r="J3" i="14"/>
  <c r="J4" i="14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G38" i="14"/>
  <c r="H38" i="14"/>
  <c r="G39" i="14"/>
  <c r="H39" i="14"/>
  <c r="G40" i="14"/>
  <c r="H40" i="14"/>
  <c r="H37" i="14"/>
  <c r="G37" i="14"/>
  <c r="G24" i="14"/>
  <c r="H24" i="14"/>
  <c r="G25" i="14"/>
  <c r="H25" i="14"/>
  <c r="G26" i="14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I3" i="14" s="1"/>
  <c r="H3" i="14"/>
  <c r="G4" i="14"/>
  <c r="H4" i="14"/>
  <c r="H2" i="14"/>
  <c r="G2" i="14"/>
  <c r="F38" i="14"/>
  <c r="F39" i="14"/>
  <c r="F40" i="14"/>
  <c r="F37" i="14"/>
  <c r="E38" i="14"/>
  <c r="E39" i="14"/>
  <c r="E40" i="14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E29" i="14"/>
  <c r="E30" i="14"/>
  <c r="I30" i="14" s="1"/>
  <c r="E31" i="14"/>
  <c r="E32" i="14"/>
  <c r="E34" i="14"/>
  <c r="E35" i="14"/>
  <c r="E26" i="14"/>
  <c r="E25" i="14"/>
  <c r="I25" i="14" s="1"/>
  <c r="E24" i="14"/>
  <c r="E23" i="14"/>
  <c r="E18" i="14"/>
  <c r="E19" i="14"/>
  <c r="E20" i="14"/>
  <c r="E17" i="14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E8" i="14"/>
  <c r="I8" i="14" s="1"/>
  <c r="E9" i="14"/>
  <c r="E10" i="14"/>
  <c r="E11" i="14"/>
  <c r="E12" i="14"/>
  <c r="E13" i="14"/>
  <c r="E6" i="14"/>
  <c r="I6" i="14" s="1"/>
  <c r="E3" i="14"/>
  <c r="E4" i="14"/>
  <c r="I4" i="14" s="1"/>
  <c r="E2" i="14"/>
  <c r="F3" i="14"/>
  <c r="F4" i="14"/>
  <c r="F2" i="14"/>
  <c r="B7" i="14"/>
  <c r="C7" i="14" s="1"/>
  <c r="T7" i="14" s="1"/>
  <c r="V7" i="14" s="1"/>
  <c r="B8" i="14"/>
  <c r="C8" i="14" s="1"/>
  <c r="T8" i="14" s="1"/>
  <c r="V8" i="14" s="1"/>
  <c r="B9" i="14"/>
  <c r="C9" i="14" s="1"/>
  <c r="T9" i="14" s="1"/>
  <c r="V9" i="14" s="1"/>
  <c r="B10" i="14"/>
  <c r="C10" i="14" s="1"/>
  <c r="T10" i="14" s="1"/>
  <c r="V10" i="14" s="1"/>
  <c r="B11" i="14"/>
  <c r="C11" i="14" s="1"/>
  <c r="T11" i="14" s="1"/>
  <c r="V11" i="14" s="1"/>
  <c r="B12" i="14"/>
  <c r="C12" i="14" s="1"/>
  <c r="T12" i="14" s="1"/>
  <c r="V12" i="14" s="1"/>
  <c r="B13" i="14"/>
  <c r="C13" i="14" s="1"/>
  <c r="T13" i="14" s="1"/>
  <c r="V13" i="14" s="1"/>
  <c r="B6" i="14"/>
  <c r="C6" i="14" s="1"/>
  <c r="T6" i="14" s="1"/>
  <c r="V6" i="14" s="1"/>
  <c r="C3" i="14"/>
  <c r="T3" i="14" s="1"/>
  <c r="B38" i="14"/>
  <c r="C38" i="14" s="1"/>
  <c r="T38" i="14" s="1"/>
  <c r="V38" i="14" s="1"/>
  <c r="B39" i="14"/>
  <c r="C39" i="14" s="1"/>
  <c r="T39" i="14" s="1"/>
  <c r="V39" i="14" s="1"/>
  <c r="B40" i="14"/>
  <c r="C40" i="14" s="1"/>
  <c r="T40" i="14" s="1"/>
  <c r="V40" i="14" s="1"/>
  <c r="B37" i="14"/>
  <c r="C37" i="14" s="1"/>
  <c r="T37" i="14" s="1"/>
  <c r="V37" i="14" s="1"/>
  <c r="B29" i="14"/>
  <c r="C29" i="14" s="1"/>
  <c r="T29" i="14" s="1"/>
  <c r="V29" i="14" s="1"/>
  <c r="B30" i="14"/>
  <c r="C30" i="14" s="1"/>
  <c r="T30" i="14" s="1"/>
  <c r="V30" i="14" s="1"/>
  <c r="B31" i="14"/>
  <c r="C31" i="14" s="1"/>
  <c r="T31" i="14" s="1"/>
  <c r="V31" i="14" s="1"/>
  <c r="B32" i="14"/>
  <c r="C32" i="14" s="1"/>
  <c r="T32" i="14" s="1"/>
  <c r="V32" i="14" s="1"/>
  <c r="B34" i="14"/>
  <c r="C34" i="14" s="1"/>
  <c r="T34" i="14" s="1"/>
  <c r="V34" i="14" s="1"/>
  <c r="B35" i="14"/>
  <c r="C35" i="14" s="1"/>
  <c r="T35" i="14" s="1"/>
  <c r="V35" i="14" s="1"/>
  <c r="B28" i="14"/>
  <c r="C28" i="14" s="1"/>
  <c r="T28" i="14" s="1"/>
  <c r="V28" i="14" s="1"/>
  <c r="B23" i="14"/>
  <c r="C23" i="14" s="1"/>
  <c r="T23" i="14" s="1"/>
  <c r="V23" i="14" s="1"/>
  <c r="B24" i="14"/>
  <c r="C24" i="14" s="1"/>
  <c r="T24" i="14" s="1"/>
  <c r="V24" i="14" s="1"/>
  <c r="B25" i="14"/>
  <c r="C25" i="14" s="1"/>
  <c r="T25" i="14" s="1"/>
  <c r="V25" i="14" s="1"/>
  <c r="B26" i="14"/>
  <c r="C26" i="14" s="1"/>
  <c r="T26" i="14" s="1"/>
  <c r="V26" i="14" s="1"/>
  <c r="B18" i="14"/>
  <c r="C18" i="14" s="1"/>
  <c r="T18" i="14" s="1"/>
  <c r="V18" i="14" s="1"/>
  <c r="B19" i="14"/>
  <c r="C19" i="14" s="1"/>
  <c r="T19" i="14" s="1"/>
  <c r="V19" i="14" s="1"/>
  <c r="B20" i="14"/>
  <c r="C20" i="14" s="1"/>
  <c r="T20" i="14" s="1"/>
  <c r="V20" i="14" s="1"/>
  <c r="B17" i="14"/>
  <c r="C17" i="14" s="1"/>
  <c r="T17" i="14" s="1"/>
  <c r="V17" i="14" s="1"/>
  <c r="B15" i="14"/>
  <c r="C15" i="14" s="1"/>
  <c r="T15" i="14" s="1"/>
  <c r="V15" i="14" s="1"/>
  <c r="B3" i="14"/>
  <c r="B4" i="14"/>
  <c r="C4" i="14" s="1"/>
  <c r="T4" i="14" s="1"/>
  <c r="B2" i="14"/>
  <c r="C2" i="14" s="1"/>
  <c r="T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I17" i="14" l="1"/>
  <c r="I35" i="14"/>
  <c r="I37" i="14"/>
  <c r="I7" i="14"/>
  <c r="I34" i="14"/>
  <c r="I19" i="14"/>
  <c r="L38" i="14"/>
  <c r="P4" i="14"/>
  <c r="P8" i="14"/>
  <c r="I31" i="14"/>
  <c r="I11" i="14"/>
  <c r="I29" i="14"/>
  <c r="I38" i="14"/>
  <c r="P3" i="14"/>
  <c r="P7" i="14"/>
  <c r="I13" i="14"/>
  <c r="I40" i="14"/>
  <c r="I26" i="14"/>
  <c r="P6" i="14"/>
  <c r="I20" i="14"/>
  <c r="P19" i="14"/>
  <c r="P28" i="14"/>
  <c r="L8" i="14"/>
  <c r="I32" i="14"/>
  <c r="P25" i="14"/>
  <c r="P18" i="14"/>
  <c r="P26" i="14"/>
  <c r="P15" i="14"/>
  <c r="L7" i="14"/>
  <c r="Q7" i="14" s="1"/>
  <c r="I23" i="14"/>
  <c r="I39" i="14"/>
  <c r="P34" i="14"/>
  <c r="P24" i="14"/>
  <c r="L34" i="14"/>
  <c r="I24" i="14"/>
  <c r="I12" i="14"/>
  <c r="P10" i="14"/>
  <c r="P37" i="14"/>
  <c r="L4" i="14"/>
  <c r="L29" i="14"/>
  <c r="I18" i="14"/>
  <c r="L19" i="14"/>
  <c r="Q19" i="14" s="1"/>
  <c r="I10" i="14"/>
  <c r="I28" i="14"/>
  <c r="P31" i="14"/>
  <c r="P40" i="14"/>
  <c r="L3" i="14"/>
  <c r="Q3" i="14" s="1"/>
  <c r="L24" i="14"/>
  <c r="Q24" i="14" s="1"/>
  <c r="I15" i="14"/>
  <c r="I2" i="14"/>
  <c r="I9" i="14"/>
  <c r="P17" i="14"/>
  <c r="P30" i="14"/>
  <c r="P39" i="14"/>
  <c r="L12" i="14"/>
  <c r="L39" i="14"/>
  <c r="L6" i="14"/>
  <c r="M10" i="14"/>
  <c r="M18" i="14"/>
  <c r="M32" i="14"/>
  <c r="M28" i="14"/>
  <c r="L37" i="14"/>
  <c r="Q37" i="14" s="1"/>
  <c r="M6" i="14"/>
  <c r="L10" i="14"/>
  <c r="M15" i="14"/>
  <c r="Q15" i="14" s="1"/>
  <c r="L18" i="14"/>
  <c r="L32" i="14"/>
  <c r="L28" i="14"/>
  <c r="M37" i="14"/>
  <c r="Q38" i="14"/>
  <c r="L2" i="14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L26" i="14"/>
  <c r="Q26" i="14" s="1"/>
  <c r="L40" i="14"/>
  <c r="M4" i="14"/>
  <c r="M12" i="14"/>
  <c r="M8" i="14"/>
  <c r="M20" i="14"/>
  <c r="M35" i="14"/>
  <c r="M30" i="14"/>
  <c r="M25" i="14"/>
  <c r="Q25" i="14" s="1"/>
  <c r="M39" i="14"/>
  <c r="Q39" i="14" s="1"/>
  <c r="L20" i="14"/>
  <c r="L35" i="14"/>
  <c r="L30" i="14"/>
  <c r="M11" i="14"/>
  <c r="Q11" i="14" s="1"/>
  <c r="M34" i="14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Q2" i="14" l="1"/>
  <c r="Q40" i="14"/>
  <c r="Q31" i="14"/>
  <c r="Q8" i="14"/>
  <c r="Q35" i="14"/>
  <c r="Q12" i="14"/>
  <c r="Q10" i="14"/>
  <c r="Q20" i="14"/>
  <c r="Q4" i="14"/>
  <c r="Q34" i="14"/>
  <c r="Q32" i="14"/>
  <c r="J49" i="14"/>
  <c r="Q28" i="14"/>
  <c r="J44" i="14"/>
  <c r="Q17" i="14"/>
  <c r="Q18" i="14"/>
  <c r="Q23" i="14"/>
  <c r="J46" i="14"/>
  <c r="D10" i="14" s="1"/>
  <c r="J45" i="14"/>
  <c r="Q30" i="14"/>
  <c r="Q6" i="14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5" i="11"/>
  <c r="L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E40" i="6"/>
  <c r="D42" i="6"/>
  <c r="D40" i="6"/>
  <c r="G40" i="6" s="1"/>
  <c r="D5" i="12"/>
  <c r="D4" i="12"/>
  <c r="G4" i="12" s="1"/>
  <c r="D3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C4" i="12"/>
  <c r="F4" i="12" s="1"/>
  <c r="C5" i="12"/>
  <c r="F5" i="12" s="1"/>
  <c r="C3" i="12"/>
  <c r="G5" i="12"/>
  <c r="F6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3" i="12"/>
  <c r="G16" i="10"/>
  <c r="G17" i="10"/>
  <c r="G18" i="10"/>
  <c r="G19" i="10"/>
  <c r="G20" i="10"/>
  <c r="G21" i="10"/>
  <c r="G22" i="10"/>
  <c r="G23" i="10"/>
  <c r="G24" i="10"/>
  <c r="C29" i="12" l="1"/>
  <c r="C30" i="12" s="1"/>
  <c r="F3" i="12"/>
  <c r="S10" i="14"/>
  <c r="X10" i="14" s="1"/>
  <c r="D37" i="14"/>
  <c r="S37" i="14" s="1"/>
  <c r="X37" i="14" s="1"/>
  <c r="D40" i="14"/>
  <c r="S40" i="14" s="1"/>
  <c r="X40" i="14" s="1"/>
  <c r="D25" i="14"/>
  <c r="S25" i="14" s="1"/>
  <c r="X25" i="14" s="1"/>
  <c r="D13" i="14"/>
  <c r="S13" i="14" s="1"/>
  <c r="X13" i="14" s="1"/>
  <c r="D6" i="14"/>
  <c r="S6" i="14" s="1"/>
  <c r="X6" i="14" s="1"/>
  <c r="D8" i="14"/>
  <c r="S8" i="14" s="1"/>
  <c r="X8" i="14" s="1"/>
  <c r="D11" i="14"/>
  <c r="S11" i="14" s="1"/>
  <c r="X11" i="14" s="1"/>
  <c r="D9" i="14"/>
  <c r="S9" i="14" s="1"/>
  <c r="X9" i="14" s="1"/>
  <c r="D29" i="14"/>
  <c r="S29" i="14" s="1"/>
  <c r="X29" i="14" s="1"/>
  <c r="D2" i="14"/>
  <c r="S2" i="14" s="1"/>
  <c r="D39" i="14"/>
  <c r="S39" i="14" s="1"/>
  <c r="X39" i="14" s="1"/>
  <c r="D3" i="14"/>
  <c r="S3" i="14" s="1"/>
  <c r="D34" i="14"/>
  <c r="S34" i="14" s="1"/>
  <c r="X34" i="14" s="1"/>
  <c r="D17" i="14"/>
  <c r="S17" i="14" s="1"/>
  <c r="X17" i="14" s="1"/>
  <c r="D7" i="14"/>
  <c r="S7" i="14" s="1"/>
  <c r="X7" i="14" s="1"/>
  <c r="D18" i="14"/>
  <c r="S18" i="14" s="1"/>
  <c r="X18" i="14" s="1"/>
  <c r="D24" i="14"/>
  <c r="S24" i="14" s="1"/>
  <c r="X24" i="14" s="1"/>
  <c r="D32" i="14"/>
  <c r="S32" i="14" s="1"/>
  <c r="X32" i="14" s="1"/>
  <c r="D19" i="14"/>
  <c r="S19" i="14" s="1"/>
  <c r="X19" i="14" s="1"/>
  <c r="D23" i="14"/>
  <c r="S23" i="14" s="1"/>
  <c r="X23" i="14" s="1"/>
  <c r="D20" i="14"/>
  <c r="S20" i="14" s="1"/>
  <c r="X20" i="14" s="1"/>
  <c r="D28" i="14"/>
  <c r="D38" i="14"/>
  <c r="S38" i="14" s="1"/>
  <c r="X38" i="14" s="1"/>
  <c r="D12" i="14"/>
  <c r="S12" i="14" s="1"/>
  <c r="X12" i="14" s="1"/>
  <c r="D31" i="14"/>
  <c r="S31" i="14" s="1"/>
  <c r="X31" i="14" s="1"/>
  <c r="D35" i="14"/>
  <c r="S35" i="14" s="1"/>
  <c r="X35" i="14" s="1"/>
  <c r="D4" i="14"/>
  <c r="S4" i="14" s="1"/>
  <c r="S28" i="14"/>
  <c r="X28" i="14" s="1"/>
  <c r="D15" i="14"/>
  <c r="S15" i="14" s="1"/>
  <c r="X15" i="14" s="1"/>
  <c r="D26" i="14"/>
  <c r="S26" i="14" s="1"/>
  <c r="X26" i="14" s="1"/>
  <c r="D30" i="14"/>
  <c r="S30" i="14" s="1"/>
  <c r="X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F29" i="12" l="1"/>
  <c r="F30" i="12" s="1"/>
  <c r="E69" i="6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E54" i="9"/>
  <c r="E53" i="9"/>
  <c r="E52" i="9"/>
  <c r="E78" i="9"/>
  <c r="E77" i="9"/>
  <c r="E76" i="9"/>
  <c r="B81" i="9" s="1"/>
  <c r="E49" i="9"/>
  <c r="E48" i="9"/>
  <c r="E47" i="9"/>
  <c r="H23" i="10"/>
  <c r="E72" i="9"/>
  <c r="E71" i="9"/>
  <c r="E70" i="9"/>
  <c r="B82" i="9" s="1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3" i="9" l="1"/>
  <c r="B64" i="9"/>
  <c r="H135" i="6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J107" i="6" s="1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  <c r="X2" i="14" s="1"/>
</calcChain>
</file>

<file path=xl/sharedStrings.xml><?xml version="1.0" encoding="utf-8"?>
<sst xmlns="http://schemas.openxmlformats.org/spreadsheetml/2006/main" count="1449" uniqueCount="651">
  <si>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</si>
  <si>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</si>
  <si>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</si>
  <si>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</si>
  <si>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</si>
  <si>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</si>
  <si>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</si>
  <si>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</si>
  <si>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</si>
  <si>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</si>
  <si>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</si>
  <si>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</si>
  <si>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</si>
  <si>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</si>
  <si>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</si>
  <si>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</si>
  <si>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</si>
  <si>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</si>
  <si>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</si>
  <si>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</si>
  <si>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</si>
  <si>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</si>
  <si>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</si>
  <si>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</si>
  <si>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</si>
  <si>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</si>
  <si>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</si>
  <si>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</si>
  <si>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</si>
  <si>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</si>
  <si>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</si>
  <si>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</si>
  <si>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</si>
  <si>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</si>
  <si>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</si>
  <si>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</si>
  <si>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</si>
  <si>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</si>
  <si>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</si>
  <si>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</si>
  <si>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</si>
  <si>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</si>
  <si>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</si>
  <si>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</si>
  <si>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</si>
  <si>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</si>
  <si>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</si>
  <si>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</si>
  <si>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</si>
  <si>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</si>
  <si>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</si>
  <si>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</si>
  <si>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</si>
  <si>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</si>
  <si>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</si>
  <si>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</si>
  <si>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</si>
  <si>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</si>
  <si>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</si>
  <si>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</si>
  <si>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</si>
  <si>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</si>
  <si>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</si>
  <si>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</si>
  <si>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</si>
  <si>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</si>
  <si>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</si>
  <si>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</si>
  <si>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</si>
  <si>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</si>
  <si>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</si>
  <si>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</si>
  <si>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</si>
  <si>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</si>
  <si>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</si>
  <si>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</si>
  <si>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</si>
  <si>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</si>
  <si>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</si>
  <si>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</si>
  <si>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</si>
  <si>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</si>
  <si>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</si>
  <si>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</si>
  <si>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</si>
  <si>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</si>
  <si>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</si>
  <si>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</si>
  <si>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</si>
  <si>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</si>
  <si>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</si>
  <si>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</si>
  <si>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</si>
  <si>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</si>
  <si>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</si>
  <si>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</si>
  <si>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</si>
  <si>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</si>
  <si>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</si>
  <si>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</si>
  <si>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</si>
  <si>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</si>
  <si>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</si>
  <si>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</si>
  <si>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</si>
  <si>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</si>
  <si>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</si>
  <si>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</si>
  <si>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</si>
  <si>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</si>
  <si>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</si>
  <si>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</si>
  <si>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</si>
  <si>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</si>
  <si>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</si>
  <si>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</si>
  <si>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</si>
  <si>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</si>
  <si>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</si>
  <si>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</si>
  <si>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</si>
  <si>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</si>
  <si>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</si>
  <si>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</si>
  <si>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</si>
  <si>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</si>
  <si>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</si>
  <si>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</si>
  <si>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</si>
  <si>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</si>
  <si>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</si>
  <si>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</si>
  <si>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</si>
  <si>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</si>
  <si>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</si>
  <si>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</si>
  <si>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</si>
  <si>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</si>
  <si>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</si>
  <si>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</si>
  <si>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</si>
  <si>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</si>
  <si>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</si>
  <si>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</si>
  <si>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</si>
  <si>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</si>
  <si>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</si>
  <si>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</si>
  <si>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</si>
  <si>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</si>
  <si>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</si>
  <si>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</si>
  <si>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</si>
  <si>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</si>
  <si>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</si>
  <si>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</si>
  <si>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</si>
  <si>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</si>
  <si>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</si>
  <si>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</si>
  <si>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</si>
  <si>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</si>
  <si>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</si>
  <si>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</si>
  <si>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</si>
  <si>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</si>
  <si>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</si>
  <si>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</si>
  <si>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</si>
  <si>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</si>
  <si>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</si>
  <si>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</si>
  <si>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</si>
  <si>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</si>
  <si>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</si>
  <si>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</si>
  <si>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</si>
  <si>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</si>
  <si>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</si>
  <si>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</si>
  <si>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</si>
  <si>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</si>
  <si>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</si>
  <si>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</si>
  <si>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</si>
  <si>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</si>
  <si>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</si>
  <si>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</si>
  <si>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</si>
  <si>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</si>
  <si>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</si>
  <si>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</si>
  <si>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</si>
  <si>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</si>
  <si>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</si>
  <si>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</si>
  <si>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</si>
  <si>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</si>
  <si>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</si>
  <si>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</si>
  <si>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</si>
  <si>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</si>
  <si>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</si>
  <si>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</si>
  <si>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</si>
  <si>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</si>
  <si>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</si>
  <si>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</si>
  <si>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</si>
  <si>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</si>
  <si>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</si>
  <si>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</si>
  <si>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</si>
  <si>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</si>
  <si>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</si>
  <si>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</si>
  <si>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</si>
  <si>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</si>
  <si>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</si>
  <si>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</si>
  <si>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</si>
  <si>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</si>
  <si>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</si>
  <si>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</si>
  <si>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</si>
  <si>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</si>
  <si>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</si>
  <si>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</si>
  <si>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</si>
  <si>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</si>
  <si>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</si>
  <si>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</si>
  <si>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</si>
  <si>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</si>
  <si>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</si>
  <si>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</si>
  <si>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</si>
  <si>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</si>
  <si>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</si>
  <si>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</si>
  <si>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</si>
  <si>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</si>
  <si>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</si>
  <si>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</si>
  <si>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</si>
  <si>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</si>
  <si>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</si>
  <si>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</si>
  <si>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</si>
  <si>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</si>
  <si>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</si>
  <si>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</si>
  <si>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</si>
  <si>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</si>
  <si>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</si>
  <si>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</si>
  <si>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</si>
  <si>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</si>
  <si>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</si>
  <si>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</si>
  <si>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</si>
  <si>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</si>
  <si>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</si>
  <si>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</si>
  <si>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</si>
  <si>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</si>
  <si>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</si>
  <si>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</si>
  <si>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</si>
  <si>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</si>
  <si>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</si>
  <si>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</si>
  <si>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</si>
  <si>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</si>
  <si>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</si>
  <si>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</si>
  <si>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</si>
  <si>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</si>
  <si>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</si>
  <si>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</si>
  <si>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</si>
  <si>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</si>
  <si>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</si>
  <si>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</si>
  <si>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</si>
  <si>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</si>
  <si>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</si>
  <si>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</si>
  <si>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</si>
  <si>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</si>
  <si>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</si>
  <si>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</si>
  <si>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</si>
  <si>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</si>
  <si>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</si>
  <si>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</si>
  <si>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</si>
  <si>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</si>
  <si>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</si>
  <si>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</si>
  <si>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</si>
  <si>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</si>
  <si>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</si>
  <si>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</si>
  <si>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</si>
  <si>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</si>
  <si>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</si>
  <si>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</si>
  <si>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</si>
  <si>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</si>
  <si>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</si>
  <si>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</si>
  <si>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</si>
  <si>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</si>
  <si>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</si>
  <si>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</si>
  <si>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</si>
  <si>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</si>
  <si>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</si>
  <si>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Nominal</t>
  </si>
  <si>
    <t>Survival</t>
  </si>
  <si>
    <t>Power Consumption (W)</t>
  </si>
  <si>
    <t>Power Consumption (mW)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</si>
  <si>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</si>
  <si>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</si>
  <si>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</si>
  <si>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</si>
  <si>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</si>
  <si>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</si>
  <si>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</si>
  <si>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</si>
  <si>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</si>
  <si>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</si>
  <si>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</si>
  <si>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</si>
  <si>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</si>
  <si>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</si>
  <si>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</si>
  <si>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</si>
  <si>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</si>
  <si>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</si>
  <si>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</si>
  <si>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</si>
  <si>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</si>
  <si>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</si>
  <si>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</si>
  <si>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</si>
  <si>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</si>
  <si>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</si>
  <si>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</si>
  <si>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</si>
  <si>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</si>
  <si>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</si>
  <si>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</si>
  <si>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</si>
  <si>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</si>
  <si>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</si>
  <si>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</si>
  <si>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</si>
  <si>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</si>
  <si>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</si>
  <si>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</si>
  <si>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</si>
  <si>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</si>
  <si>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</si>
  <si>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</si>
  <si>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</si>
  <si>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</si>
  <si>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</si>
  <si>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</si>
  <si>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</si>
  <si>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</si>
  <si>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</si>
  <si>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</si>
  <si>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</si>
  <si>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</si>
  <si>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</si>
  <si>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</si>
  <si>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</si>
  <si>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</si>
  <si>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</si>
  <si>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</si>
  <si>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</si>
  <si>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</si>
  <si>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</si>
  <si>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</si>
  <si>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</si>
  <si>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</si>
  <si>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</si>
  <si>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</si>
  <si>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</si>
  <si>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</si>
  <si>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</si>
  <si>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</si>
  <si>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</si>
  <si>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</si>
  <si>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</si>
  <si>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</si>
  <si>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</si>
  <si>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</si>
  <si>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</si>
  <si>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</si>
  <si>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</si>
  <si>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</si>
  <si>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</si>
  <si>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</si>
  <si>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</si>
  <si>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</si>
  <si>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</si>
  <si>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</si>
  <si>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</si>
  <si>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</si>
  <si>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</si>
  <si>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</si>
  <si>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</si>
  <si>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</si>
  <si>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</si>
  <si>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</si>
  <si>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</si>
  <si>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</si>
  <si>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</si>
  <si>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</si>
  <si>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</si>
  <si>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</si>
  <si>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</si>
  <si>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</si>
  <si>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</si>
  <si>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</si>
  <si>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</si>
  <si>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</si>
  <si>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</si>
  <si>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</si>
  <si>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</si>
  <si>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</si>
  <si>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</si>
  <si>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</si>
  <si>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</si>
  <si>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</si>
  <si>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</si>
  <si>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</si>
  <si>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</si>
  <si>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</si>
  <si>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</si>
  <si>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</si>
  <si>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</si>
  <si>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</si>
  <si>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</si>
  <si>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</si>
  <si>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</si>
  <si>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</si>
  <si>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</si>
  <si>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</si>
  <si>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</si>
  <si>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</si>
  <si>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</si>
  <si>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</si>
  <si>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</si>
  <si>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</si>
  <si>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</si>
  <si>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</si>
  <si>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</si>
  <si>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</si>
  <si>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</si>
  <si>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</si>
  <si>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</si>
  <si>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</si>
  <si>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</si>
  <si>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</si>
  <si>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</si>
  <si>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</si>
  <si>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</si>
  <si>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</si>
  <si>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</si>
  <si>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</si>
  <si>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</si>
  <si>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</si>
  <si>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</si>
  <si>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</si>
  <si>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</si>
  <si>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</si>
  <si>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</si>
  <si>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</si>
  <si>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</si>
  <si>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</si>
  <si>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</si>
  <si>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</si>
  <si>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</si>
  <si>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</si>
  <si>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</si>
  <si>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</si>
  <si>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</si>
  <si>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</si>
  <si>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</si>
  <si>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</si>
  <si>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</si>
  <si>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</si>
  <si>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</si>
  <si>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</si>
  <si>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</si>
  <si>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</si>
  <si>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</si>
  <si>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</si>
  <si>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</si>
  <si>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</si>
  <si>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</si>
  <si>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</si>
  <si>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</si>
  <si>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</si>
  <si>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</si>
  <si>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</si>
  <si>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</si>
  <si>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</si>
  <si>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</si>
  <si>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</si>
  <si>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</si>
  <si>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</si>
  <si>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</si>
  <si>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</si>
  <si>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</si>
  <si>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</si>
  <si>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</si>
  <si>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</si>
  <si>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</si>
  <si>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</si>
  <si>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</si>
  <si>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</si>
  <si>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</si>
  <si>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</si>
  <si>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</si>
  <si>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</si>
  <si>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</si>
  <si>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</si>
  <si>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</si>
  <si>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</si>
  <si>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</si>
  <si>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</si>
  <si>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</si>
  <si>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</si>
  <si>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</si>
  <si>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</si>
  <si>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</si>
  <si>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</si>
  <si>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</si>
  <si>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</si>
  <si>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</si>
  <si>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</si>
  <si>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</si>
  <si>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</si>
  <si>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</si>
  <si>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</si>
  <si>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</si>
  <si>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</si>
  <si>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</si>
  <si>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</si>
  <si>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</si>
  <si>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</si>
  <si>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</si>
  <si>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</si>
  <si>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</si>
  <si>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</si>
  <si>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</si>
  <si>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</si>
  <si>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</si>
  <si>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</si>
  <si>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</si>
  <si>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</si>
  <si>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</si>
  <si>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</si>
  <si>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</si>
  <si>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</si>
  <si>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</si>
  <si>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</si>
  <si>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</si>
  <si>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</si>
  <si>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</si>
  <si>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</si>
  <si>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</si>
  <si>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</si>
  <si>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</si>
  <si>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</si>
  <si>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</si>
  <si>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</si>
  <si>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</si>
  <si>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</si>
  <si>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</si>
  <si>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</si>
  <si>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</si>
  <si>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</si>
  <si>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</si>
  <si>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</si>
  <si>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</si>
  <si>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</si>
  <si>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</si>
  <si>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</si>
  <si>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</si>
  <si>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</si>
  <si>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</si>
  <si>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</si>
  <si>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</si>
  <si>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</si>
  <si>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</si>
  <si>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</si>
  <si>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</si>
  <si>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</si>
  <si>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</si>
  <si>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</si>
  <si>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</si>
  <si>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</si>
  <si>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</si>
  <si>
    <t>Same</t>
  </si>
  <si>
    <t>*</t>
  </si>
  <si>
    <t>*Some NGTN don't have a power budget assigned and have been, therefore, not been given boundary conditions.</t>
  </si>
  <si>
    <t>**NGTN on PLTOP collide with the Kband support, they are instead modeled as heat loads on the corresponding connecting surface</t>
  </si>
  <si>
    <t>*,**</t>
  </si>
  <si>
    <t>PLUNDER_to_PLTOP_J1</t>
  </si>
  <si>
    <t>PLUNDER_to_PLTOP_J2</t>
  </si>
  <si>
    <t>PLUNDER_to_PLTOP_J3</t>
  </si>
  <si>
    <t>PLUNDER_to_PLTOP_J4</t>
  </si>
  <si>
    <t>Document by:</t>
  </si>
  <si>
    <t>Óscar Pavón Amador</t>
  </si>
  <si>
    <t>Contact:</t>
  </si>
  <si>
    <t>oscarpavon2003@gmail.com</t>
  </si>
  <si>
    <t>oscar.pavon@estudiantat.upc.edu</t>
  </si>
  <si>
    <t>PoCat-Lektron Team:</t>
  </si>
  <si>
    <t>pocat.lektron@gmail.com</t>
  </si>
  <si>
    <t>Cross Section [m^2]</t>
  </si>
  <si>
    <t>Path Lenght [m]</t>
  </si>
  <si>
    <t>S***</t>
  </si>
  <si>
    <t>***S</t>
  </si>
  <si>
    <t>Shape Factor</t>
  </si>
  <si>
    <t>Cross Section [mm^2]</t>
  </si>
  <si>
    <t>Path Lenght [mm]</t>
  </si>
  <si>
    <t>PLTOP_to_PLUNDER_S1</t>
  </si>
  <si>
    <t>Screw</t>
  </si>
  <si>
    <t>VC</t>
  </si>
  <si>
    <t>PLTOP_to_PLUNDER_S2</t>
  </si>
  <si>
    <t>PLTOP_to_PLUNDER_S3</t>
  </si>
  <si>
    <t>PLTOP_to_PLUNDER_S4</t>
  </si>
  <si>
    <t>KS_L_to_Slider</t>
  </si>
  <si>
    <t>KS_R_to_Slider</t>
  </si>
  <si>
    <t>250/1000-&gt;</t>
  </si>
  <si>
    <t>*Also accounted for _a/b areas</t>
  </si>
  <si>
    <t>BattSpacer_to_BattSupp_1</t>
  </si>
  <si>
    <t>BattSpacer_to_BattSupp_2</t>
  </si>
  <si>
    <t>BattSpacer_to_BattSupp_3</t>
  </si>
  <si>
    <t>BattSpacer_to_BattSupp_4</t>
  </si>
  <si>
    <t>Batt Heat Load</t>
  </si>
  <si>
    <t>Efficiency</t>
  </si>
  <si>
    <t>Detumbling</t>
  </si>
  <si>
    <t>1 measure per orbit</t>
  </si>
  <si>
    <t>If deemed an incorrect solution, transition to heat loads, ignoring each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</si>
</sst>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1" fillId="0" borderId="0" xfId="0" applyFont="1" applyAlignment="1">
      <alignment horizontal="center" wrapText="1"/>
    </xf>
    <xf numFmtId="0" fontId="0" fillId="0" borderId="0" xfId="0" applyFill="1"/>
    <xf numFmtId="0" fontId="12" fillId="0" borderId="0" xfId="0" applyFont="1"/>
    <xf numFmtId="0" fontId="1" fillId="0" borderId="0" xfId="0" applyFont="1" applyAlignment="1">
      <alignment horizontal="center" vertical="top" wrapText="1"/>
    </xf>
    <xf numFmtId="165" fontId="0" fillId="0" borderId="0" xfId="0" applyNumberFormat="1" applyFill="1"/>
    <xf numFmtId="0" fontId="13" fillId="0" borderId="0" xfId="0" applyFont="1" applyFill="1"/>
    <xf numFmtId="0" fontId="13" fillId="0" borderId="0" xfId="0" applyFont="1"/>
    <xf numFmtId="0" fontId="14" fillId="0" borderId="0" xfId="0" applyFont="1"/>
  </cellXfs>
  <cellStyles count="3">
    <cellStyle name="Bueno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tweb.com/search/DataSheet.aspx?MatGUID=64d7cf04332e428dbca9f755f4624a6c" TargetMode="External"/><Relationship Id="rId13" Type="http://schemas.openxmlformats.org/officeDocument/2006/relationships/hyperlink" Target="https://www.engineeringtoolbox.com/emissivity-coefficients-d_447.html" TargetMode="External"/><Relationship Id="rId18" Type="http://schemas.openxmlformats.org/officeDocument/2006/relationships/hyperlink" Target="mailto:pocat.lektron@gmail.com" TargetMode="Externa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hyperlink" Target="https://www.matweb.com/search/datasheet_print.aspx?matguid=e2147b8f727343b0b0d51efe02a6127e" TargetMode="External"/><Relationship Id="rId12" Type="http://schemas.openxmlformats.org/officeDocument/2006/relationships/hyperlink" Target="https://www.matweb.com/search/DataSheet.aspx?MatGUID=eb7a78f5948d481c9493a67f0d089646" TargetMode="External"/><Relationship Id="rId17" Type="http://schemas.openxmlformats.org/officeDocument/2006/relationships/hyperlink" Target="mailto:oscar.pavon@estudiantat.upc.edu" TargetMode="External"/><Relationship Id="rId2" Type="http://schemas.openxmlformats.org/officeDocument/2006/relationships/hyperlink" Target="https://www.matweb.com/search/DataSheet.aspx?MatGUID=9aebe83845c04c1db5126fada6f76f7e" TargetMode="External"/><Relationship Id="rId16" Type="http://schemas.openxmlformats.org/officeDocument/2006/relationships/hyperlink" Target="mailto:oscarpavon2003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11" Type="http://schemas.openxmlformats.org/officeDocument/2006/relationships/hyperlink" Target="https://www.matweb.com/search/DataSheet.aspx?MatGUID=029a4ff04bdc46d5906b29e0a36dba36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15" Type="http://schemas.openxmlformats.org/officeDocument/2006/relationships/hyperlink" Target="https://techsil.s3.eu-west-2.amazonaws.com/TE/TDS/MGEN00013-tds.pdf" TargetMode="External"/><Relationship Id="rId10" Type="http://schemas.openxmlformats.org/officeDocument/2006/relationships/hyperlink" Target="https://www.matweb.com/search/DataSheet.aspx?MatGUID=79875d1b30c94af39029470988004fb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aypcb.com/rogers-5880-pcb/" TargetMode="External"/><Relationship Id="rId9" Type="http://schemas.openxmlformats.org/officeDocument/2006/relationships/hyperlink" Target="https://www.matweb.com/search/datasheettext.aspx?matguid=ff0c4419106b43daa306ceb3f95602df" TargetMode="External"/><Relationship Id="rId14" Type="http://schemas.openxmlformats.org/officeDocument/2006/relationships/hyperlink" Target="https://www.engineeringtoolbox.com/emissivity-coefficients-d_4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_e9xFnfJCxb2qx-rbQt-H134XDJjOBhBHsxn7WTe3M/edit?gid=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85" zoomScaleNormal="85" workbookViewId="0">
      <selection activeCell="C25" sqref="C25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563</v>
      </c>
      <c r="H2" s="103" t="s">
        <v>324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3" t="s">
        <v>325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3" t="s">
        <v>326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s="103" t="s">
        <v>327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3" t="s">
        <v>328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3" t="s">
        <v>329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330</v>
      </c>
      <c r="I8" t="s">
        <v>331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330</v>
      </c>
      <c r="I9" t="s">
        <v>331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s="103" t="s">
        <v>332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330</v>
      </c>
      <c r="I11" t="s">
        <v>331</v>
      </c>
    </row>
    <row r="12" spans="1:12" x14ac:dyDescent="0.3">
      <c r="A12" s="2" t="s">
        <v>248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333</v>
      </c>
      <c r="L12" t="s">
        <v>334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s="103" t="s">
        <v>335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s="103" t="s">
        <v>336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s="103" t="s">
        <v>337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s="103" t="s">
        <v>338</v>
      </c>
    </row>
    <row r="17" spans="1:9" x14ac:dyDescent="0.3">
      <c r="A17" s="2" t="s">
        <v>246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s="103" t="s">
        <v>339</v>
      </c>
    </row>
    <row r="18" spans="1:9" x14ac:dyDescent="0.3">
      <c r="A18" s="2" t="s">
        <v>247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s="103" t="s">
        <v>339</v>
      </c>
    </row>
    <row r="19" spans="1:9" x14ac:dyDescent="0.3">
      <c r="A19" s="2" t="s">
        <v>323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s="103" t="s">
        <v>340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249</v>
      </c>
    </row>
    <row r="25" spans="1:9" x14ac:dyDescent="0.3">
      <c r="C25" s="3"/>
      <c r="D25" s="3"/>
    </row>
    <row r="26" spans="1:9" x14ac:dyDescent="0.3">
      <c r="A26" s="2" t="s">
        <v>0</v>
      </c>
      <c r="B26" s="2" t="s">
        <v>556</v>
      </c>
      <c r="C26" s="2" t="s">
        <v>555</v>
      </c>
      <c r="E26" s="3"/>
    </row>
    <row r="27" spans="1:9" x14ac:dyDescent="0.3">
      <c r="A27" t="s">
        <v>6</v>
      </c>
      <c r="B27" s="65">
        <v>21000000000</v>
      </c>
      <c r="C27">
        <v>0.11799999999999999</v>
      </c>
      <c r="D27" t="s">
        <v>609</v>
      </c>
    </row>
    <row r="28" spans="1:9" x14ac:dyDescent="0.3">
      <c r="A28" t="s">
        <v>7</v>
      </c>
      <c r="B28" s="65">
        <v>1100000000000</v>
      </c>
      <c r="C28">
        <v>0.34300000000000003</v>
      </c>
      <c r="D28" t="s">
        <v>609</v>
      </c>
    </row>
    <row r="29" spans="1:9" x14ac:dyDescent="0.3">
      <c r="A29" t="s">
        <v>15</v>
      </c>
      <c r="B29" s="65">
        <v>3716000000</v>
      </c>
      <c r="C29">
        <v>0.17</v>
      </c>
      <c r="D29" s="103" t="s">
        <v>557</v>
      </c>
    </row>
    <row r="30" spans="1:9" x14ac:dyDescent="0.3">
      <c r="A30" t="s">
        <v>559</v>
      </c>
      <c r="B30" s="65">
        <v>750000000</v>
      </c>
      <c r="C30">
        <v>0.46</v>
      </c>
      <c r="D30" t="s">
        <v>609</v>
      </c>
    </row>
    <row r="31" spans="1:9" x14ac:dyDescent="0.3">
      <c r="A31" t="s">
        <v>52</v>
      </c>
      <c r="B31" s="65">
        <v>71700000000</v>
      </c>
      <c r="C31">
        <v>0.33</v>
      </c>
      <c r="D31" t="s">
        <v>609</v>
      </c>
    </row>
    <row r="34" spans="1:3" x14ac:dyDescent="0.3">
      <c r="A34" t="s">
        <v>618</v>
      </c>
    </row>
    <row r="35" spans="1:3" x14ac:dyDescent="0.3">
      <c r="A35" t="s">
        <v>619</v>
      </c>
      <c r="C35" s="3"/>
    </row>
    <row r="36" spans="1:3" x14ac:dyDescent="0.3">
      <c r="A36" t="s">
        <v>620</v>
      </c>
    </row>
    <row r="37" spans="1:3" x14ac:dyDescent="0.3">
      <c r="A37" s="103" t="s">
        <v>621</v>
      </c>
    </row>
    <row r="38" spans="1:3" x14ac:dyDescent="0.3">
      <c r="A38" s="103" t="s">
        <v>622</v>
      </c>
    </row>
    <row r="39" spans="1:3" x14ac:dyDescent="0.3">
      <c r="A39" t="s">
        <v>623</v>
      </c>
    </row>
    <row r="40" spans="1:3" x14ac:dyDescent="0.3">
      <c r="A40" s="103" t="s">
        <v>624</v>
      </c>
    </row>
  </sheetData>
  <hyperlinks>
    <hyperlink ref="H2" r:id="rId1" xr:uid="{00000000-0004-0000-0000-000000000000}"/>
    <hyperlink ref="H3" r:id="rId2" xr:uid="{00000000-0004-0000-0000-000001000000}"/>
    <hyperlink ref="H7" r:id="rId3" xr:uid="{00000000-0004-0000-0000-000002000000}"/>
    <hyperlink ref="D29" r:id="rId4" xr:uid="{00000000-0004-0000-0000-000003000000}"/>
    <hyperlink ref="H4" r:id="rId5" xr:uid="{00000000-0004-0000-0000-000004000000}"/>
    <hyperlink ref="H6" r:id="rId6" xr:uid="{00000000-0004-0000-0000-000005000000}"/>
    <hyperlink ref="H5" r:id="rId7" xr:uid="{00000000-0004-0000-0000-000006000000}"/>
    <hyperlink ref="H10" r:id="rId8" xr:uid="{00000000-0004-0000-0000-000007000000}"/>
    <hyperlink ref="H13" r:id="rId9" xr:uid="{00000000-0004-0000-0000-000008000000}"/>
    <hyperlink ref="H14" r:id="rId10" xr:uid="{00000000-0004-0000-0000-000009000000}"/>
    <hyperlink ref="H15" r:id="rId11" xr:uid="{00000000-0004-0000-0000-00000A000000}"/>
    <hyperlink ref="H16" r:id="rId12" xr:uid="{00000000-0004-0000-0000-00000B000000}"/>
    <hyperlink ref="H18" r:id="rId13" xr:uid="{00000000-0004-0000-0000-00000C000000}"/>
    <hyperlink ref="H17" r:id="rId14" xr:uid="{00000000-0004-0000-0000-00000D000000}"/>
    <hyperlink ref="H19" r:id="rId15" xr:uid="{00000000-0004-0000-0000-00000E000000}"/>
    <hyperlink ref="A37" r:id="rId16" xr:uid="{00000000-0004-0000-0000-00000F000000}"/>
    <hyperlink ref="A38" r:id="rId17" xr:uid="{00000000-0004-0000-0000-000010000000}"/>
    <hyperlink ref="A40" r:id="rId18" xr:uid="{00000000-0004-0000-0000-000011000000}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J29" sqref="J29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159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/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/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154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topLeftCell="A9" zoomScale="70" zoomScaleNormal="70" workbookViewId="0">
      <selection activeCell="G21" sqref="G21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25.6640625" customWidth="1"/>
    <col min="6" max="6" width="27.44140625" customWidth="1"/>
    <col min="7" max="7" width="29.33203125" customWidth="1"/>
    <col min="8" max="8" width="36" customWidth="1"/>
    <col min="9" max="9" width="39.109375" customWidth="1"/>
    <col min="10" max="10" width="35.88671875" customWidth="1"/>
    <col min="11" max="11" width="13.5546875" customWidth="1"/>
    <col min="12" max="12" width="18" customWidth="1"/>
    <col min="13" max="13" width="23.5546875" customWidth="1"/>
    <col min="14" max="14" width="30.88671875" customWidth="1"/>
  </cols>
  <sheetData>
    <row r="1" spans="1:12" x14ac:dyDescent="0.3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189</v>
      </c>
      <c r="I1" s="2" t="s">
        <v>221</v>
      </c>
      <c r="J1" s="2" t="s">
        <v>222</v>
      </c>
      <c r="K1" s="2" t="s">
        <v>223</v>
      </c>
      <c r="L1" s="2" t="s">
        <v>224</v>
      </c>
    </row>
    <row r="2" spans="1:12" x14ac:dyDescent="0.3">
      <c r="A2" s="2" t="s">
        <v>7</v>
      </c>
      <c r="B2" s="7">
        <v>8930</v>
      </c>
      <c r="C2" s="7">
        <v>385</v>
      </c>
      <c r="D2" s="7">
        <v>400</v>
      </c>
      <c r="H2" t="s">
        <v>191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3">
      <c r="A3" s="2" t="s">
        <v>200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3">
      <c r="A4" s="2" t="s">
        <v>201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3">
      <c r="A5" s="2" t="s">
        <v>190</v>
      </c>
      <c r="B5" s="7">
        <v>2000</v>
      </c>
      <c r="C5" s="7">
        <v>1000</v>
      </c>
      <c r="D5" s="7">
        <v>0.2</v>
      </c>
      <c r="H5" t="s">
        <v>192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3">
      <c r="A6" s="2" t="s">
        <v>208</v>
      </c>
      <c r="B6" s="7">
        <v>2200</v>
      </c>
      <c r="C6" s="7">
        <v>960</v>
      </c>
      <c r="D6" s="7">
        <v>0.2</v>
      </c>
      <c r="H6" t="s">
        <v>193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3">
      <c r="H7" t="s">
        <v>194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3">
      <c r="A8" s="2" t="s">
        <v>0</v>
      </c>
      <c r="B8" s="2" t="s">
        <v>556</v>
      </c>
      <c r="C8" s="2" t="s">
        <v>555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3">
      <c r="A9" t="s">
        <v>6</v>
      </c>
      <c r="B9" s="65">
        <v>21000000000</v>
      </c>
      <c r="C9">
        <v>0.11799999999999999</v>
      </c>
      <c r="H9" t="s">
        <v>211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3">
      <c r="A10" t="s">
        <v>7</v>
      </c>
      <c r="B10" s="65">
        <v>1100000000000</v>
      </c>
      <c r="C10">
        <v>0.34300000000000003</v>
      </c>
      <c r="H10" t="s">
        <v>214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3">
      <c r="A11" t="s">
        <v>15</v>
      </c>
      <c r="B11" s="65">
        <v>3716000000</v>
      </c>
      <c r="C11">
        <v>0.17</v>
      </c>
    </row>
    <row r="14" spans="1:12" ht="15" thickBot="1" x14ac:dyDescent="0.35"/>
    <row r="15" spans="1:12" ht="15" thickBot="1" x14ac:dyDescent="0.35">
      <c r="A15" s="51" t="s">
        <v>189</v>
      </c>
      <c r="B15" s="52" t="s">
        <v>195</v>
      </c>
      <c r="C15" s="52" t="s">
        <v>196</v>
      </c>
      <c r="D15" s="52" t="s">
        <v>197</v>
      </c>
      <c r="E15" s="52" t="s">
        <v>207</v>
      </c>
      <c r="F15" s="52" t="s">
        <v>4</v>
      </c>
      <c r="G15" s="52" t="s">
        <v>199</v>
      </c>
      <c r="H15" s="53" t="s">
        <v>198</v>
      </c>
      <c r="I15" s="2" t="s">
        <v>554</v>
      </c>
      <c r="J15" s="2" t="s">
        <v>558</v>
      </c>
    </row>
    <row r="16" spans="1:12" x14ac:dyDescent="0.3">
      <c r="A16" t="s">
        <v>191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3">
      <c r="A19" t="s">
        <v>192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3">
      <c r="A20" t="s">
        <v>193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3">
      <c r="A21" t="s">
        <v>194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3">
      <c r="A23" t="s">
        <v>211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3">
      <c r="A24" t="s">
        <v>214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" thickBot="1" x14ac:dyDescent="0.35">
      <c r="F26" s="36"/>
      <c r="G26" s="36"/>
    </row>
    <row r="27" spans="1:10" ht="15" thickBot="1" x14ac:dyDescent="0.35">
      <c r="A27" s="51" t="s">
        <v>189</v>
      </c>
      <c r="B27" s="52" t="s">
        <v>195</v>
      </c>
      <c r="C27" s="52" t="s">
        <v>196</v>
      </c>
      <c r="D27" s="52" t="s">
        <v>197</v>
      </c>
      <c r="E27" s="52" t="s">
        <v>207</v>
      </c>
      <c r="F27" s="52" t="s">
        <v>556</v>
      </c>
      <c r="G27" s="52" t="s">
        <v>588</v>
      </c>
    </row>
    <row r="28" spans="1:10" x14ac:dyDescent="0.3">
      <c r="A28" t="s">
        <v>191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98">
        <f t="shared" ref="G28:G36" si="10">1/((B28/$C$10+C28/$C$9+E28/$C$11)/J16)</f>
        <v>0.12528195282501373</v>
      </c>
    </row>
    <row r="29" spans="1:10" x14ac:dyDescent="0.3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98">
        <f t="shared" si="10"/>
        <v>0.12528195282501373</v>
      </c>
    </row>
    <row r="30" spans="1:10" x14ac:dyDescent="0.3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98">
        <f t="shared" si="10"/>
        <v>0.12528195282501373</v>
      </c>
    </row>
    <row r="31" spans="1:10" x14ac:dyDescent="0.3">
      <c r="A31" t="s">
        <v>192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98">
        <f t="shared" si="10"/>
        <v>0.1268235294117647</v>
      </c>
    </row>
    <row r="32" spans="1:10" x14ac:dyDescent="0.3">
      <c r="A32" t="s">
        <v>193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98">
        <f t="shared" si="10"/>
        <v>0.1268235294117647</v>
      </c>
    </row>
    <row r="33" spans="1:9" x14ac:dyDescent="0.3">
      <c r="A33" t="s">
        <v>194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98">
        <f t="shared" si="10"/>
        <v>0.1268235294117647</v>
      </c>
    </row>
    <row r="34" spans="1:9" x14ac:dyDescent="0.3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98">
        <f t="shared" si="10"/>
        <v>0.12153199414660104</v>
      </c>
      <c r="I34" s="3"/>
    </row>
    <row r="35" spans="1:9" x14ac:dyDescent="0.3">
      <c r="A35" t="s">
        <v>211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98">
        <f t="shared" si="10"/>
        <v>0.14052802494434496</v>
      </c>
    </row>
    <row r="36" spans="1:9" x14ac:dyDescent="0.3">
      <c r="A36" t="s">
        <v>214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98">
        <f t="shared" si="10"/>
        <v>0.13287921133115013</v>
      </c>
    </row>
    <row r="37" spans="1:9" ht="15" thickBot="1" x14ac:dyDescent="0.35"/>
    <row r="38" spans="1:9" ht="15" thickBot="1" x14ac:dyDescent="0.35">
      <c r="A38" s="52" t="s">
        <v>581</v>
      </c>
      <c r="B38" s="52" t="s">
        <v>583</v>
      </c>
      <c r="C38" s="52" t="s">
        <v>584</v>
      </c>
      <c r="D38" s="52" t="s">
        <v>585</v>
      </c>
      <c r="E38" s="52" t="s">
        <v>586</v>
      </c>
      <c r="F38" s="52" t="s">
        <v>587</v>
      </c>
      <c r="G38" s="52" t="s">
        <v>198</v>
      </c>
      <c r="H38" s="52" t="s">
        <v>199</v>
      </c>
    </row>
    <row r="39" spans="1:9" x14ac:dyDescent="0.3">
      <c r="A39" t="s">
        <v>582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3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3">
      <c r="B42" s="2" t="s">
        <v>589</v>
      </c>
      <c r="C42" s="2" t="s">
        <v>590</v>
      </c>
      <c r="D42" s="2" t="s">
        <v>591</v>
      </c>
    </row>
    <row r="43" spans="1:9" x14ac:dyDescent="0.3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3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1"/>
  <sheetViews>
    <sheetView zoomScale="70" zoomScaleNormal="70" workbookViewId="0">
      <selection activeCell="I66" sqref="I66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0"/>
      <c r="L1" s="2" t="s">
        <v>240</v>
      </c>
    </row>
    <row r="2" spans="1:12" x14ac:dyDescent="0.3">
      <c r="A2" s="41" t="s">
        <v>92</v>
      </c>
      <c r="B2" s="31" t="s">
        <v>0</v>
      </c>
      <c r="C2" s="31" t="s">
        <v>172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3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" thickBot="1" x14ac:dyDescent="0.35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3">
      <c r="D6" s="65"/>
      <c r="G6" s="80"/>
      <c r="H6" s="80"/>
      <c r="I6" s="68"/>
    </row>
    <row r="7" spans="1:12" x14ac:dyDescent="0.3">
      <c r="D7" s="65"/>
      <c r="G7" s="80"/>
      <c r="H7" s="80"/>
      <c r="I7" s="68"/>
    </row>
    <row r="8" spans="1:12" ht="15" thickBot="1" x14ac:dyDescent="0.35">
      <c r="D8" s="65"/>
      <c r="G8" s="80"/>
      <c r="H8" s="80"/>
      <c r="I8" s="68"/>
    </row>
    <row r="9" spans="1:12" x14ac:dyDescent="0.3">
      <c r="A9" s="41" t="s">
        <v>84</v>
      </c>
      <c r="B9" s="31" t="s">
        <v>0</v>
      </c>
      <c r="C9" s="31" t="s">
        <v>172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199</v>
      </c>
      <c r="J9" s="32" t="s">
        <v>198</v>
      </c>
    </row>
    <row r="10" spans="1:12" x14ac:dyDescent="0.3">
      <c r="A10" s="38" t="s">
        <v>85</v>
      </c>
      <c r="B10" t="s">
        <v>318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3">
      <c r="D12" s="65"/>
      <c r="F12" s="65"/>
      <c r="G12" s="80"/>
      <c r="H12" s="80"/>
      <c r="I12" s="68"/>
      <c r="J12" s="68"/>
    </row>
    <row r="13" spans="1:12" ht="15" thickBot="1" x14ac:dyDescent="0.35">
      <c r="D13" s="65"/>
      <c r="F13" s="65"/>
      <c r="G13" s="80"/>
      <c r="H13" s="80"/>
      <c r="I13" s="68"/>
      <c r="J13" s="68"/>
    </row>
    <row r="14" spans="1:12" x14ac:dyDescent="0.3">
      <c r="A14" s="30" t="s">
        <v>216</v>
      </c>
      <c r="B14" s="31" t="s">
        <v>0</v>
      </c>
      <c r="C14" s="31" t="s">
        <v>172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199</v>
      </c>
      <c r="J14" s="92" t="s">
        <v>198</v>
      </c>
    </row>
    <row r="15" spans="1:12" x14ac:dyDescent="0.3">
      <c r="A15" s="33" t="s">
        <v>215</v>
      </c>
      <c r="B15" t="s">
        <v>203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3">
      <c r="A16" s="34" t="s">
        <v>90</v>
      </c>
      <c r="D16" s="65"/>
      <c r="F16" s="65"/>
      <c r="G16" s="80"/>
      <c r="H16" s="80"/>
      <c r="I16" s="68"/>
      <c r="J16" s="91"/>
    </row>
    <row r="17" spans="1:12" x14ac:dyDescent="0.3">
      <c r="A17" s="43" t="s">
        <v>217</v>
      </c>
      <c r="B17" t="s">
        <v>203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3">
      <c r="A18" s="43" t="s">
        <v>218</v>
      </c>
      <c r="B18" t="s">
        <v>203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3">
      <c r="A19" s="43" t="s">
        <v>219</v>
      </c>
      <c r="B19" t="s">
        <v>203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3">
      <c r="A20" s="43" t="s">
        <v>220</v>
      </c>
      <c r="B20" t="s">
        <v>203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3">
      <c r="A22" s="23"/>
      <c r="D22" s="65"/>
      <c r="F22" s="65"/>
      <c r="G22" s="80"/>
      <c r="H22" s="80"/>
      <c r="I22" s="68"/>
      <c r="J22" s="68"/>
    </row>
    <row r="23" spans="1:12" ht="15" thickBot="1" x14ac:dyDescent="0.35">
      <c r="D23" s="65"/>
      <c r="F23" s="65"/>
      <c r="G23" s="80"/>
      <c r="H23" s="80"/>
      <c r="I23" s="68"/>
      <c r="J23" s="68"/>
    </row>
    <row r="24" spans="1:12" x14ac:dyDescent="0.3">
      <c r="A24" s="41" t="s">
        <v>95</v>
      </c>
      <c r="B24" s="31" t="s">
        <v>0</v>
      </c>
      <c r="C24" s="31" t="s">
        <v>172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199</v>
      </c>
      <c r="J24" s="92" t="s">
        <v>198</v>
      </c>
      <c r="L24" s="22"/>
    </row>
    <row r="25" spans="1:12" x14ac:dyDescent="0.3">
      <c r="A25" s="38" t="s">
        <v>96</v>
      </c>
      <c r="B25" t="s">
        <v>202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3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3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3">
      <c r="A31" s="2"/>
      <c r="D31" s="65"/>
      <c r="F31" s="65"/>
      <c r="G31" s="80"/>
      <c r="H31" s="80"/>
      <c r="I31" s="68"/>
      <c r="J31" s="68"/>
    </row>
    <row r="32" spans="1:12" ht="15" thickBot="1" x14ac:dyDescent="0.35">
      <c r="D32" s="65"/>
      <c r="F32" s="65"/>
      <c r="G32" s="80"/>
      <c r="H32" s="80"/>
      <c r="I32" s="68"/>
      <c r="J32" s="68"/>
    </row>
    <row r="33" spans="1:12" x14ac:dyDescent="0.3">
      <c r="A33" s="41" t="s">
        <v>97</v>
      </c>
      <c r="B33" s="31" t="s">
        <v>0</v>
      </c>
      <c r="C33" s="31" t="s">
        <v>172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199</v>
      </c>
      <c r="J33" s="92" t="s">
        <v>198</v>
      </c>
      <c r="L33" s="22"/>
    </row>
    <row r="34" spans="1:12" x14ac:dyDescent="0.3">
      <c r="A34" s="38" t="s">
        <v>100</v>
      </c>
      <c r="B34" t="s">
        <v>202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3">
      <c r="D37" s="65"/>
      <c r="F37" s="65"/>
      <c r="G37" s="80"/>
      <c r="H37" s="80"/>
      <c r="I37" s="68"/>
      <c r="J37" s="68"/>
    </row>
    <row r="38" spans="1:12" ht="15" thickBot="1" x14ac:dyDescent="0.35">
      <c r="D38" s="65"/>
      <c r="F38" s="65"/>
      <c r="G38" s="80"/>
      <c r="H38" s="80"/>
      <c r="I38" s="68"/>
      <c r="J38" s="68"/>
    </row>
    <row r="39" spans="1:12" x14ac:dyDescent="0.3">
      <c r="A39" s="41" t="s">
        <v>99</v>
      </c>
      <c r="B39" s="31" t="s">
        <v>0</v>
      </c>
      <c r="C39" s="31" t="s">
        <v>172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199</v>
      </c>
      <c r="J39" s="92" t="s">
        <v>198</v>
      </c>
      <c r="L39" s="22"/>
    </row>
    <row r="40" spans="1:12" x14ac:dyDescent="0.3">
      <c r="A40" s="38" t="s">
        <v>101</v>
      </c>
      <c r="B40" t="s">
        <v>204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" thickBot="1" x14ac:dyDescent="0.35">
      <c r="A42" s="35" t="s">
        <v>87</v>
      </c>
      <c r="B42" s="36" t="s">
        <v>22</v>
      </c>
      <c r="C42" s="99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3">
      <c r="D43" s="65"/>
      <c r="F43" s="65"/>
      <c r="G43" s="80"/>
      <c r="H43" s="80"/>
      <c r="I43" s="68"/>
      <c r="J43" s="68"/>
    </row>
    <row r="44" spans="1:12" ht="15" thickBot="1" x14ac:dyDescent="0.35">
      <c r="D44" s="65"/>
      <c r="F44" s="65"/>
      <c r="G44" s="80"/>
      <c r="H44" s="80"/>
      <c r="I44" s="68"/>
      <c r="J44" s="68"/>
    </row>
    <row r="45" spans="1:12" x14ac:dyDescent="0.3">
      <c r="A45" s="41" t="s">
        <v>102</v>
      </c>
      <c r="B45" s="31" t="s">
        <v>0</v>
      </c>
      <c r="C45" s="31" t="s">
        <v>172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199</v>
      </c>
      <c r="J45" s="92" t="s">
        <v>198</v>
      </c>
    </row>
    <row r="46" spans="1:12" x14ac:dyDescent="0.3">
      <c r="A46" s="38" t="s">
        <v>105</v>
      </c>
      <c r="B46" t="s">
        <v>205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0.31583930722281617</v>
      </c>
      <c r="J46" s="91">
        <v>91.472640000000013</v>
      </c>
    </row>
    <row r="47" spans="1:12" x14ac:dyDescent="0.3">
      <c r="A47" s="38" t="s">
        <v>86</v>
      </c>
      <c r="B47" t="s">
        <v>205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0.31583930722281617</v>
      </c>
      <c r="J47" s="91">
        <v>91.472640000000013</v>
      </c>
    </row>
    <row r="48" spans="1:12" ht="15" thickBot="1" x14ac:dyDescent="0.35">
      <c r="A48" s="35" t="s">
        <v>87</v>
      </c>
      <c r="B48" s="100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0.31583930722281617</v>
      </c>
      <c r="J48" s="90">
        <v>91.472640000000013</v>
      </c>
    </row>
    <row r="49" spans="1:10" x14ac:dyDescent="0.3">
      <c r="D49" s="65"/>
      <c r="F49" s="65"/>
      <c r="G49" s="80"/>
      <c r="H49" s="80"/>
      <c r="I49" s="68"/>
      <c r="J49" s="68"/>
    </row>
    <row r="50" spans="1:10" ht="15" thickBot="1" x14ac:dyDescent="0.35">
      <c r="D50" s="65"/>
      <c r="F50" s="65"/>
      <c r="G50" s="80"/>
      <c r="H50" s="80"/>
      <c r="I50" s="68"/>
      <c r="J50" s="68"/>
    </row>
    <row r="51" spans="1:10" x14ac:dyDescent="0.3">
      <c r="A51" s="41" t="s">
        <v>103</v>
      </c>
      <c r="B51" s="31" t="s">
        <v>0</v>
      </c>
      <c r="C51" s="31" t="s">
        <v>172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199</v>
      </c>
      <c r="J51" s="92" t="s">
        <v>198</v>
      </c>
    </row>
    <row r="52" spans="1:10" x14ac:dyDescent="0.3">
      <c r="A52" s="38" t="s">
        <v>106</v>
      </c>
      <c r="B52" t="s">
        <v>205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0.31583930722281617</v>
      </c>
      <c r="J52" s="91">
        <v>91.472640000000013</v>
      </c>
    </row>
    <row r="53" spans="1:10" x14ac:dyDescent="0.3">
      <c r="A53" s="38" t="s">
        <v>86</v>
      </c>
      <c r="B53" t="s">
        <v>205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0.31583930722281617</v>
      </c>
      <c r="J53" s="91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0.31583930722281617</v>
      </c>
      <c r="J54" s="90">
        <v>91.472640000000013</v>
      </c>
    </row>
    <row r="55" spans="1:10" x14ac:dyDescent="0.3">
      <c r="D55" s="65"/>
      <c r="F55" s="65"/>
      <c r="G55" s="80"/>
      <c r="H55" s="80"/>
      <c r="I55" s="68"/>
      <c r="J55" s="68"/>
    </row>
    <row r="56" spans="1:10" ht="15" thickBot="1" x14ac:dyDescent="0.35">
      <c r="D56" s="65"/>
      <c r="F56" s="65"/>
      <c r="G56" s="80"/>
      <c r="H56" s="80"/>
      <c r="I56" s="68"/>
      <c r="J56" s="68"/>
    </row>
    <row r="57" spans="1:10" x14ac:dyDescent="0.3">
      <c r="A57" s="41" t="s">
        <v>104</v>
      </c>
      <c r="B57" s="31" t="s">
        <v>0</v>
      </c>
      <c r="C57" s="31" t="s">
        <v>172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199</v>
      </c>
      <c r="J57" s="92" t="s">
        <v>198</v>
      </c>
    </row>
    <row r="58" spans="1:10" x14ac:dyDescent="0.3">
      <c r="A58" s="38" t="s">
        <v>107</v>
      </c>
      <c r="B58" t="s">
        <v>205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0.31583930722281617</v>
      </c>
      <c r="J58" s="91">
        <v>91.472640000000013</v>
      </c>
    </row>
    <row r="59" spans="1:10" x14ac:dyDescent="0.3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0.31583930722281617</v>
      </c>
      <c r="J59" s="91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0.31583930722281617</v>
      </c>
      <c r="J60" s="90">
        <v>91.472640000000013</v>
      </c>
    </row>
    <row r="61" spans="1:10" x14ac:dyDescent="0.3">
      <c r="D61" s="65"/>
      <c r="F61" s="65"/>
      <c r="G61" s="80"/>
      <c r="H61" s="80"/>
      <c r="I61" s="68"/>
      <c r="J61" s="68"/>
    </row>
    <row r="62" spans="1:10" ht="15" thickBot="1" x14ac:dyDescent="0.35">
      <c r="D62" s="65"/>
      <c r="F62" s="65"/>
      <c r="G62" s="80"/>
      <c r="H62" s="80"/>
      <c r="I62" s="68"/>
      <c r="J62" s="68"/>
    </row>
    <row r="63" spans="1:10" x14ac:dyDescent="0.3">
      <c r="A63" s="41" t="s">
        <v>108</v>
      </c>
      <c r="B63" s="31" t="s">
        <v>0</v>
      </c>
      <c r="C63" s="31" t="s">
        <v>172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199</v>
      </c>
      <c r="J63" s="92" t="s">
        <v>198</v>
      </c>
    </row>
    <row r="64" spans="1:10" x14ac:dyDescent="0.3">
      <c r="A64" s="38" t="s">
        <v>173</v>
      </c>
      <c r="B64" t="s">
        <v>211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0.31</v>
      </c>
      <c r="J64" s="91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0.31</v>
      </c>
      <c r="J65" s="90">
        <v>110.14952000000002</v>
      </c>
    </row>
    <row r="66" spans="1:12" x14ac:dyDescent="0.3">
      <c r="D66" s="65"/>
      <c r="F66" s="65"/>
      <c r="G66" s="80"/>
      <c r="H66" s="80"/>
      <c r="I66" s="68"/>
      <c r="J66" s="68"/>
    </row>
    <row r="67" spans="1:12" ht="15" thickBot="1" x14ac:dyDescent="0.35">
      <c r="D67" s="65"/>
      <c r="F67" s="65"/>
      <c r="G67" s="80"/>
      <c r="H67" s="80"/>
      <c r="I67" s="68"/>
      <c r="J67" s="68"/>
    </row>
    <row r="68" spans="1:12" x14ac:dyDescent="0.3">
      <c r="A68" s="41" t="s">
        <v>109</v>
      </c>
      <c r="B68" s="31" t="s">
        <v>0</v>
      </c>
      <c r="C68" s="31" t="s">
        <v>172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199</v>
      </c>
      <c r="J68" s="92" t="s">
        <v>198</v>
      </c>
      <c r="L68" s="22"/>
    </row>
    <row r="69" spans="1:12" x14ac:dyDescent="0.3">
      <c r="A69" s="38" t="s">
        <v>110</v>
      </c>
      <c r="B69" t="s">
        <v>238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3">
      <c r="A70" s="38" t="s">
        <v>69</v>
      </c>
      <c r="B70" t="s">
        <v>239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0.31347382420811998</v>
      </c>
      <c r="J71" s="90">
        <v>88.525164000000032</v>
      </c>
    </row>
    <row r="72" spans="1:12" ht="15" thickBot="1" x14ac:dyDescent="0.35">
      <c r="A72" s="23"/>
      <c r="D72" s="65"/>
      <c r="F72" s="65"/>
      <c r="G72" s="80"/>
      <c r="H72" s="80"/>
      <c r="I72" s="68"/>
      <c r="J72" s="68"/>
    </row>
    <row r="73" spans="1:12" x14ac:dyDescent="0.3">
      <c r="A73" s="37" t="s">
        <v>121</v>
      </c>
      <c r="B73" s="31" t="s">
        <v>0</v>
      </c>
      <c r="C73" s="31" t="s">
        <v>172</v>
      </c>
      <c r="D73" s="64" t="s">
        <v>91</v>
      </c>
      <c r="E73" s="31" t="s">
        <v>89</v>
      </c>
      <c r="F73" s="64" t="s">
        <v>206</v>
      </c>
      <c r="G73" s="76" t="s">
        <v>235</v>
      </c>
      <c r="H73" s="87" t="s">
        <v>4</v>
      </c>
      <c r="I73" s="86" t="s">
        <v>199</v>
      </c>
      <c r="J73" s="92" t="s">
        <v>198</v>
      </c>
    </row>
    <row r="74" spans="1:12" ht="15" thickBot="1" x14ac:dyDescent="0.35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" thickBot="1" x14ac:dyDescent="0.35">
      <c r="A75" s="23"/>
      <c r="D75" s="65"/>
      <c r="F75" s="65"/>
      <c r="G75" s="80"/>
      <c r="H75" s="80"/>
      <c r="I75" s="68"/>
      <c r="J75" s="68"/>
    </row>
    <row r="76" spans="1:12" x14ac:dyDescent="0.3">
      <c r="A76" s="30" t="s">
        <v>160</v>
      </c>
      <c r="B76" s="31" t="s">
        <v>0</v>
      </c>
      <c r="C76" s="31" t="s">
        <v>172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199</v>
      </c>
      <c r="J76" s="92" t="s">
        <v>198</v>
      </c>
    </row>
    <row r="77" spans="1:12" x14ac:dyDescent="0.3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3">
      <c r="A78" s="33" t="s">
        <v>241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3">
      <c r="A79" s="34" t="s">
        <v>161</v>
      </c>
      <c r="D79" s="65"/>
      <c r="F79" s="65"/>
      <c r="G79" s="80"/>
      <c r="H79" s="80"/>
      <c r="I79" s="68"/>
      <c r="J79" s="91"/>
    </row>
    <row r="80" spans="1:12" x14ac:dyDescent="0.3">
      <c r="A80" s="43" t="s">
        <v>162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3">
      <c r="A81" s="43" t="s">
        <v>163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3">
      <c r="A82" s="43" t="s">
        <v>164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3">
      <c r="A83" s="43" t="s">
        <v>165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3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3">
      <c r="A85" s="43" t="s">
        <v>166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3">
      <c r="D87" s="65"/>
      <c r="F87" s="65"/>
      <c r="G87" s="80"/>
      <c r="H87" s="80"/>
      <c r="I87" s="68"/>
      <c r="J87" s="68"/>
    </row>
    <row r="88" spans="1:10" x14ac:dyDescent="0.3">
      <c r="D88" s="65"/>
      <c r="F88" s="65"/>
      <c r="G88" s="80"/>
      <c r="H88" s="80"/>
      <c r="I88" s="68"/>
      <c r="J88" s="68"/>
    </row>
    <row r="89" spans="1:10" x14ac:dyDescent="0.3">
      <c r="D89" s="65"/>
      <c r="F89" s="65"/>
      <c r="G89" s="80"/>
      <c r="H89" s="80"/>
      <c r="I89" s="68"/>
      <c r="J89" s="68"/>
    </row>
    <row r="90" spans="1:10" ht="15" thickBot="1" x14ac:dyDescent="0.35">
      <c r="A90" s="47" t="s">
        <v>41</v>
      </c>
      <c r="D90" s="65"/>
      <c r="F90" s="65"/>
      <c r="G90" s="80"/>
      <c r="H90" s="80"/>
      <c r="I90" s="68"/>
      <c r="J90" s="68"/>
    </row>
    <row r="91" spans="1:10" x14ac:dyDescent="0.3">
      <c r="A91" s="46" t="s">
        <v>112</v>
      </c>
      <c r="B91" s="31" t="s">
        <v>0</v>
      </c>
      <c r="C91" s="31" t="s">
        <v>172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199</v>
      </c>
      <c r="J91" s="92" t="s">
        <v>198</v>
      </c>
    </row>
    <row r="92" spans="1:10" x14ac:dyDescent="0.3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3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3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3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3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" thickBot="1" x14ac:dyDescent="0.35">
      <c r="D98" s="65"/>
      <c r="F98" s="65"/>
      <c r="G98" s="80"/>
      <c r="H98" s="80"/>
      <c r="I98" s="68"/>
      <c r="J98" s="68"/>
    </row>
    <row r="99" spans="1:11" x14ac:dyDescent="0.3">
      <c r="A99" s="46" t="s">
        <v>118</v>
      </c>
      <c r="B99" s="31" t="s">
        <v>0</v>
      </c>
      <c r="C99" s="31" t="s">
        <v>172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199</v>
      </c>
      <c r="J99" s="92" t="s">
        <v>198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3">
      <c r="D101" s="65"/>
      <c r="F101" s="65"/>
      <c r="G101" s="80"/>
      <c r="H101" s="80"/>
      <c r="I101" s="68"/>
      <c r="J101" s="68"/>
    </row>
    <row r="102" spans="1:11" x14ac:dyDescent="0.3">
      <c r="D102" s="65"/>
      <c r="F102" s="65"/>
      <c r="G102" s="80"/>
      <c r="H102" s="80"/>
      <c r="I102" s="68"/>
      <c r="J102" s="68"/>
    </row>
    <row r="103" spans="1:11" ht="15" thickBot="1" x14ac:dyDescent="0.35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3">
      <c r="A104" s="48" t="s">
        <v>119</v>
      </c>
      <c r="B104" s="31" t="s">
        <v>0</v>
      </c>
      <c r="C104" s="31" t="s">
        <v>172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199</v>
      </c>
      <c r="J104" s="92" t="s">
        <v>198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" thickBot="1" x14ac:dyDescent="0.35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3">
      <c r="D110" s="65"/>
      <c r="F110" s="65"/>
      <c r="G110" s="80"/>
      <c r="H110" s="80"/>
      <c r="I110" s="68"/>
      <c r="J110" s="68"/>
    </row>
    <row r="111" spans="1:11" x14ac:dyDescent="0.3">
      <c r="D111" s="65"/>
      <c r="F111" s="65"/>
      <c r="G111" s="80"/>
      <c r="H111" s="80"/>
      <c r="I111" s="68"/>
      <c r="J111" s="68"/>
    </row>
    <row r="112" spans="1:11" ht="15" thickBot="1" x14ac:dyDescent="0.35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3">
      <c r="A113" s="30" t="s">
        <v>122</v>
      </c>
      <c r="B113" s="31" t="s">
        <v>0</v>
      </c>
      <c r="C113" s="31" t="s">
        <v>172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199</v>
      </c>
      <c r="J113" s="92" t="s">
        <v>198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3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3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3">
      <c r="A122" s="56" t="s">
        <v>243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3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3">
      <c r="A124" s="49" t="s">
        <v>168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3">
      <c r="A125" s="49" t="s">
        <v>242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3">
      <c r="A126" s="49" t="s">
        <v>245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3">
      <c r="A127" s="49" t="s">
        <v>244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" thickBot="1" x14ac:dyDescent="0.35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3">
      <c r="A129" s="3"/>
      <c r="C129" s="3"/>
      <c r="D129" s="65"/>
      <c r="F129" s="65"/>
      <c r="H129" s="80"/>
      <c r="I129" s="68"/>
      <c r="J129" s="68"/>
    </row>
    <row r="130" spans="1:12" ht="15" thickBot="1" x14ac:dyDescent="0.35">
      <c r="A130" s="2" t="s">
        <v>27</v>
      </c>
      <c r="D130" s="65"/>
      <c r="F130" s="67"/>
      <c r="H130" s="80"/>
      <c r="I130" s="68"/>
      <c r="J130" s="68"/>
    </row>
    <row r="131" spans="1:12" x14ac:dyDescent="0.3">
      <c r="A131" s="48" t="s">
        <v>167</v>
      </c>
      <c r="B131" s="31" t="s">
        <v>0</v>
      </c>
      <c r="C131" s="31" t="s">
        <v>172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199</v>
      </c>
      <c r="J131" s="92" t="s">
        <v>198</v>
      </c>
      <c r="L131" s="22"/>
    </row>
    <row r="132" spans="1:12" x14ac:dyDescent="0.3">
      <c r="A132" s="38" t="s">
        <v>168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3">
      <c r="A133" s="38" t="s">
        <v>169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3">
      <c r="A134" s="45" t="s">
        <v>170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5">
        <v>160.5</v>
      </c>
    </row>
    <row r="136" spans="1:12" x14ac:dyDescent="0.3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" thickBot="1" x14ac:dyDescent="0.35">
      <c r="A137" s="50" t="s">
        <v>171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6">
        <v>160.5</v>
      </c>
    </row>
    <row r="138" spans="1:12" x14ac:dyDescent="0.3">
      <c r="J138" s="68"/>
    </row>
    <row r="140" spans="1:12" x14ac:dyDescent="0.3">
      <c r="H140" s="84"/>
      <c r="I140" s="84"/>
      <c r="J140" s="75"/>
    </row>
    <row r="141" spans="1:12" x14ac:dyDescent="0.3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zoomScale="66" zoomScaleNormal="40" workbookViewId="0">
      <selection activeCell="M19" sqref="M19"/>
    </sheetView>
  </sheetViews>
  <sheetFormatPr baseColWidth="10" defaultRowHeight="14.4" x14ac:dyDescent="0.3"/>
  <cols>
    <col min="1" max="1" width="25.88671875" customWidth="1"/>
    <col min="2" max="2" width="47.5546875" bestFit="1" customWidth="1"/>
    <col min="3" max="3" width="21.44140625" bestFit="1" customWidth="1"/>
    <col min="4" max="4" width="17.44140625" customWidth="1"/>
    <col min="5" max="5" width="20.5546875" customWidth="1"/>
    <col min="6" max="6" width="16.33203125" customWidth="1"/>
    <col min="7" max="7" width="8.441406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6" customWidth="1"/>
  </cols>
  <sheetData>
    <row r="1" spans="1:17" ht="28.8" x14ac:dyDescent="0.3">
      <c r="A1" s="2" t="s">
        <v>294</v>
      </c>
      <c r="B1" s="2" t="s">
        <v>268</v>
      </c>
      <c r="C1" s="57" t="s">
        <v>250</v>
      </c>
      <c r="D1" s="57" t="s">
        <v>251</v>
      </c>
      <c r="E1" s="57" t="s">
        <v>252</v>
      </c>
      <c r="F1" s="57" t="s">
        <v>253</v>
      </c>
      <c r="G1" s="57" t="s">
        <v>350</v>
      </c>
      <c r="H1" s="57" t="s">
        <v>351</v>
      </c>
      <c r="I1" s="57" t="s">
        <v>349</v>
      </c>
      <c r="J1" s="57" t="s">
        <v>353</v>
      </c>
      <c r="K1" s="2" t="s">
        <v>352</v>
      </c>
      <c r="L1" s="57" t="s">
        <v>267</v>
      </c>
      <c r="O1" s="5"/>
    </row>
    <row r="2" spans="1:17" x14ac:dyDescent="0.3">
      <c r="A2" t="s">
        <v>269</v>
      </c>
      <c r="B2" s="58" t="s">
        <v>295</v>
      </c>
      <c r="C2" s="5" t="s">
        <v>347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1">
        <v>21</v>
      </c>
      <c r="L2" s="102">
        <f>1/K2</f>
        <v>4.7619047619047616E-2</v>
      </c>
      <c r="M2" t="s">
        <v>610</v>
      </c>
      <c r="N2" t="s">
        <v>344</v>
      </c>
    </row>
    <row r="3" spans="1:17" x14ac:dyDescent="0.3">
      <c r="A3" t="s">
        <v>270</v>
      </c>
      <c r="B3" s="58" t="s">
        <v>295</v>
      </c>
      <c r="C3" s="5" t="s">
        <v>347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1">
        <v>21</v>
      </c>
      <c r="L3" s="102">
        <f t="shared" ref="L3:L25" si="0">1/K3</f>
        <v>4.7619047619047616E-2</v>
      </c>
      <c r="M3" t="s">
        <v>610</v>
      </c>
    </row>
    <row r="4" spans="1:17" x14ac:dyDescent="0.3">
      <c r="A4" t="s">
        <v>271</v>
      </c>
      <c r="B4" s="58" t="s">
        <v>295</v>
      </c>
      <c r="C4" s="5" t="s">
        <v>347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1">
        <v>21</v>
      </c>
      <c r="L4" s="102">
        <f t="shared" si="0"/>
        <v>4.7619047619047616E-2</v>
      </c>
      <c r="M4" t="s">
        <v>610</v>
      </c>
    </row>
    <row r="5" spans="1:17" x14ac:dyDescent="0.3">
      <c r="A5" t="s">
        <v>272</v>
      </c>
      <c r="B5" t="s">
        <v>296</v>
      </c>
      <c r="C5" s="5" t="s">
        <v>346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1">
        <f>$K$2*($G$2*$H$2*$I$2+$J$2)/(G5*H5*I5+J5)</f>
        <v>63.284210526315789</v>
      </c>
      <c r="L5" s="102">
        <f t="shared" si="0"/>
        <v>1.5801729873586162E-2</v>
      </c>
      <c r="M5" t="s">
        <v>610</v>
      </c>
    </row>
    <row r="6" spans="1:17" ht="21.75" customHeight="1" x14ac:dyDescent="0.3">
      <c r="A6" t="s">
        <v>273</v>
      </c>
      <c r="B6" t="s">
        <v>297</v>
      </c>
      <c r="C6" s="5" t="s">
        <v>345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1">
        <f t="shared" ref="K6:K15" si="1">$K$2*($G$2*$H$2*$I$2+$J$2)/(G6*H6*I6+J6)</f>
        <v>14.923404255319147</v>
      </c>
      <c r="L6" s="102">
        <f t="shared" si="0"/>
        <v>6.7008839463929298E-2</v>
      </c>
      <c r="M6" t="s">
        <v>610</v>
      </c>
      <c r="N6" s="117" t="s">
        <v>354</v>
      </c>
    </row>
    <row r="7" spans="1:17" x14ac:dyDescent="0.3">
      <c r="A7" t="s">
        <v>274</v>
      </c>
      <c r="B7" t="s">
        <v>298</v>
      </c>
      <c r="C7" s="5" t="s">
        <v>254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1">
        <f t="shared" si="1"/>
        <v>46.96875</v>
      </c>
      <c r="L7" s="102">
        <f t="shared" si="0"/>
        <v>2.1290751829673986E-2</v>
      </c>
      <c r="M7" t="s">
        <v>610</v>
      </c>
      <c r="N7" s="117"/>
    </row>
    <row r="8" spans="1:17" x14ac:dyDescent="0.3">
      <c r="A8" t="s">
        <v>275</v>
      </c>
      <c r="B8" t="s">
        <v>299</v>
      </c>
      <c r="C8" s="5" t="s">
        <v>348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1">
        <f t="shared" si="1"/>
        <v>80.930769230769229</v>
      </c>
      <c r="L8" s="102">
        <f t="shared" si="0"/>
        <v>1.2356239901150081E-2</v>
      </c>
      <c r="M8" t="s">
        <v>610</v>
      </c>
      <c r="N8" s="117"/>
    </row>
    <row r="9" spans="1:17" x14ac:dyDescent="0.3">
      <c r="A9" t="s">
        <v>277</v>
      </c>
      <c r="B9" t="s">
        <v>300</v>
      </c>
      <c r="C9" s="5" t="s">
        <v>255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1">
        <f t="shared" si="1"/>
        <v>18.457894736842103</v>
      </c>
      <c r="L9" s="102">
        <f t="shared" si="0"/>
        <v>5.4177359566581131E-2</v>
      </c>
      <c r="M9" t="s">
        <v>610</v>
      </c>
    </row>
    <row r="10" spans="1:17" x14ac:dyDescent="0.3">
      <c r="A10" t="s">
        <v>278</v>
      </c>
      <c r="B10" t="s">
        <v>301</v>
      </c>
      <c r="C10" s="5" t="s">
        <v>256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1">
        <f t="shared" si="1"/>
        <v>26.976923076923075</v>
      </c>
      <c r="L10" s="102">
        <f t="shared" si="0"/>
        <v>3.7068719703450242E-2</v>
      </c>
      <c r="M10" t="s">
        <v>610</v>
      </c>
      <c r="N10" s="59"/>
    </row>
    <row r="11" spans="1:17" x14ac:dyDescent="0.3">
      <c r="A11" t="s">
        <v>279</v>
      </c>
      <c r="B11" s="58" t="s">
        <v>302</v>
      </c>
      <c r="C11" s="5" t="s">
        <v>257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1">
        <f t="shared" si="1"/>
        <v>109.59375</v>
      </c>
      <c r="L11" s="102">
        <f t="shared" si="0"/>
        <v>9.1246079270031373E-3</v>
      </c>
      <c r="M11" t="s">
        <v>610</v>
      </c>
      <c r="N11" s="120" t="s">
        <v>650</v>
      </c>
      <c r="O11" s="60"/>
      <c r="P11" s="60"/>
      <c r="Q11" s="60"/>
    </row>
    <row r="12" spans="1:17" x14ac:dyDescent="0.3">
      <c r="A12" t="s">
        <v>280</v>
      </c>
      <c r="B12" s="58" t="s">
        <v>302</v>
      </c>
      <c r="C12" s="5" t="s">
        <v>257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1">
        <f t="shared" si="1"/>
        <v>109.59375</v>
      </c>
      <c r="L12" s="102">
        <f t="shared" si="0"/>
        <v>9.1246079270031373E-3</v>
      </c>
      <c r="M12" t="s">
        <v>610</v>
      </c>
      <c r="N12" s="120"/>
      <c r="O12" s="60"/>
      <c r="P12" s="60"/>
      <c r="Q12" s="60"/>
    </row>
    <row r="13" spans="1:17" x14ac:dyDescent="0.3">
      <c r="A13" t="s">
        <v>281</v>
      </c>
      <c r="B13" s="58" t="s">
        <v>302</v>
      </c>
      <c r="C13" s="5" t="s">
        <v>257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1">
        <f t="shared" si="1"/>
        <v>109.59375</v>
      </c>
      <c r="L13" s="102">
        <f t="shared" si="0"/>
        <v>9.1246079270031373E-3</v>
      </c>
      <c r="M13" t="s">
        <v>610</v>
      </c>
      <c r="N13" s="60"/>
      <c r="O13" s="60"/>
      <c r="P13" s="60"/>
      <c r="Q13" s="60"/>
    </row>
    <row r="14" spans="1:17" x14ac:dyDescent="0.3">
      <c r="A14" t="s">
        <v>282</v>
      </c>
      <c r="B14" s="58" t="s">
        <v>303</v>
      </c>
      <c r="C14" s="5" t="s">
        <v>258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1">
        <f t="shared" si="1"/>
        <v>8.7166528583264284</v>
      </c>
      <c r="L14" s="102">
        <f t="shared" si="0"/>
        <v>0.11472293508221652</v>
      </c>
      <c r="M14" t="s">
        <v>610</v>
      </c>
      <c r="N14" s="60"/>
    </row>
    <row r="15" spans="1:17" x14ac:dyDescent="0.3">
      <c r="A15" t="s">
        <v>283</v>
      </c>
      <c r="B15" s="58" t="s">
        <v>304</v>
      </c>
      <c r="C15" s="5" t="s">
        <v>259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1">
        <f t="shared" si="1"/>
        <v>3.4791666666666665</v>
      </c>
      <c r="L15" s="102">
        <f t="shared" si="0"/>
        <v>0.28742514970059879</v>
      </c>
      <c r="M15" t="s">
        <v>610</v>
      </c>
      <c r="O15" s="60"/>
      <c r="P15" s="60"/>
      <c r="Q15" s="60"/>
    </row>
    <row r="16" spans="1:17" x14ac:dyDescent="0.3">
      <c r="A16" t="s">
        <v>284</v>
      </c>
      <c r="B16" s="58" t="s">
        <v>305</v>
      </c>
      <c r="C16" s="5" t="s">
        <v>260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1">
        <f t="shared" ref="K16:K25" si="2">$K$2*(5)/(G16*H16*I16+J16)</f>
        <v>6.4975247524752477</v>
      </c>
      <c r="L16" s="102">
        <f t="shared" si="0"/>
        <v>0.15390476190476191</v>
      </c>
      <c r="M16" t="s">
        <v>610</v>
      </c>
      <c r="O16" s="60"/>
      <c r="P16" s="60"/>
      <c r="Q16" s="60"/>
    </row>
    <row r="17" spans="1:17" x14ac:dyDescent="0.3">
      <c r="A17" t="s">
        <v>285</v>
      </c>
      <c r="B17" t="s">
        <v>306</v>
      </c>
      <c r="C17" s="5" t="s">
        <v>261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1">
        <f t="shared" si="2"/>
        <v>12.485136741973841</v>
      </c>
      <c r="L17" s="102">
        <f t="shared" si="0"/>
        <v>8.0095238095238094E-2</v>
      </c>
      <c r="M17" t="s">
        <v>613</v>
      </c>
      <c r="N17" s="60"/>
      <c r="O17" s="60"/>
      <c r="P17" s="60"/>
      <c r="Q17" s="60"/>
    </row>
    <row r="18" spans="1:17" x14ac:dyDescent="0.3">
      <c r="A18" t="s">
        <v>286</v>
      </c>
      <c r="B18" t="s">
        <v>307</v>
      </c>
      <c r="C18" s="5" t="s">
        <v>262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1">
        <f t="shared" si="2"/>
        <v>6.9169960474308301</v>
      </c>
      <c r="L18" s="102">
        <f t="shared" si="0"/>
        <v>0.14457142857142857</v>
      </c>
      <c r="M18" t="s">
        <v>613</v>
      </c>
    </row>
    <row r="19" spans="1:17" x14ac:dyDescent="0.3">
      <c r="A19" t="s">
        <v>287</v>
      </c>
      <c r="B19" t="s">
        <v>308</v>
      </c>
      <c r="C19" s="5" t="s">
        <v>258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1">
        <f t="shared" si="2"/>
        <v>10.067114093959733</v>
      </c>
      <c r="L19" s="102">
        <f t="shared" si="0"/>
        <v>9.9333333333333329E-2</v>
      </c>
      <c r="M19" t="s">
        <v>613</v>
      </c>
    </row>
    <row r="20" spans="1:17" x14ac:dyDescent="0.3">
      <c r="A20" t="s">
        <v>288</v>
      </c>
      <c r="B20" t="s">
        <v>309</v>
      </c>
      <c r="C20" s="5" t="s">
        <v>258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1">
        <f t="shared" si="2"/>
        <v>35.164099129269921</v>
      </c>
      <c r="L20" s="102">
        <f t="shared" si="0"/>
        <v>2.8438095238095241E-2</v>
      </c>
      <c r="M20" t="s">
        <v>610</v>
      </c>
    </row>
    <row r="21" spans="1:17" x14ac:dyDescent="0.3">
      <c r="A21" t="s">
        <v>289</v>
      </c>
      <c r="B21" t="s">
        <v>310</v>
      </c>
      <c r="C21" s="5" t="s">
        <v>263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1">
        <f t="shared" si="2"/>
        <v>15.843795267986479</v>
      </c>
      <c r="L21" s="102">
        <f t="shared" si="0"/>
        <v>6.3116190476190479E-2</v>
      </c>
      <c r="M21" t="s">
        <v>610</v>
      </c>
    </row>
    <row r="22" spans="1:17" x14ac:dyDescent="0.3">
      <c r="A22" t="s">
        <v>290</v>
      </c>
      <c r="B22" t="s">
        <v>311</v>
      </c>
      <c r="C22" s="5" t="s">
        <v>264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1">
        <f t="shared" si="2"/>
        <v>39.033457249070629</v>
      </c>
      <c r="L22" s="102">
        <f t="shared" si="0"/>
        <v>2.5619047619047621E-2</v>
      </c>
      <c r="M22" t="s">
        <v>610</v>
      </c>
    </row>
    <row r="23" spans="1:17" x14ac:dyDescent="0.3">
      <c r="A23" t="s">
        <v>291</v>
      </c>
      <c r="B23" t="s">
        <v>312</v>
      </c>
      <c r="C23" s="5" t="s">
        <v>265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1">
        <f t="shared" si="2"/>
        <v>73.943661971830991</v>
      </c>
      <c r="L23" s="102">
        <f t="shared" si="0"/>
        <v>1.3523809523809523E-2</v>
      </c>
      <c r="M23" t="s">
        <v>610</v>
      </c>
    </row>
    <row r="24" spans="1:17" x14ac:dyDescent="0.3">
      <c r="A24" t="s">
        <v>292</v>
      </c>
      <c r="B24" t="s">
        <v>312</v>
      </c>
      <c r="C24" s="5" t="s">
        <v>265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1">
        <f t="shared" si="2"/>
        <v>73.943661971830991</v>
      </c>
      <c r="L24" s="102">
        <f t="shared" si="0"/>
        <v>1.3523809523809523E-2</v>
      </c>
      <c r="M24" t="s">
        <v>610</v>
      </c>
    </row>
    <row r="25" spans="1:17" x14ac:dyDescent="0.3">
      <c r="A25" t="s">
        <v>293</v>
      </c>
      <c r="B25" t="s">
        <v>313</v>
      </c>
      <c r="C25" s="5" t="s">
        <v>266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1">
        <f t="shared" si="2"/>
        <v>57.565789473684212</v>
      </c>
      <c r="L25" s="102">
        <f t="shared" si="0"/>
        <v>1.7371428571428572E-2</v>
      </c>
      <c r="M25" t="s">
        <v>610</v>
      </c>
    </row>
    <row r="26" spans="1:17" x14ac:dyDescent="0.3">
      <c r="J26" s="3"/>
    </row>
    <row r="27" spans="1:17" x14ac:dyDescent="0.3">
      <c r="A27" s="2" t="s">
        <v>317</v>
      </c>
    </row>
    <row r="28" spans="1:17" x14ac:dyDescent="0.3">
      <c r="A28" t="s">
        <v>314</v>
      </c>
      <c r="J28" t="s">
        <v>355</v>
      </c>
    </row>
    <row r="29" spans="1:17" x14ac:dyDescent="0.3">
      <c r="A29" t="s">
        <v>315</v>
      </c>
      <c r="N29" s="5"/>
    </row>
    <row r="30" spans="1:17" x14ac:dyDescent="0.3">
      <c r="A30" t="s">
        <v>314</v>
      </c>
      <c r="C30" s="2"/>
      <c r="F30" s="2"/>
      <c r="G30" s="2"/>
      <c r="H30" s="2"/>
      <c r="I30" s="2"/>
      <c r="J30" s="2"/>
    </row>
    <row r="31" spans="1:17" x14ac:dyDescent="0.3">
      <c r="A31" t="s">
        <v>316</v>
      </c>
    </row>
    <row r="33" spans="1:8" x14ac:dyDescent="0.3">
      <c r="A33" t="s">
        <v>628</v>
      </c>
      <c r="B33" t="s">
        <v>629</v>
      </c>
    </row>
    <row r="34" spans="1:8" x14ac:dyDescent="0.3">
      <c r="A34" t="s">
        <v>612</v>
      </c>
    </row>
    <row r="35" spans="1:8" x14ac:dyDescent="0.3">
      <c r="A35" t="s">
        <v>611</v>
      </c>
    </row>
    <row r="37" spans="1:8" x14ac:dyDescent="0.3">
      <c r="A37" s="2" t="s">
        <v>294</v>
      </c>
      <c r="B37" s="57" t="s">
        <v>3</v>
      </c>
      <c r="C37" s="2" t="s">
        <v>630</v>
      </c>
      <c r="D37" s="2" t="s">
        <v>631</v>
      </c>
      <c r="E37" s="2" t="s">
        <v>625</v>
      </c>
      <c r="F37" s="2" t="s">
        <v>626</v>
      </c>
      <c r="G37" s="2" t="s">
        <v>627</v>
      </c>
      <c r="H37" t="s">
        <v>634</v>
      </c>
    </row>
    <row r="38" spans="1:8" x14ac:dyDescent="0.3">
      <c r="A38" t="s">
        <v>614</v>
      </c>
      <c r="B38">
        <v>27.882482758620689</v>
      </c>
      <c r="C38">
        <f>(12.77+12.63)*(17.77-15.23)</f>
        <v>64.515999999999977</v>
      </c>
      <c r="D38">
        <v>4.5999999999999996</v>
      </c>
      <c r="E38">
        <f>C38/1000000</f>
        <v>6.4515999999999977E-5</v>
      </c>
      <c r="F38">
        <f>D38/1000</f>
        <v>4.5999999999999999E-3</v>
      </c>
      <c r="G38">
        <f>E38/F38</f>
        <v>1.4025217391304343E-2</v>
      </c>
    </row>
    <row r="39" spans="1:8" x14ac:dyDescent="0.3">
      <c r="A39" t="s">
        <v>615</v>
      </c>
      <c r="B39">
        <v>27.882482758620689</v>
      </c>
      <c r="C39">
        <f t="shared" ref="C39:C40" si="3">(12.77+12.63)*(17.77-15.23)</f>
        <v>64.515999999999977</v>
      </c>
      <c r="D39">
        <v>4.5999999999999996</v>
      </c>
      <c r="E39">
        <f t="shared" ref="E39:E41" si="4">C39/1000000</f>
        <v>6.4515999999999977E-5</v>
      </c>
      <c r="F39">
        <f t="shared" ref="F39:F41" si="5">D39/1000</f>
        <v>4.5999999999999999E-3</v>
      </c>
      <c r="G39">
        <f t="shared" ref="G39:G43" si="6">E39/F39</f>
        <v>1.4025217391304343E-2</v>
      </c>
    </row>
    <row r="40" spans="1:8" x14ac:dyDescent="0.3">
      <c r="A40" t="s">
        <v>616</v>
      </c>
      <c r="B40">
        <v>27.882482758620689</v>
      </c>
      <c r="C40">
        <f t="shared" si="3"/>
        <v>64.515999999999977</v>
      </c>
      <c r="D40">
        <v>4.5999999999999996</v>
      </c>
      <c r="E40">
        <f t="shared" si="4"/>
        <v>6.4515999999999977E-5</v>
      </c>
      <c r="F40">
        <f t="shared" si="5"/>
        <v>4.5999999999999999E-3</v>
      </c>
      <c r="G40">
        <f t="shared" si="6"/>
        <v>1.4025217391304343E-2</v>
      </c>
    </row>
    <row r="41" spans="1:8" x14ac:dyDescent="0.3">
      <c r="A41" t="s">
        <v>617</v>
      </c>
      <c r="B41">
        <v>27.882482758620689</v>
      </c>
      <c r="C41">
        <f>(12.77+12.63)*(17.77-15.23)/2</f>
        <v>32.257999999999988</v>
      </c>
      <c r="D41">
        <v>4.5999999999999996</v>
      </c>
      <c r="E41">
        <f t="shared" si="4"/>
        <v>3.2257999999999988E-5</v>
      </c>
      <c r="F41">
        <f t="shared" si="5"/>
        <v>4.5999999999999999E-3</v>
      </c>
      <c r="G41">
        <f t="shared" si="6"/>
        <v>7.0126086956521713E-3</v>
      </c>
    </row>
    <row r="43" spans="1:8" x14ac:dyDescent="0.3">
      <c r="A43" t="s">
        <v>632</v>
      </c>
      <c r="B43" s="75">
        <v>15</v>
      </c>
      <c r="C43">
        <f>PI()*1.5^2</f>
        <v>7.0685834705770345</v>
      </c>
      <c r="D43">
        <v>10.75</v>
      </c>
      <c r="E43">
        <f t="shared" ref="E43" si="7">C43/1000000</f>
        <v>7.0685834705770344E-6</v>
      </c>
      <c r="F43">
        <f t="shared" ref="F43" si="8">D43/1000</f>
        <v>1.0749999999999999E-2</v>
      </c>
      <c r="G43">
        <f t="shared" si="6"/>
        <v>6.5754264842577065E-4</v>
      </c>
      <c r="H43" t="s">
        <v>633</v>
      </c>
    </row>
    <row r="44" spans="1:8" x14ac:dyDescent="0.3">
      <c r="A44" t="s">
        <v>635</v>
      </c>
      <c r="B44" s="75">
        <v>15</v>
      </c>
      <c r="C44">
        <f t="shared" ref="C44:C46" si="9">PI()*1.5^2</f>
        <v>7.0685834705770345</v>
      </c>
      <c r="D44">
        <v>10.75</v>
      </c>
      <c r="E44">
        <f t="shared" ref="E44:E46" si="10">C44/1000000</f>
        <v>7.0685834705770344E-6</v>
      </c>
      <c r="F44">
        <f t="shared" ref="F44:F46" si="11">D44/1000</f>
        <v>1.0749999999999999E-2</v>
      </c>
      <c r="G44">
        <f t="shared" ref="G44:G49" si="12">E44/F44</f>
        <v>6.5754264842577065E-4</v>
      </c>
    </row>
    <row r="45" spans="1:8" x14ac:dyDescent="0.3">
      <c r="A45" t="s">
        <v>636</v>
      </c>
      <c r="B45" s="75">
        <v>15</v>
      </c>
      <c r="C45">
        <f t="shared" si="9"/>
        <v>7.0685834705770345</v>
      </c>
      <c r="D45">
        <v>10.75</v>
      </c>
      <c r="E45">
        <f t="shared" si="10"/>
        <v>7.0685834705770344E-6</v>
      </c>
      <c r="F45">
        <f t="shared" si="11"/>
        <v>1.0749999999999999E-2</v>
      </c>
      <c r="G45">
        <f t="shared" si="12"/>
        <v>6.5754264842577065E-4</v>
      </c>
    </row>
    <row r="46" spans="1:8" x14ac:dyDescent="0.3">
      <c r="A46" t="s">
        <v>637</v>
      </c>
      <c r="B46" s="75">
        <v>15</v>
      </c>
      <c r="C46">
        <f t="shared" si="9"/>
        <v>7.0685834705770345</v>
      </c>
      <c r="D46">
        <v>10.75</v>
      </c>
      <c r="E46">
        <f t="shared" si="10"/>
        <v>7.0685834705770344E-6</v>
      </c>
      <c r="F46">
        <f t="shared" si="11"/>
        <v>1.0749999999999999E-2</v>
      </c>
      <c r="G46">
        <f t="shared" si="12"/>
        <v>6.5754264842577065E-4</v>
      </c>
    </row>
    <row r="48" spans="1:8" x14ac:dyDescent="0.3">
      <c r="A48" t="s">
        <v>638</v>
      </c>
      <c r="B48">
        <v>400</v>
      </c>
      <c r="C48">
        <f>PI()*0.6^2</f>
        <v>1.1309733552923256</v>
      </c>
      <c r="D48">
        <v>6</v>
      </c>
      <c r="E48">
        <f t="shared" ref="E48" si="13">C48/1000000</f>
        <v>1.1309733552923255E-6</v>
      </c>
      <c r="F48">
        <f t="shared" ref="F48" si="14">D48/1000</f>
        <v>6.0000000000000001E-3</v>
      </c>
      <c r="G48">
        <f t="shared" si="12"/>
        <v>1.884955592153876E-4</v>
      </c>
      <c r="H48" t="s">
        <v>7</v>
      </c>
    </row>
    <row r="49" spans="1:7" x14ac:dyDescent="0.3">
      <c r="A49" t="s">
        <v>639</v>
      </c>
      <c r="B49" s="7">
        <v>400</v>
      </c>
      <c r="C49">
        <f>PI()*0.6^2</f>
        <v>1.1309733552923256</v>
      </c>
      <c r="D49">
        <v>6</v>
      </c>
      <c r="E49">
        <f t="shared" ref="E49" si="15">C49/1000000</f>
        <v>1.1309733552923255E-6</v>
      </c>
      <c r="F49">
        <f t="shared" ref="F49" si="16">D49/1000</f>
        <v>6.0000000000000001E-3</v>
      </c>
      <c r="G49">
        <f t="shared" si="12"/>
        <v>1.884955592153876E-4</v>
      </c>
    </row>
    <row r="52" spans="1:7" x14ac:dyDescent="0.3">
      <c r="A52" t="s">
        <v>642</v>
      </c>
      <c r="B52" s="7">
        <v>0.27</v>
      </c>
      <c r="C52">
        <f>PI()*(3^2-1.5^2)</f>
        <v>21.205750411731103</v>
      </c>
      <c r="D52">
        <v>2</v>
      </c>
      <c r="E52">
        <f t="shared" ref="E52" si="17">C52/1000000</f>
        <v>2.1205750411731104E-5</v>
      </c>
      <c r="F52">
        <f t="shared" ref="F52" si="18">D52/1000</f>
        <v>2E-3</v>
      </c>
      <c r="G52">
        <f t="shared" ref="G52" si="19">E52/F52</f>
        <v>1.0602875205865551E-2</v>
      </c>
    </row>
    <row r="53" spans="1:7" x14ac:dyDescent="0.3">
      <c r="A53" t="s">
        <v>643</v>
      </c>
      <c r="B53" s="7">
        <v>0.27</v>
      </c>
      <c r="C53">
        <f t="shared" ref="C53:C55" si="20">PI()*(3^2-1.5^2)</f>
        <v>21.205750411731103</v>
      </c>
      <c r="D53">
        <v>2</v>
      </c>
      <c r="E53">
        <f t="shared" ref="E53:E55" si="21">C53/1000000</f>
        <v>2.1205750411731104E-5</v>
      </c>
      <c r="F53">
        <f t="shared" ref="F53:F55" si="22">D53/1000</f>
        <v>2E-3</v>
      </c>
      <c r="G53">
        <f t="shared" ref="G53:G55" si="23">E53/F53</f>
        <v>1.0602875205865551E-2</v>
      </c>
    </row>
    <row r="54" spans="1:7" x14ac:dyDescent="0.3">
      <c r="A54" t="s">
        <v>644</v>
      </c>
      <c r="B54" s="7">
        <v>0.27</v>
      </c>
      <c r="C54">
        <f t="shared" si="20"/>
        <v>21.205750411731103</v>
      </c>
      <c r="D54">
        <v>2</v>
      </c>
      <c r="E54">
        <f t="shared" si="21"/>
        <v>2.1205750411731104E-5</v>
      </c>
      <c r="F54">
        <f t="shared" si="22"/>
        <v>2E-3</v>
      </c>
      <c r="G54">
        <f t="shared" si="23"/>
        <v>1.0602875205865551E-2</v>
      </c>
    </row>
    <row r="55" spans="1:7" x14ac:dyDescent="0.3">
      <c r="A55" t="s">
        <v>645</v>
      </c>
      <c r="B55" s="7">
        <v>0.27</v>
      </c>
      <c r="C55">
        <f t="shared" si="20"/>
        <v>21.205750411731103</v>
      </c>
      <c r="D55">
        <v>2</v>
      </c>
      <c r="E55">
        <f t="shared" si="21"/>
        <v>2.1205750411731104E-5</v>
      </c>
      <c r="F55">
        <f t="shared" si="22"/>
        <v>2E-3</v>
      </c>
      <c r="G55">
        <f t="shared" si="23"/>
        <v>1.0602875205865551E-2</v>
      </c>
    </row>
  </sheetData>
  <mergeCells count="2">
    <mergeCell ref="N6:N8"/>
    <mergeCell ref="N11:N12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tabSelected="1" zoomScale="59" zoomScaleNormal="55" workbookViewId="0">
      <selection activeCell="I41" sqref="I41"/>
    </sheetView>
  </sheetViews>
  <sheetFormatPr baseColWidth="10" defaultRowHeight="14.4" x14ac:dyDescent="0.3"/>
  <cols>
    <col min="1" max="1" width="19.109375" bestFit="1" customWidth="1"/>
    <col min="2" max="2" width="17.44140625" bestFit="1" customWidth="1"/>
    <col min="3" max="3" width="11" bestFit="1" customWidth="1"/>
    <col min="4" max="4" width="11.21875" bestFit="1" customWidth="1"/>
    <col min="6" max="6" width="11" bestFit="1" customWidth="1"/>
    <col min="7" max="7" width="11.21875" bestFit="1" customWidth="1"/>
    <col min="9" max="9" width="21" bestFit="1" customWidth="1"/>
  </cols>
  <sheetData>
    <row r="1" spans="1:9" ht="14.4" customHeight="1" x14ac:dyDescent="0.3">
      <c r="C1" s="117" t="s">
        <v>322</v>
      </c>
      <c r="D1" s="117"/>
      <c r="F1" s="117" t="s">
        <v>321</v>
      </c>
      <c r="G1" s="117"/>
      <c r="I1" t="s">
        <v>648</v>
      </c>
    </row>
    <row r="2" spans="1:9" x14ac:dyDescent="0.3">
      <c r="A2" s="2" t="s">
        <v>294</v>
      </c>
      <c r="B2" s="2" t="s">
        <v>268</v>
      </c>
      <c r="C2" s="124" t="s">
        <v>319</v>
      </c>
      <c r="D2" s="124" t="s">
        <v>320</v>
      </c>
      <c r="E2" s="124"/>
      <c r="F2" s="124" t="s">
        <v>319</v>
      </c>
      <c r="G2" s="124" t="s">
        <v>320</v>
      </c>
      <c r="I2" s="119" t="s">
        <v>649</v>
      </c>
    </row>
    <row r="3" spans="1:9" x14ac:dyDescent="0.3">
      <c r="A3" t="s">
        <v>269</v>
      </c>
      <c r="B3" t="s">
        <v>295</v>
      </c>
      <c r="C3" s="121">
        <f>0.02/3</f>
        <v>6.6666666666666671E-3</v>
      </c>
      <c r="D3" s="121">
        <f>0.02/3</f>
        <v>6.6666666666666671E-3</v>
      </c>
      <c r="E3" s="98"/>
      <c r="F3" s="97">
        <f>C3/1000</f>
        <v>6.6666666666666675E-6</v>
      </c>
      <c r="G3" s="97">
        <f>D3/1000</f>
        <v>6.6666666666666675E-6</v>
      </c>
    </row>
    <row r="4" spans="1:9" x14ac:dyDescent="0.3">
      <c r="A4" t="s">
        <v>270</v>
      </c>
      <c r="B4" t="s">
        <v>295</v>
      </c>
      <c r="C4" s="121">
        <f t="shared" ref="C4:D5" si="0">0.02/3</f>
        <v>6.6666666666666671E-3</v>
      </c>
      <c r="D4" s="121">
        <f t="shared" si="0"/>
        <v>6.6666666666666671E-3</v>
      </c>
      <c r="E4" s="98"/>
      <c r="F4" s="97">
        <f>C4/1000</f>
        <v>6.6666666666666675E-6</v>
      </c>
      <c r="G4" s="97">
        <f t="shared" ref="G4:G27" si="1">D4/1000</f>
        <v>6.6666666666666675E-6</v>
      </c>
    </row>
    <row r="5" spans="1:9" x14ac:dyDescent="0.3">
      <c r="A5" t="s">
        <v>271</v>
      </c>
      <c r="B5" t="s">
        <v>295</v>
      </c>
      <c r="C5" s="121">
        <f t="shared" si="0"/>
        <v>6.6666666666666671E-3</v>
      </c>
      <c r="D5" s="121">
        <f t="shared" si="0"/>
        <v>6.6666666666666671E-3</v>
      </c>
      <c r="E5" s="98"/>
      <c r="F5" s="97">
        <f>C5/1000</f>
        <v>6.6666666666666675E-6</v>
      </c>
      <c r="G5" s="97">
        <f t="shared" si="1"/>
        <v>6.6666666666666675E-6</v>
      </c>
    </row>
    <row r="6" spans="1:9" x14ac:dyDescent="0.3">
      <c r="A6" t="s">
        <v>272</v>
      </c>
      <c r="B6" t="s">
        <v>296</v>
      </c>
      <c r="C6" s="118">
        <v>1.91</v>
      </c>
      <c r="D6" s="118">
        <v>1.91</v>
      </c>
      <c r="F6">
        <f>C6/1000</f>
        <v>1.91E-3</v>
      </c>
      <c r="G6">
        <f t="shared" si="1"/>
        <v>1.91E-3</v>
      </c>
    </row>
    <row r="7" spans="1:9" x14ac:dyDescent="0.3">
      <c r="A7" t="s">
        <v>273</v>
      </c>
      <c r="B7" t="s">
        <v>297</v>
      </c>
      <c r="C7" s="118">
        <v>317.76</v>
      </c>
      <c r="D7" s="118">
        <v>0</v>
      </c>
      <c r="F7">
        <f>C7/1000</f>
        <v>0.31775999999999999</v>
      </c>
      <c r="G7">
        <f t="shared" si="1"/>
        <v>0</v>
      </c>
    </row>
    <row r="8" spans="1:9" x14ac:dyDescent="0.3">
      <c r="A8" t="s">
        <v>274</v>
      </c>
      <c r="B8" t="s">
        <v>298</v>
      </c>
      <c r="C8" s="118">
        <v>0</v>
      </c>
      <c r="D8" s="118">
        <v>0</v>
      </c>
      <c r="F8">
        <f>C8/1000</f>
        <v>0</v>
      </c>
      <c r="G8">
        <f t="shared" si="1"/>
        <v>0</v>
      </c>
    </row>
    <row r="9" spans="1:9" x14ac:dyDescent="0.3">
      <c r="A9" t="s">
        <v>275</v>
      </c>
      <c r="B9" t="s">
        <v>299</v>
      </c>
      <c r="C9" s="118">
        <v>0.2</v>
      </c>
      <c r="D9" s="118">
        <v>0.2</v>
      </c>
      <c r="F9">
        <f>C9/1000</f>
        <v>2.0000000000000001E-4</v>
      </c>
      <c r="G9">
        <f t="shared" si="1"/>
        <v>2.0000000000000001E-4</v>
      </c>
    </row>
    <row r="10" spans="1:9" x14ac:dyDescent="0.3">
      <c r="A10" t="s">
        <v>276</v>
      </c>
      <c r="C10" s="122">
        <v>0</v>
      </c>
      <c r="D10" s="122">
        <v>0</v>
      </c>
      <c r="F10" s="123">
        <f>C10/1000</f>
        <v>0</v>
      </c>
      <c r="G10" s="123">
        <f t="shared" si="1"/>
        <v>0</v>
      </c>
    </row>
    <row r="11" spans="1:9" x14ac:dyDescent="0.3">
      <c r="A11" t="s">
        <v>277</v>
      </c>
      <c r="B11" t="s">
        <v>300</v>
      </c>
      <c r="C11" s="118">
        <v>0.24</v>
      </c>
      <c r="D11" s="118">
        <v>0.24</v>
      </c>
      <c r="F11">
        <f>C11/1000</f>
        <v>2.3999999999999998E-4</v>
      </c>
      <c r="G11">
        <f t="shared" si="1"/>
        <v>2.3999999999999998E-4</v>
      </c>
    </row>
    <row r="12" spans="1:9" x14ac:dyDescent="0.3">
      <c r="A12" t="s">
        <v>278</v>
      </c>
      <c r="B12" t="s">
        <v>301</v>
      </c>
      <c r="C12" s="118">
        <v>0.15</v>
      </c>
      <c r="D12" s="118">
        <v>0.15</v>
      </c>
      <c r="F12">
        <f>C12/1000</f>
        <v>1.4999999999999999E-4</v>
      </c>
      <c r="G12">
        <f t="shared" si="1"/>
        <v>1.4999999999999999E-4</v>
      </c>
    </row>
    <row r="13" spans="1:9" x14ac:dyDescent="0.3">
      <c r="A13" t="s">
        <v>279</v>
      </c>
      <c r="B13" t="s">
        <v>302</v>
      </c>
      <c r="C13" s="118">
        <v>1</v>
      </c>
      <c r="D13" s="118">
        <v>1</v>
      </c>
      <c r="F13">
        <f>C13/1000</f>
        <v>1E-3</v>
      </c>
      <c r="G13">
        <f t="shared" si="1"/>
        <v>1E-3</v>
      </c>
    </row>
    <row r="14" spans="1:9" x14ac:dyDescent="0.3">
      <c r="A14" t="s">
        <v>280</v>
      </c>
      <c r="B14" t="s">
        <v>302</v>
      </c>
      <c r="C14" s="118">
        <v>1</v>
      </c>
      <c r="D14" s="118">
        <v>1</v>
      </c>
      <c r="F14">
        <f>C14/1000</f>
        <v>1E-3</v>
      </c>
      <c r="G14">
        <f t="shared" si="1"/>
        <v>1E-3</v>
      </c>
    </row>
    <row r="15" spans="1:9" x14ac:dyDescent="0.3">
      <c r="A15" t="s">
        <v>281</v>
      </c>
      <c r="B15" t="s">
        <v>302</v>
      </c>
      <c r="C15" s="118">
        <v>1</v>
      </c>
      <c r="D15" s="118">
        <v>1</v>
      </c>
      <c r="F15">
        <f>C15/1000</f>
        <v>1E-3</v>
      </c>
      <c r="G15">
        <f t="shared" si="1"/>
        <v>1E-3</v>
      </c>
    </row>
    <row r="16" spans="1:9" x14ac:dyDescent="0.3">
      <c r="A16" t="s">
        <v>282</v>
      </c>
      <c r="B16" t="s">
        <v>303</v>
      </c>
      <c r="C16" s="118">
        <v>3</v>
      </c>
      <c r="D16" s="118">
        <v>3</v>
      </c>
      <c r="F16">
        <f>C16/1000</f>
        <v>3.0000000000000001E-3</v>
      </c>
      <c r="G16">
        <f t="shared" si="1"/>
        <v>3.0000000000000001E-3</v>
      </c>
    </row>
    <row r="17" spans="1:11" x14ac:dyDescent="0.3">
      <c r="A17" t="s">
        <v>283</v>
      </c>
      <c r="B17" t="s">
        <v>304</v>
      </c>
      <c r="C17" s="118">
        <v>44</v>
      </c>
      <c r="D17" s="118">
        <v>5.64</v>
      </c>
      <c r="F17">
        <f>C17/1000</f>
        <v>4.3999999999999997E-2</v>
      </c>
      <c r="G17">
        <f t="shared" si="1"/>
        <v>5.64E-3</v>
      </c>
    </row>
    <row r="18" spans="1:11" x14ac:dyDescent="0.3">
      <c r="A18" t="s">
        <v>284</v>
      </c>
      <c r="B18" t="s">
        <v>305</v>
      </c>
      <c r="C18" s="118">
        <v>3.89</v>
      </c>
      <c r="D18" s="118">
        <v>0</v>
      </c>
      <c r="F18">
        <f>C18/1000</f>
        <v>3.8900000000000002E-3</v>
      </c>
      <c r="G18">
        <f t="shared" si="1"/>
        <v>0</v>
      </c>
    </row>
    <row r="19" spans="1:11" x14ac:dyDescent="0.3">
      <c r="A19" t="s">
        <v>285</v>
      </c>
      <c r="B19" t="s">
        <v>306</v>
      </c>
      <c r="C19" s="118">
        <v>39.409999999999997</v>
      </c>
      <c r="D19" s="118">
        <v>0</v>
      </c>
      <c r="F19">
        <f>C19/1000</f>
        <v>3.9409999999999994E-2</v>
      </c>
      <c r="G19">
        <f t="shared" si="1"/>
        <v>0</v>
      </c>
    </row>
    <row r="20" spans="1:11" x14ac:dyDescent="0.3">
      <c r="A20" t="s">
        <v>286</v>
      </c>
      <c r="B20" t="s">
        <v>307</v>
      </c>
      <c r="C20" s="118">
        <v>61.8</v>
      </c>
      <c r="D20" s="118">
        <v>0</v>
      </c>
      <c r="F20">
        <f>C20/1000</f>
        <v>6.1799999999999994E-2</v>
      </c>
      <c r="G20">
        <f t="shared" si="1"/>
        <v>0</v>
      </c>
    </row>
    <row r="21" spans="1:11" x14ac:dyDescent="0.3">
      <c r="A21" t="s">
        <v>287</v>
      </c>
      <c r="B21" t="s">
        <v>308</v>
      </c>
      <c r="C21" s="118">
        <v>78.819999999999993</v>
      </c>
      <c r="D21" s="118">
        <v>0</v>
      </c>
      <c r="F21">
        <f>C21/1000</f>
        <v>7.8819999999999987E-2</v>
      </c>
      <c r="G21">
        <f t="shared" si="1"/>
        <v>0</v>
      </c>
    </row>
    <row r="22" spans="1:11" x14ac:dyDescent="0.3">
      <c r="A22" t="s">
        <v>288</v>
      </c>
      <c r="B22" t="s">
        <v>309</v>
      </c>
      <c r="C22" s="118">
        <v>59.11</v>
      </c>
      <c r="D22" s="118">
        <v>0</v>
      </c>
      <c r="F22">
        <f>C22/1000</f>
        <v>5.9110000000000003E-2</v>
      </c>
      <c r="G22">
        <f t="shared" si="1"/>
        <v>0</v>
      </c>
    </row>
    <row r="23" spans="1:11" x14ac:dyDescent="0.3">
      <c r="A23" t="s">
        <v>289</v>
      </c>
      <c r="B23" t="s">
        <v>310</v>
      </c>
      <c r="C23" s="118">
        <v>0</v>
      </c>
      <c r="D23" s="118">
        <v>0</v>
      </c>
      <c r="F23">
        <f>C23/1000</f>
        <v>0</v>
      </c>
      <c r="G23">
        <f t="shared" si="1"/>
        <v>0</v>
      </c>
      <c r="K23" s="3"/>
    </row>
    <row r="24" spans="1:11" x14ac:dyDescent="0.3">
      <c r="A24" t="s">
        <v>290</v>
      </c>
      <c r="B24" t="s">
        <v>311</v>
      </c>
      <c r="C24" s="118">
        <v>12.21</v>
      </c>
      <c r="D24" s="118">
        <v>0</v>
      </c>
      <c r="F24">
        <f>C24/1000</f>
        <v>1.221E-2</v>
      </c>
      <c r="G24">
        <f t="shared" si="1"/>
        <v>0</v>
      </c>
    </row>
    <row r="25" spans="1:11" x14ac:dyDescent="0.3">
      <c r="A25" t="s">
        <v>291</v>
      </c>
      <c r="B25" t="s">
        <v>312</v>
      </c>
      <c r="C25" s="118">
        <v>135.71</v>
      </c>
      <c r="D25" s="118">
        <v>0</v>
      </c>
      <c r="F25">
        <f>C25/1000</f>
        <v>0.13571</v>
      </c>
      <c r="G25">
        <f t="shared" si="1"/>
        <v>0</v>
      </c>
    </row>
    <row r="26" spans="1:11" x14ac:dyDescent="0.3">
      <c r="A26" t="s">
        <v>292</v>
      </c>
      <c r="B26" t="s">
        <v>312</v>
      </c>
      <c r="C26" s="118">
        <v>135.71</v>
      </c>
      <c r="D26" s="118">
        <v>0</v>
      </c>
      <c r="F26">
        <f>C26/1000</f>
        <v>0.13571</v>
      </c>
      <c r="G26">
        <f t="shared" si="1"/>
        <v>0</v>
      </c>
    </row>
    <row r="27" spans="1:11" x14ac:dyDescent="0.3">
      <c r="A27" t="s">
        <v>293</v>
      </c>
      <c r="B27" t="s">
        <v>313</v>
      </c>
      <c r="C27" s="118">
        <v>103</v>
      </c>
      <c r="D27" s="118">
        <v>0</v>
      </c>
      <c r="F27">
        <f>C27/1000</f>
        <v>0.10299999999999999</v>
      </c>
      <c r="G27">
        <f t="shared" si="1"/>
        <v>0</v>
      </c>
    </row>
    <row r="28" spans="1:11" x14ac:dyDescent="0.3">
      <c r="A28" s="118"/>
      <c r="B28" s="118"/>
      <c r="C28" s="118"/>
      <c r="D28" s="118"/>
      <c r="E28" s="118"/>
      <c r="F28" s="118"/>
      <c r="G28" s="118"/>
      <c r="H28" s="118"/>
    </row>
    <row r="29" spans="1:11" x14ac:dyDescent="0.3">
      <c r="A29" s="2" t="s">
        <v>87</v>
      </c>
      <c r="C29">
        <f>SUM(C3:C28)</f>
        <v>999.94</v>
      </c>
      <c r="D29">
        <f>SUM(D3:D28)</f>
        <v>14.16</v>
      </c>
      <c r="F29">
        <f>C29/1000</f>
        <v>0.99994000000000005</v>
      </c>
      <c r="G29">
        <f>D29/1000</f>
        <v>1.4160000000000001E-2</v>
      </c>
    </row>
    <row r="30" spans="1:11" x14ac:dyDescent="0.3">
      <c r="A30" t="s">
        <v>646</v>
      </c>
      <c r="C30">
        <f>C29*$A$32</f>
        <v>199.98800000000003</v>
      </c>
      <c r="D30">
        <f>D29*$A$32</f>
        <v>2.8320000000000003</v>
      </c>
      <c r="F30">
        <f>F29*$A$32</f>
        <v>0.19998800000000003</v>
      </c>
      <c r="G30">
        <f>G29*$A$32</f>
        <v>2.8320000000000003E-3</v>
      </c>
    </row>
    <row r="31" spans="1:11" x14ac:dyDescent="0.3">
      <c r="A31" t="s">
        <v>647</v>
      </c>
    </row>
    <row r="32" spans="1:11" x14ac:dyDescent="0.3">
      <c r="A32">
        <v>0.2</v>
      </c>
    </row>
    <row r="34" spans="1:1" x14ac:dyDescent="0.3">
      <c r="A34" s="103" t="s">
        <v>341</v>
      </c>
    </row>
  </sheetData>
  <mergeCells count="2">
    <mergeCell ref="C1:D1"/>
    <mergeCell ref="F1:G1"/>
  </mergeCells>
  <hyperlinks>
    <hyperlink ref="A34" r:id="rId1" location="gid=0" xr:uid="{F447F29E-A672-458A-BAFE-E50F5671F6D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8"/>
  <sheetViews>
    <sheetView topLeftCell="A123" workbookViewId="0">
      <selection activeCell="B136" sqref="B136:C136"/>
    </sheetView>
  </sheetViews>
  <sheetFormatPr baseColWidth="10" defaultRowHeight="14.4" x14ac:dyDescent="0.3"/>
  <cols>
    <col min="1" max="1" width="28.5546875" bestFit="1" customWidth="1"/>
    <col min="2" max="2" width="7.6640625" style="113" bestFit="1" customWidth="1"/>
    <col min="3" max="3" width="15.5546875" style="113" bestFit="1" customWidth="1"/>
    <col min="5" max="5" width="13.6640625" customWidth="1"/>
    <col min="6" max="6" width="13.33203125" customWidth="1"/>
  </cols>
  <sheetData>
    <row r="1" spans="1:6" x14ac:dyDescent="0.3">
      <c r="A1" s="2" t="s">
        <v>385</v>
      </c>
      <c r="B1" s="112" t="s">
        <v>386</v>
      </c>
      <c r="C1" s="112" t="s">
        <v>549</v>
      </c>
      <c r="E1" t="s">
        <v>640</v>
      </c>
      <c r="F1" t="s">
        <v>595</v>
      </c>
    </row>
    <row r="2" spans="1:6" x14ac:dyDescent="0.3">
      <c r="A2" t="s">
        <v>356</v>
      </c>
      <c r="B2" s="113" t="s">
        <v>501</v>
      </c>
      <c r="C2" s="113">
        <v>250</v>
      </c>
      <c r="E2" t="s">
        <v>575</v>
      </c>
      <c r="F2" t="s">
        <v>596</v>
      </c>
    </row>
    <row r="3" spans="1:6" x14ac:dyDescent="0.3">
      <c r="A3" t="s">
        <v>357</v>
      </c>
      <c r="B3" s="113" t="s">
        <v>501</v>
      </c>
      <c r="C3" s="113">
        <v>250</v>
      </c>
      <c r="E3" t="s">
        <v>598</v>
      </c>
    </row>
    <row r="4" spans="1:6" x14ac:dyDescent="0.3">
      <c r="A4" t="s">
        <v>358</v>
      </c>
      <c r="B4" s="113" t="s">
        <v>501</v>
      </c>
      <c r="C4" s="113">
        <v>250</v>
      </c>
      <c r="E4" t="s">
        <v>576</v>
      </c>
      <c r="F4" t="s">
        <v>597</v>
      </c>
    </row>
    <row r="5" spans="1:6" x14ac:dyDescent="0.3">
      <c r="A5" t="s">
        <v>359</v>
      </c>
      <c r="B5" s="113" t="s">
        <v>501</v>
      </c>
      <c r="C5" s="113">
        <v>250</v>
      </c>
      <c r="E5" t="s">
        <v>578</v>
      </c>
      <c r="F5" t="s">
        <v>577</v>
      </c>
    </row>
    <row r="6" spans="1:6" x14ac:dyDescent="0.3">
      <c r="A6" t="s">
        <v>360</v>
      </c>
      <c r="B6" s="113" t="s">
        <v>501</v>
      </c>
      <c r="C6" s="113">
        <v>250</v>
      </c>
    </row>
    <row r="7" spans="1:6" x14ac:dyDescent="0.3">
      <c r="A7" t="s">
        <v>361</v>
      </c>
      <c r="B7" s="113" t="s">
        <v>501</v>
      </c>
      <c r="C7" s="113">
        <v>7000</v>
      </c>
    </row>
    <row r="8" spans="1:6" x14ac:dyDescent="0.3">
      <c r="A8" t="s">
        <v>362</v>
      </c>
      <c r="B8" s="113" t="s">
        <v>501</v>
      </c>
      <c r="C8" s="113">
        <v>7000</v>
      </c>
    </row>
    <row r="9" spans="1:6" x14ac:dyDescent="0.3">
      <c r="A9" t="s">
        <v>363</v>
      </c>
      <c r="B9" s="113" t="s">
        <v>501</v>
      </c>
      <c r="C9" s="113">
        <v>7000</v>
      </c>
    </row>
    <row r="10" spans="1:6" x14ac:dyDescent="0.3">
      <c r="A10" t="s">
        <v>364</v>
      </c>
      <c r="B10" s="113" t="s">
        <v>501</v>
      </c>
      <c r="C10" s="113">
        <v>7000</v>
      </c>
    </row>
    <row r="11" spans="1:6" x14ac:dyDescent="0.3">
      <c r="A11" t="s">
        <v>365</v>
      </c>
      <c r="B11" s="113" t="s">
        <v>503</v>
      </c>
      <c r="C11" s="113">
        <v>1000</v>
      </c>
    </row>
    <row r="12" spans="1:6" x14ac:dyDescent="0.3">
      <c r="A12" t="s">
        <v>366</v>
      </c>
      <c r="B12" s="113" t="s">
        <v>503</v>
      </c>
      <c r="C12" s="113">
        <v>0</v>
      </c>
    </row>
    <row r="13" spans="1:6" x14ac:dyDescent="0.3">
      <c r="A13" t="s">
        <v>367</v>
      </c>
      <c r="B13" s="113" t="s">
        <v>503</v>
      </c>
      <c r="C13" s="113">
        <v>1000</v>
      </c>
    </row>
    <row r="14" spans="1:6" x14ac:dyDescent="0.3">
      <c r="A14" t="s">
        <v>368</v>
      </c>
      <c r="B14" s="113" t="s">
        <v>503</v>
      </c>
      <c r="C14" s="113">
        <v>0</v>
      </c>
    </row>
    <row r="15" spans="1:6" x14ac:dyDescent="0.3">
      <c r="A15" t="s">
        <v>369</v>
      </c>
      <c r="B15" s="113" t="s">
        <v>503</v>
      </c>
      <c r="C15" s="113">
        <v>1000</v>
      </c>
    </row>
    <row r="16" spans="1:6" x14ac:dyDescent="0.3">
      <c r="A16" t="s">
        <v>370</v>
      </c>
      <c r="B16" s="113" t="s">
        <v>503</v>
      </c>
      <c r="C16" s="113">
        <v>0</v>
      </c>
    </row>
    <row r="17" spans="1:3" x14ac:dyDescent="0.3">
      <c r="A17" t="s">
        <v>371</v>
      </c>
      <c r="B17" s="113" t="s">
        <v>503</v>
      </c>
      <c r="C17" s="113">
        <v>0</v>
      </c>
    </row>
    <row r="18" spans="1:3" x14ac:dyDescent="0.3">
      <c r="A18" t="s">
        <v>372</v>
      </c>
      <c r="B18" s="113" t="s">
        <v>503</v>
      </c>
      <c r="C18" s="113">
        <v>0</v>
      </c>
    </row>
    <row r="19" spans="1:3" x14ac:dyDescent="0.3">
      <c r="A19" t="s">
        <v>370</v>
      </c>
      <c r="B19" s="113" t="s">
        <v>503</v>
      </c>
      <c r="C19" s="113">
        <v>0</v>
      </c>
    </row>
    <row r="20" spans="1:3" x14ac:dyDescent="0.3">
      <c r="A20" t="s">
        <v>373</v>
      </c>
      <c r="B20" s="113" t="s">
        <v>501</v>
      </c>
      <c r="C20" s="114">
        <v>492</v>
      </c>
    </row>
    <row r="21" spans="1:3" x14ac:dyDescent="0.3">
      <c r="A21" t="s">
        <v>374</v>
      </c>
      <c r="B21" s="113" t="s">
        <v>504</v>
      </c>
      <c r="C21" s="114" t="s">
        <v>573</v>
      </c>
    </row>
    <row r="22" spans="1:3" x14ac:dyDescent="0.3">
      <c r="A22" t="s">
        <v>375</v>
      </c>
      <c r="B22" s="113" t="s">
        <v>504</v>
      </c>
      <c r="C22" s="114" t="s">
        <v>573</v>
      </c>
    </row>
    <row r="23" spans="1:3" x14ac:dyDescent="0.3">
      <c r="A23" t="s">
        <v>376</v>
      </c>
      <c r="B23" s="113" t="s">
        <v>504</v>
      </c>
      <c r="C23" s="114" t="s">
        <v>573</v>
      </c>
    </row>
    <row r="24" spans="1:3" x14ac:dyDescent="0.3">
      <c r="A24" t="s">
        <v>377</v>
      </c>
      <c r="B24" s="113" t="s">
        <v>504</v>
      </c>
      <c r="C24" s="114" t="s">
        <v>573</v>
      </c>
    </row>
    <row r="25" spans="1:3" x14ac:dyDescent="0.3">
      <c r="A25" t="s">
        <v>378</v>
      </c>
      <c r="B25" s="113" t="s">
        <v>504</v>
      </c>
      <c r="C25" s="114" t="s">
        <v>573</v>
      </c>
    </row>
    <row r="26" spans="1:3" x14ac:dyDescent="0.3">
      <c r="A26" t="s">
        <v>379</v>
      </c>
      <c r="B26" s="113" t="s">
        <v>504</v>
      </c>
      <c r="C26" s="114" t="s">
        <v>573</v>
      </c>
    </row>
    <row r="27" spans="1:3" x14ac:dyDescent="0.3">
      <c r="A27" t="s">
        <v>380</v>
      </c>
      <c r="B27" s="113" t="s">
        <v>501</v>
      </c>
      <c r="C27" s="114">
        <v>1517</v>
      </c>
    </row>
    <row r="28" spans="1:3" x14ac:dyDescent="0.3">
      <c r="A28" t="s">
        <v>381</v>
      </c>
      <c r="B28" s="113" t="s">
        <v>501</v>
      </c>
      <c r="C28" s="114">
        <v>1517</v>
      </c>
    </row>
    <row r="29" spans="1:3" x14ac:dyDescent="0.3">
      <c r="A29" t="s">
        <v>382</v>
      </c>
      <c r="B29" s="113" t="s">
        <v>501</v>
      </c>
      <c r="C29" s="114">
        <v>1517</v>
      </c>
    </row>
    <row r="30" spans="1:3" x14ac:dyDescent="0.3">
      <c r="A30" t="s">
        <v>383</v>
      </c>
      <c r="B30" s="113" t="s">
        <v>504</v>
      </c>
      <c r="C30" s="114" t="s">
        <v>573</v>
      </c>
    </row>
    <row r="31" spans="1:3" x14ac:dyDescent="0.3">
      <c r="A31" t="s">
        <v>384</v>
      </c>
      <c r="B31" s="113" t="s">
        <v>504</v>
      </c>
      <c r="C31" s="114" t="s">
        <v>573</v>
      </c>
    </row>
    <row r="32" spans="1:3" x14ac:dyDescent="0.3">
      <c r="A32" t="s">
        <v>387</v>
      </c>
      <c r="B32" s="113" t="s">
        <v>501</v>
      </c>
      <c r="C32" s="114">
        <v>1517</v>
      </c>
    </row>
    <row r="33" spans="1:3" x14ac:dyDescent="0.3">
      <c r="A33" t="s">
        <v>388</v>
      </c>
      <c r="B33" s="113" t="s">
        <v>501</v>
      </c>
      <c r="C33" s="114">
        <v>1517</v>
      </c>
    </row>
    <row r="34" spans="1:3" x14ac:dyDescent="0.3">
      <c r="A34" t="s">
        <v>389</v>
      </c>
      <c r="B34" s="113" t="s">
        <v>501</v>
      </c>
      <c r="C34" s="114">
        <v>1517</v>
      </c>
    </row>
    <row r="35" spans="1:3" x14ac:dyDescent="0.3">
      <c r="A35" t="s">
        <v>390</v>
      </c>
      <c r="B35" s="113" t="s">
        <v>504</v>
      </c>
      <c r="C35" s="114" t="s">
        <v>573</v>
      </c>
    </row>
    <row r="36" spans="1:3" x14ac:dyDescent="0.3">
      <c r="A36" t="s">
        <v>391</v>
      </c>
      <c r="B36" s="113" t="s">
        <v>501</v>
      </c>
      <c r="C36" s="114">
        <v>1517</v>
      </c>
    </row>
    <row r="37" spans="1:3" x14ac:dyDescent="0.3">
      <c r="A37" t="s">
        <v>392</v>
      </c>
      <c r="B37" s="113" t="s">
        <v>504</v>
      </c>
      <c r="C37" s="114" t="s">
        <v>573</v>
      </c>
    </row>
    <row r="38" spans="1:3" x14ac:dyDescent="0.3">
      <c r="A38" t="s">
        <v>424</v>
      </c>
      <c r="B38" s="113" t="s">
        <v>501</v>
      </c>
      <c r="C38" s="114">
        <v>492</v>
      </c>
    </row>
    <row r="39" spans="1:3" x14ac:dyDescent="0.3">
      <c r="A39" t="s">
        <v>393</v>
      </c>
      <c r="B39" s="113" t="s">
        <v>501</v>
      </c>
      <c r="C39" s="114">
        <v>1517</v>
      </c>
    </row>
    <row r="40" spans="1:3" x14ac:dyDescent="0.3">
      <c r="A40" t="s">
        <v>425</v>
      </c>
      <c r="B40" s="113" t="s">
        <v>501</v>
      </c>
      <c r="C40" s="114">
        <v>492</v>
      </c>
    </row>
    <row r="41" spans="1:3" x14ac:dyDescent="0.3">
      <c r="A41" t="s">
        <v>505</v>
      </c>
      <c r="B41" s="113" t="s">
        <v>502</v>
      </c>
      <c r="C41" s="113">
        <v>0</v>
      </c>
    </row>
    <row r="42" spans="1:3" x14ac:dyDescent="0.3">
      <c r="A42" t="s">
        <v>426</v>
      </c>
      <c r="B42" s="113" t="s">
        <v>502</v>
      </c>
      <c r="C42" s="113">
        <v>0</v>
      </c>
    </row>
    <row r="43" spans="1:3" x14ac:dyDescent="0.3">
      <c r="A43" t="s">
        <v>506</v>
      </c>
      <c r="B43" s="113" t="s">
        <v>502</v>
      </c>
      <c r="C43" s="113">
        <v>0</v>
      </c>
    </row>
    <row r="44" spans="1:3" x14ac:dyDescent="0.3">
      <c r="A44" t="s">
        <v>427</v>
      </c>
      <c r="B44" s="113" t="s">
        <v>501</v>
      </c>
      <c r="C44" s="113">
        <v>250</v>
      </c>
    </row>
    <row r="45" spans="1:3" x14ac:dyDescent="0.3">
      <c r="A45" t="s">
        <v>428</v>
      </c>
      <c r="B45" s="113" t="s">
        <v>501</v>
      </c>
      <c r="C45" s="113">
        <v>250</v>
      </c>
    </row>
    <row r="46" spans="1:3" x14ac:dyDescent="0.3">
      <c r="A46" t="s">
        <v>429</v>
      </c>
      <c r="B46" s="113" t="s">
        <v>501</v>
      </c>
      <c r="C46" s="113">
        <v>250</v>
      </c>
    </row>
    <row r="47" spans="1:3" x14ac:dyDescent="0.3">
      <c r="A47" t="s">
        <v>430</v>
      </c>
      <c r="B47" s="113" t="s">
        <v>501</v>
      </c>
      <c r="C47" s="113">
        <v>250</v>
      </c>
    </row>
    <row r="48" spans="1:3" x14ac:dyDescent="0.3">
      <c r="A48" t="s">
        <v>431</v>
      </c>
      <c r="B48" s="113" t="s">
        <v>501</v>
      </c>
      <c r="C48" s="113">
        <v>250</v>
      </c>
    </row>
    <row r="49" spans="1:3" x14ac:dyDescent="0.3">
      <c r="A49" t="s">
        <v>432</v>
      </c>
      <c r="B49" s="113" t="s">
        <v>501</v>
      </c>
      <c r="C49" s="113">
        <v>250</v>
      </c>
    </row>
    <row r="50" spans="1:3" x14ac:dyDescent="0.3">
      <c r="A50" t="s">
        <v>433</v>
      </c>
      <c r="B50" s="113" t="s">
        <v>501</v>
      </c>
      <c r="C50" s="113">
        <v>250</v>
      </c>
    </row>
    <row r="51" spans="1:3" x14ac:dyDescent="0.3">
      <c r="A51" t="s">
        <v>434</v>
      </c>
      <c r="B51" s="113" t="s">
        <v>501</v>
      </c>
      <c r="C51" s="113">
        <v>250</v>
      </c>
    </row>
    <row r="52" spans="1:3" x14ac:dyDescent="0.3">
      <c r="A52" t="s">
        <v>416</v>
      </c>
      <c r="B52" s="113" t="s">
        <v>501</v>
      </c>
      <c r="C52" s="113">
        <v>7000</v>
      </c>
    </row>
    <row r="53" spans="1:3" x14ac:dyDescent="0.3">
      <c r="A53" t="s">
        <v>417</v>
      </c>
      <c r="B53" s="113" t="s">
        <v>501</v>
      </c>
      <c r="C53" s="113">
        <v>7000</v>
      </c>
    </row>
    <row r="54" spans="1:3" x14ac:dyDescent="0.3">
      <c r="A54" t="s">
        <v>418</v>
      </c>
      <c r="B54" s="113" t="s">
        <v>501</v>
      </c>
      <c r="C54" s="113">
        <v>7000</v>
      </c>
    </row>
    <row r="55" spans="1:3" x14ac:dyDescent="0.3">
      <c r="A55" t="s">
        <v>419</v>
      </c>
      <c r="B55" s="113" t="s">
        <v>501</v>
      </c>
      <c r="C55" s="113">
        <v>7000</v>
      </c>
    </row>
    <row r="56" spans="1:3" x14ac:dyDescent="0.3">
      <c r="A56" t="s">
        <v>420</v>
      </c>
      <c r="B56" s="113" t="s">
        <v>501</v>
      </c>
      <c r="C56" s="113">
        <v>7000</v>
      </c>
    </row>
    <row r="57" spans="1:3" x14ac:dyDescent="0.3">
      <c r="A57" t="s">
        <v>422</v>
      </c>
      <c r="B57" s="113" t="s">
        <v>501</v>
      </c>
      <c r="C57" s="113">
        <v>7000</v>
      </c>
    </row>
    <row r="58" spans="1:3" x14ac:dyDescent="0.3">
      <c r="A58" t="s">
        <v>421</v>
      </c>
      <c r="B58" s="113" t="s">
        <v>501</v>
      </c>
      <c r="C58" s="113">
        <v>7000</v>
      </c>
    </row>
    <row r="59" spans="1:3" x14ac:dyDescent="0.3">
      <c r="A59" t="s">
        <v>423</v>
      </c>
      <c r="B59" s="113" t="s">
        <v>501</v>
      </c>
      <c r="C59" s="113">
        <v>7000</v>
      </c>
    </row>
    <row r="60" spans="1:3" x14ac:dyDescent="0.3">
      <c r="A60" t="s">
        <v>394</v>
      </c>
      <c r="B60" s="113" t="s">
        <v>504</v>
      </c>
      <c r="C60" s="113" t="s">
        <v>573</v>
      </c>
    </row>
    <row r="61" spans="1:3" x14ac:dyDescent="0.3">
      <c r="A61" t="s">
        <v>395</v>
      </c>
      <c r="B61" s="113" t="s">
        <v>504</v>
      </c>
      <c r="C61" s="113" t="s">
        <v>573</v>
      </c>
    </row>
    <row r="62" spans="1:3" x14ac:dyDescent="0.3">
      <c r="A62" t="s">
        <v>396</v>
      </c>
      <c r="B62" s="113" t="s">
        <v>504</v>
      </c>
      <c r="C62" s="113" t="s">
        <v>573</v>
      </c>
    </row>
    <row r="63" spans="1:3" x14ac:dyDescent="0.3">
      <c r="A63" t="s">
        <v>397</v>
      </c>
      <c r="B63" s="113" t="s">
        <v>504</v>
      </c>
      <c r="C63" s="113" t="s">
        <v>573</v>
      </c>
    </row>
    <row r="64" spans="1:3" x14ac:dyDescent="0.3">
      <c r="A64" t="s">
        <v>398</v>
      </c>
      <c r="B64" s="113" t="s">
        <v>504</v>
      </c>
      <c r="C64" s="113" t="s">
        <v>573</v>
      </c>
    </row>
    <row r="65" spans="1:3" x14ac:dyDescent="0.3">
      <c r="A65" t="s">
        <v>399</v>
      </c>
      <c r="B65" s="113" t="s">
        <v>504</v>
      </c>
      <c r="C65" s="113" t="s">
        <v>573</v>
      </c>
    </row>
    <row r="66" spans="1:3" x14ac:dyDescent="0.3">
      <c r="A66" t="s">
        <v>400</v>
      </c>
      <c r="B66" s="113" t="s">
        <v>504</v>
      </c>
      <c r="C66" s="113" t="s">
        <v>573</v>
      </c>
    </row>
    <row r="67" spans="1:3" x14ac:dyDescent="0.3">
      <c r="A67" t="s">
        <v>401</v>
      </c>
      <c r="B67" s="113" t="s">
        <v>501</v>
      </c>
      <c r="C67" s="113">
        <v>268</v>
      </c>
    </row>
    <row r="68" spans="1:3" x14ac:dyDescent="0.3">
      <c r="A68" t="s">
        <v>402</v>
      </c>
      <c r="B68" s="113" t="s">
        <v>504</v>
      </c>
      <c r="C68" s="113" t="s">
        <v>573</v>
      </c>
    </row>
    <row r="69" spans="1:3" x14ac:dyDescent="0.3">
      <c r="A69" t="s">
        <v>403</v>
      </c>
      <c r="B69" s="113" t="s">
        <v>504</v>
      </c>
      <c r="C69" s="113" t="s">
        <v>573</v>
      </c>
    </row>
    <row r="70" spans="1:3" x14ac:dyDescent="0.3">
      <c r="A70" t="s">
        <v>404</v>
      </c>
      <c r="B70" s="113" t="s">
        <v>504</v>
      </c>
      <c r="C70" s="113" t="s">
        <v>573</v>
      </c>
    </row>
    <row r="71" spans="1:3" x14ac:dyDescent="0.3">
      <c r="A71" t="s">
        <v>405</v>
      </c>
      <c r="B71" s="113" t="s">
        <v>504</v>
      </c>
      <c r="C71" s="113" t="s">
        <v>573</v>
      </c>
    </row>
    <row r="72" spans="1:3" x14ac:dyDescent="0.3">
      <c r="A72" t="s">
        <v>406</v>
      </c>
      <c r="B72" s="113" t="s">
        <v>504</v>
      </c>
      <c r="C72" s="113" t="s">
        <v>573</v>
      </c>
    </row>
    <row r="73" spans="1:3" x14ac:dyDescent="0.3">
      <c r="A73" t="s">
        <v>407</v>
      </c>
      <c r="B73" s="113" t="s">
        <v>504</v>
      </c>
      <c r="C73" s="113" t="s">
        <v>573</v>
      </c>
    </row>
    <row r="74" spans="1:3" x14ac:dyDescent="0.3">
      <c r="A74" t="s">
        <v>435</v>
      </c>
      <c r="B74" s="113" t="s">
        <v>501</v>
      </c>
      <c r="C74" s="113">
        <v>250</v>
      </c>
    </row>
    <row r="75" spans="1:3" x14ac:dyDescent="0.3">
      <c r="A75" t="s">
        <v>436</v>
      </c>
      <c r="B75" s="113" t="s">
        <v>501</v>
      </c>
      <c r="C75" s="114">
        <v>744</v>
      </c>
    </row>
    <row r="76" spans="1:3" x14ac:dyDescent="0.3">
      <c r="A76" t="s">
        <v>408</v>
      </c>
      <c r="B76" s="113" t="s">
        <v>501</v>
      </c>
      <c r="C76" s="113">
        <v>268</v>
      </c>
    </row>
    <row r="77" spans="1:3" x14ac:dyDescent="0.3">
      <c r="A77" t="s">
        <v>409</v>
      </c>
      <c r="B77" s="113" t="s">
        <v>501</v>
      </c>
      <c r="C77" s="113">
        <v>268</v>
      </c>
    </row>
    <row r="78" spans="1:3" x14ac:dyDescent="0.3">
      <c r="A78" t="s">
        <v>410</v>
      </c>
      <c r="B78" s="113" t="s">
        <v>501</v>
      </c>
      <c r="C78" s="113">
        <v>268</v>
      </c>
    </row>
    <row r="79" spans="1:3" x14ac:dyDescent="0.3">
      <c r="A79" t="s">
        <v>411</v>
      </c>
      <c r="B79" s="113" t="s">
        <v>501</v>
      </c>
      <c r="C79" s="114">
        <v>268</v>
      </c>
    </row>
    <row r="80" spans="1:3" x14ac:dyDescent="0.3">
      <c r="A80" t="s">
        <v>415</v>
      </c>
      <c r="B80" s="113" t="s">
        <v>502</v>
      </c>
      <c r="C80" s="114">
        <v>0</v>
      </c>
    </row>
    <row r="81" spans="1:3" x14ac:dyDescent="0.3">
      <c r="A81" t="s">
        <v>437</v>
      </c>
      <c r="B81" s="113" t="s">
        <v>501</v>
      </c>
      <c r="C81" s="114">
        <v>744</v>
      </c>
    </row>
    <row r="82" spans="1:3" x14ac:dyDescent="0.3">
      <c r="A82" t="s">
        <v>438</v>
      </c>
      <c r="B82" s="113" t="s">
        <v>501</v>
      </c>
      <c r="C82" s="114">
        <v>744</v>
      </c>
    </row>
    <row r="83" spans="1:3" x14ac:dyDescent="0.3">
      <c r="A83" t="s">
        <v>439</v>
      </c>
      <c r="B83" s="113" t="s">
        <v>501</v>
      </c>
      <c r="C83" s="114">
        <v>744</v>
      </c>
    </row>
    <row r="84" spans="1:3" x14ac:dyDescent="0.3">
      <c r="A84" t="s">
        <v>440</v>
      </c>
      <c r="B84" s="113" t="s">
        <v>501</v>
      </c>
      <c r="C84" s="114">
        <v>744</v>
      </c>
    </row>
    <row r="85" spans="1:3" x14ac:dyDescent="0.3">
      <c r="A85" t="s">
        <v>441</v>
      </c>
      <c r="B85" s="113" t="s">
        <v>501</v>
      </c>
      <c r="C85" s="114">
        <v>744</v>
      </c>
    </row>
    <row r="86" spans="1:3" x14ac:dyDescent="0.3">
      <c r="A86" t="s">
        <v>412</v>
      </c>
      <c r="B86" s="113" t="s">
        <v>502</v>
      </c>
      <c r="C86" s="114">
        <v>0</v>
      </c>
    </row>
    <row r="87" spans="1:3" x14ac:dyDescent="0.3">
      <c r="A87" t="s">
        <v>413</v>
      </c>
      <c r="B87" s="113" t="s">
        <v>502</v>
      </c>
      <c r="C87" s="114">
        <v>0</v>
      </c>
    </row>
    <row r="88" spans="1:3" x14ac:dyDescent="0.3">
      <c r="A88" t="s">
        <v>414</v>
      </c>
      <c r="B88" s="113" t="s">
        <v>502</v>
      </c>
      <c r="C88" s="114">
        <v>0</v>
      </c>
    </row>
    <row r="89" spans="1:3" x14ac:dyDescent="0.3">
      <c r="A89" t="s">
        <v>469</v>
      </c>
      <c r="B89" s="113" t="s">
        <v>501</v>
      </c>
      <c r="C89" s="114">
        <v>268</v>
      </c>
    </row>
    <row r="90" spans="1:3" x14ac:dyDescent="0.3">
      <c r="A90" t="s">
        <v>442</v>
      </c>
      <c r="B90" s="113" t="s">
        <v>502</v>
      </c>
      <c r="C90" s="113">
        <v>0</v>
      </c>
    </row>
    <row r="91" spans="1:3" x14ac:dyDescent="0.3">
      <c r="A91" t="s">
        <v>443</v>
      </c>
      <c r="B91" s="113" t="s">
        <v>502</v>
      </c>
      <c r="C91" s="113">
        <v>0</v>
      </c>
    </row>
    <row r="92" spans="1:3" x14ac:dyDescent="0.3">
      <c r="A92" t="s">
        <v>444</v>
      </c>
      <c r="B92" s="113" t="s">
        <v>501</v>
      </c>
      <c r="C92" s="113">
        <v>250</v>
      </c>
    </row>
    <row r="93" spans="1:3" x14ac:dyDescent="0.3">
      <c r="A93" t="s">
        <v>445</v>
      </c>
      <c r="B93" s="113" t="s">
        <v>501</v>
      </c>
      <c r="C93" s="113">
        <v>250</v>
      </c>
    </row>
    <row r="94" spans="1:3" x14ac:dyDescent="0.3">
      <c r="A94" t="s">
        <v>446</v>
      </c>
      <c r="B94" s="113" t="s">
        <v>501</v>
      </c>
      <c r="C94" s="113">
        <v>250</v>
      </c>
    </row>
    <row r="95" spans="1:3" x14ac:dyDescent="0.3">
      <c r="A95" t="s">
        <v>447</v>
      </c>
      <c r="B95" s="113" t="s">
        <v>501</v>
      </c>
      <c r="C95" s="113">
        <v>250</v>
      </c>
    </row>
    <row r="96" spans="1:3" x14ac:dyDescent="0.3">
      <c r="A96" t="s">
        <v>448</v>
      </c>
      <c r="B96" s="113" t="s">
        <v>501</v>
      </c>
      <c r="C96" s="113">
        <v>250</v>
      </c>
    </row>
    <row r="97" spans="1:3" x14ac:dyDescent="0.3">
      <c r="A97" t="s">
        <v>449</v>
      </c>
      <c r="B97" s="113" t="s">
        <v>501</v>
      </c>
      <c r="C97" s="113">
        <v>250</v>
      </c>
    </row>
    <row r="98" spans="1:3" x14ac:dyDescent="0.3">
      <c r="A98" t="s">
        <v>450</v>
      </c>
      <c r="B98" s="113" t="s">
        <v>501</v>
      </c>
      <c r="C98" s="113">
        <v>250</v>
      </c>
    </row>
    <row r="99" spans="1:3" x14ac:dyDescent="0.3">
      <c r="A99" t="s">
        <v>451</v>
      </c>
      <c r="B99" s="113" t="s">
        <v>501</v>
      </c>
      <c r="C99" s="113">
        <v>250</v>
      </c>
    </row>
    <row r="100" spans="1:3" x14ac:dyDescent="0.3">
      <c r="A100" t="s">
        <v>452</v>
      </c>
      <c r="B100" s="113" t="s">
        <v>501</v>
      </c>
      <c r="C100" s="113">
        <v>7000</v>
      </c>
    </row>
    <row r="101" spans="1:3" x14ac:dyDescent="0.3">
      <c r="A101" t="s">
        <v>453</v>
      </c>
      <c r="B101" s="113" t="s">
        <v>501</v>
      </c>
      <c r="C101" s="113">
        <v>7000</v>
      </c>
    </row>
    <row r="102" spans="1:3" x14ac:dyDescent="0.3">
      <c r="A102" t="s">
        <v>454</v>
      </c>
      <c r="B102" s="113" t="s">
        <v>501</v>
      </c>
      <c r="C102" s="113">
        <v>7000</v>
      </c>
    </row>
    <row r="103" spans="1:3" x14ac:dyDescent="0.3">
      <c r="A103" t="s">
        <v>455</v>
      </c>
      <c r="B103" s="113" t="s">
        <v>501</v>
      </c>
      <c r="C103" s="113">
        <v>7000</v>
      </c>
    </row>
    <row r="104" spans="1:3" x14ac:dyDescent="0.3">
      <c r="A104" t="s">
        <v>456</v>
      </c>
      <c r="B104" s="113" t="s">
        <v>501</v>
      </c>
      <c r="C104" s="113">
        <v>7000</v>
      </c>
    </row>
    <row r="105" spans="1:3" x14ac:dyDescent="0.3">
      <c r="A105" t="s">
        <v>457</v>
      </c>
      <c r="B105" s="113" t="s">
        <v>501</v>
      </c>
      <c r="C105" s="113">
        <v>7000</v>
      </c>
    </row>
    <row r="106" spans="1:3" x14ac:dyDescent="0.3">
      <c r="A106" t="s">
        <v>458</v>
      </c>
      <c r="B106" s="113" t="s">
        <v>501</v>
      </c>
      <c r="C106" s="113">
        <v>7000</v>
      </c>
    </row>
    <row r="107" spans="1:3" x14ac:dyDescent="0.3">
      <c r="A107" t="s">
        <v>459</v>
      </c>
      <c r="B107" s="113" t="s">
        <v>501</v>
      </c>
      <c r="C107" s="113">
        <v>7000</v>
      </c>
    </row>
    <row r="108" spans="1:3" x14ac:dyDescent="0.3">
      <c r="A108" t="s">
        <v>460</v>
      </c>
      <c r="B108" s="113" t="s">
        <v>501</v>
      </c>
      <c r="C108" s="114">
        <v>127</v>
      </c>
    </row>
    <row r="109" spans="1:3" x14ac:dyDescent="0.3">
      <c r="A109" t="s">
        <v>461</v>
      </c>
      <c r="B109" s="113" t="s">
        <v>501</v>
      </c>
      <c r="C109" s="113">
        <v>250</v>
      </c>
    </row>
    <row r="110" spans="1:3" x14ac:dyDescent="0.3">
      <c r="A110" t="s">
        <v>462</v>
      </c>
      <c r="B110" s="113" t="s">
        <v>501</v>
      </c>
      <c r="C110" s="113">
        <v>250</v>
      </c>
    </row>
    <row r="111" spans="1:3" x14ac:dyDescent="0.3">
      <c r="A111" t="s">
        <v>463</v>
      </c>
      <c r="B111" s="113" t="s">
        <v>501</v>
      </c>
      <c r="C111" s="113">
        <v>250</v>
      </c>
    </row>
    <row r="112" spans="1:3" x14ac:dyDescent="0.3">
      <c r="A112" t="s">
        <v>464</v>
      </c>
      <c r="B112" s="113" t="s">
        <v>501</v>
      </c>
      <c r="C112" s="113">
        <v>250</v>
      </c>
    </row>
    <row r="113" spans="1:3" x14ac:dyDescent="0.3">
      <c r="A113" t="s">
        <v>465</v>
      </c>
      <c r="B113" s="113" t="s">
        <v>502</v>
      </c>
      <c r="C113" s="113">
        <v>0</v>
      </c>
    </row>
    <row r="114" spans="1:3" x14ac:dyDescent="0.3">
      <c r="A114" t="s">
        <v>466</v>
      </c>
      <c r="B114" s="113" t="s">
        <v>502</v>
      </c>
      <c r="C114" s="113">
        <v>0</v>
      </c>
    </row>
    <row r="115" spans="1:3" x14ac:dyDescent="0.3">
      <c r="A115" t="s">
        <v>467</v>
      </c>
      <c r="B115" s="113" t="s">
        <v>502</v>
      </c>
      <c r="C115" s="113">
        <v>0</v>
      </c>
    </row>
    <row r="116" spans="1:3" x14ac:dyDescent="0.3">
      <c r="A116" t="s">
        <v>468</v>
      </c>
      <c r="B116" s="113" t="s">
        <v>502</v>
      </c>
      <c r="C116" s="113">
        <v>0</v>
      </c>
    </row>
    <row r="117" spans="1:3" x14ac:dyDescent="0.3">
      <c r="A117" t="s">
        <v>470</v>
      </c>
      <c r="B117" s="113" t="s">
        <v>502</v>
      </c>
      <c r="C117" s="113">
        <v>0</v>
      </c>
    </row>
    <row r="118" spans="1:3" x14ac:dyDescent="0.3">
      <c r="A118" t="s">
        <v>471</v>
      </c>
      <c r="B118" s="113" t="s">
        <v>502</v>
      </c>
      <c r="C118" s="113">
        <v>0</v>
      </c>
    </row>
    <row r="119" spans="1:3" x14ac:dyDescent="0.3">
      <c r="A119" t="s">
        <v>472</v>
      </c>
      <c r="B119" s="113" t="s">
        <v>502</v>
      </c>
      <c r="C119" s="113">
        <v>0</v>
      </c>
    </row>
    <row r="120" spans="1:3" x14ac:dyDescent="0.3">
      <c r="A120" t="s">
        <v>473</v>
      </c>
      <c r="B120" s="113" t="s">
        <v>502</v>
      </c>
      <c r="C120" s="113">
        <v>0</v>
      </c>
    </row>
    <row r="121" spans="1:3" x14ac:dyDescent="0.3">
      <c r="A121" t="s">
        <v>474</v>
      </c>
      <c r="B121" s="113" t="s">
        <v>501</v>
      </c>
      <c r="C121" s="113">
        <v>7000</v>
      </c>
    </row>
    <row r="122" spans="1:3" x14ac:dyDescent="0.3">
      <c r="A122" t="s">
        <v>475</v>
      </c>
      <c r="B122" s="113" t="s">
        <v>501</v>
      </c>
      <c r="C122" s="113">
        <v>7000</v>
      </c>
    </row>
    <row r="123" spans="1:3" x14ac:dyDescent="0.3">
      <c r="A123" t="s">
        <v>476</v>
      </c>
      <c r="B123" s="113" t="s">
        <v>501</v>
      </c>
      <c r="C123" s="113">
        <v>7000</v>
      </c>
    </row>
    <row r="124" spans="1:3" x14ac:dyDescent="0.3">
      <c r="A124" t="s">
        <v>477</v>
      </c>
      <c r="B124" s="113" t="s">
        <v>501</v>
      </c>
      <c r="C124" s="113">
        <v>7000</v>
      </c>
    </row>
    <row r="125" spans="1:3" x14ac:dyDescent="0.3">
      <c r="A125" t="s">
        <v>608</v>
      </c>
      <c r="B125" s="113" t="s">
        <v>501</v>
      </c>
      <c r="C125" s="114">
        <v>744</v>
      </c>
    </row>
    <row r="126" spans="1:3" x14ac:dyDescent="0.3">
      <c r="A126" t="s">
        <v>478</v>
      </c>
      <c r="B126" s="113" t="s">
        <v>501</v>
      </c>
      <c r="C126" s="114">
        <v>268</v>
      </c>
    </row>
    <row r="127" spans="1:3" x14ac:dyDescent="0.3">
      <c r="A127" t="s">
        <v>479</v>
      </c>
      <c r="B127" s="113" t="s">
        <v>501</v>
      </c>
      <c r="C127" s="114">
        <v>268</v>
      </c>
    </row>
    <row r="128" spans="1:3" x14ac:dyDescent="0.3">
      <c r="A128" t="s">
        <v>480</v>
      </c>
      <c r="B128" s="113" t="s">
        <v>501</v>
      </c>
      <c r="C128" s="114">
        <v>268</v>
      </c>
    </row>
    <row r="129" spans="1:3" x14ac:dyDescent="0.3">
      <c r="A129" t="s">
        <v>481</v>
      </c>
      <c r="B129" s="113" t="s">
        <v>502</v>
      </c>
      <c r="C129" s="114">
        <v>0</v>
      </c>
    </row>
    <row r="130" spans="1:3" x14ac:dyDescent="0.3">
      <c r="A130" t="s">
        <v>482</v>
      </c>
      <c r="B130" s="113" t="s">
        <v>501</v>
      </c>
      <c r="C130" s="114">
        <v>1793</v>
      </c>
    </row>
    <row r="131" spans="1:3" x14ac:dyDescent="0.3">
      <c r="A131" t="s">
        <v>483</v>
      </c>
      <c r="B131" s="113" t="s">
        <v>501</v>
      </c>
      <c r="C131" s="114">
        <v>1793</v>
      </c>
    </row>
    <row r="132" spans="1:3" x14ac:dyDescent="0.3">
      <c r="A132" t="s">
        <v>484</v>
      </c>
      <c r="B132" s="113" t="s">
        <v>501</v>
      </c>
      <c r="C132" s="114">
        <v>1793</v>
      </c>
    </row>
    <row r="133" spans="1:3" x14ac:dyDescent="0.3">
      <c r="A133" t="s">
        <v>485</v>
      </c>
      <c r="B133" s="113" t="s">
        <v>501</v>
      </c>
      <c r="C133" s="114">
        <v>1793</v>
      </c>
    </row>
    <row r="134" spans="1:3" x14ac:dyDescent="0.3">
      <c r="A134" t="s">
        <v>486</v>
      </c>
      <c r="B134" s="113" t="s">
        <v>501</v>
      </c>
      <c r="C134" s="114">
        <v>268</v>
      </c>
    </row>
    <row r="135" spans="1:3" x14ac:dyDescent="0.3">
      <c r="A135" t="s">
        <v>487</v>
      </c>
      <c r="B135" s="113" t="s">
        <v>501</v>
      </c>
      <c r="C135" s="114">
        <v>268</v>
      </c>
    </row>
    <row r="136" spans="1:3" x14ac:dyDescent="0.3">
      <c r="A136" t="s">
        <v>488</v>
      </c>
      <c r="B136" s="113" t="s">
        <v>501</v>
      </c>
      <c r="C136" s="114">
        <v>268</v>
      </c>
    </row>
    <row r="137" spans="1:3" x14ac:dyDescent="0.3">
      <c r="A137" t="s">
        <v>489</v>
      </c>
      <c r="B137" s="113" t="s">
        <v>501</v>
      </c>
      <c r="C137" s="114">
        <v>268</v>
      </c>
    </row>
    <row r="138" spans="1:3" x14ac:dyDescent="0.3">
      <c r="A138" t="s">
        <v>490</v>
      </c>
      <c r="B138" s="113" t="s">
        <v>502</v>
      </c>
      <c r="C138" s="114">
        <v>0</v>
      </c>
    </row>
    <row r="139" spans="1:3" x14ac:dyDescent="0.3">
      <c r="A139" t="s">
        <v>491</v>
      </c>
      <c r="B139" s="113" t="s">
        <v>502</v>
      </c>
      <c r="C139" s="114">
        <v>0</v>
      </c>
    </row>
    <row r="140" spans="1:3" x14ac:dyDescent="0.3">
      <c r="A140" t="s">
        <v>492</v>
      </c>
      <c r="B140" s="113" t="s">
        <v>502</v>
      </c>
      <c r="C140" s="114">
        <v>0</v>
      </c>
    </row>
    <row r="141" spans="1:3" x14ac:dyDescent="0.3">
      <c r="A141" t="s">
        <v>493</v>
      </c>
      <c r="B141" s="113" t="s">
        <v>501</v>
      </c>
      <c r="C141" s="114">
        <v>1937</v>
      </c>
    </row>
    <row r="142" spans="1:3" x14ac:dyDescent="0.3">
      <c r="A142" t="s">
        <v>494</v>
      </c>
      <c r="B142" s="113" t="s">
        <v>504</v>
      </c>
      <c r="C142" s="114" t="s">
        <v>573</v>
      </c>
    </row>
    <row r="143" spans="1:3" x14ac:dyDescent="0.3">
      <c r="A143" t="s">
        <v>495</v>
      </c>
      <c r="B143" s="113" t="s">
        <v>504</v>
      </c>
      <c r="C143" s="114" t="s">
        <v>573</v>
      </c>
    </row>
    <row r="144" spans="1:3" x14ac:dyDescent="0.3">
      <c r="A144" t="s">
        <v>496</v>
      </c>
      <c r="B144" s="113" t="s">
        <v>501</v>
      </c>
      <c r="C144" s="114">
        <v>1937</v>
      </c>
    </row>
    <row r="145" spans="1:3" x14ac:dyDescent="0.3">
      <c r="A145" t="s">
        <v>497</v>
      </c>
      <c r="B145" s="113" t="s">
        <v>504</v>
      </c>
      <c r="C145" s="114" t="s">
        <v>573</v>
      </c>
    </row>
    <row r="146" spans="1:3" x14ac:dyDescent="0.3">
      <c r="A146" t="s">
        <v>498</v>
      </c>
      <c r="B146" s="113" t="s">
        <v>504</v>
      </c>
      <c r="C146" s="114" t="s">
        <v>573</v>
      </c>
    </row>
    <row r="147" spans="1:3" x14ac:dyDescent="0.3">
      <c r="A147" t="s">
        <v>499</v>
      </c>
      <c r="B147" s="113" t="s">
        <v>501</v>
      </c>
      <c r="C147" s="114">
        <v>1937</v>
      </c>
    </row>
    <row r="148" spans="1:3" x14ac:dyDescent="0.3">
      <c r="A148" t="s">
        <v>500</v>
      </c>
      <c r="B148" s="113" t="s">
        <v>501</v>
      </c>
      <c r="C148" s="114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1"/>
  <sheetViews>
    <sheetView topLeftCell="A21" zoomScale="70" zoomScaleNormal="70" workbookViewId="0">
      <selection activeCell="X17" sqref="X17"/>
    </sheetView>
  </sheetViews>
  <sheetFormatPr baseColWidth="10" defaultRowHeight="14.4" x14ac:dyDescent="0.3"/>
  <cols>
    <col min="1" max="1" width="27.44140625" customWidth="1"/>
    <col min="2" max="2" width="18.6640625" customWidth="1"/>
    <col min="3" max="3" width="13.33203125" customWidth="1"/>
    <col min="4" max="4" width="17.44140625" customWidth="1"/>
    <col min="5" max="5" width="12.109375" customWidth="1"/>
    <col min="6" max="6" width="13.88671875" customWidth="1"/>
    <col min="7" max="7" width="8.5546875" customWidth="1"/>
    <col min="8" max="8" width="11" customWidth="1"/>
    <col min="9" max="9" width="11.109375" customWidth="1"/>
    <col min="10" max="10" width="14" customWidth="1"/>
    <col min="11" max="12" width="12.44140625" customWidth="1"/>
    <col min="13" max="13" width="12.5546875" customWidth="1"/>
    <col min="14" max="14" width="9.33203125" customWidth="1"/>
    <col min="15" max="15" width="9.5546875" customWidth="1"/>
    <col min="16" max="16" width="11.44140625" customWidth="1"/>
    <col min="17" max="17" width="10.44140625" customWidth="1"/>
    <col min="18" max="18" width="7.6640625" customWidth="1"/>
    <col min="19" max="19" width="19" customWidth="1"/>
    <col min="20" max="20" width="13.88671875" customWidth="1"/>
    <col min="21" max="21" width="11.88671875" customWidth="1"/>
    <col min="22" max="22" width="11.6640625" customWidth="1"/>
    <col min="23" max="23" width="9.88671875" customWidth="1"/>
    <col min="24" max="24" width="19.109375" customWidth="1"/>
    <col min="25" max="25" width="5" bestFit="1" customWidth="1"/>
    <col min="26" max="26" width="4.33203125" bestFit="1" customWidth="1"/>
    <col min="27" max="27" width="8.5546875" bestFit="1" customWidth="1"/>
    <col min="28" max="28" width="3.6640625" bestFit="1" customWidth="1"/>
    <col min="29" max="29" width="4.44140625" bestFit="1" customWidth="1"/>
  </cols>
  <sheetData>
    <row r="1" spans="1:24" x14ac:dyDescent="0.3">
      <c r="A1" s="2" t="s">
        <v>507</v>
      </c>
      <c r="B1" s="2" t="s">
        <v>508</v>
      </c>
      <c r="C1" s="2" t="s">
        <v>510</v>
      </c>
      <c r="D1" s="2" t="s">
        <v>553</v>
      </c>
      <c r="E1" s="2" t="s">
        <v>552</v>
      </c>
      <c r="F1" s="2" t="s">
        <v>551</v>
      </c>
      <c r="G1" s="2" t="s">
        <v>511</v>
      </c>
      <c r="H1" s="2" t="s">
        <v>512</v>
      </c>
      <c r="I1" s="2" t="s">
        <v>550</v>
      </c>
      <c r="J1" s="2" t="s">
        <v>544</v>
      </c>
      <c r="K1" s="2" t="s">
        <v>545</v>
      </c>
      <c r="L1" s="2" t="s">
        <v>570</v>
      </c>
      <c r="M1" s="2" t="s">
        <v>571</v>
      </c>
      <c r="N1" s="2" t="s">
        <v>547</v>
      </c>
      <c r="O1" s="2" t="s">
        <v>546</v>
      </c>
      <c r="P1" s="2" t="s">
        <v>548</v>
      </c>
      <c r="Q1" s="2" t="s">
        <v>572</v>
      </c>
      <c r="R1" s="2" t="s">
        <v>562</v>
      </c>
      <c r="S1" s="2" t="s">
        <v>549</v>
      </c>
      <c r="T1" s="2" t="s">
        <v>592</v>
      </c>
      <c r="U1" s="2" t="s">
        <v>605</v>
      </c>
      <c r="V1" s="2" t="s">
        <v>593</v>
      </c>
      <c r="W1" s="2" t="s">
        <v>599</v>
      </c>
      <c r="X1" s="2" t="s">
        <v>594</v>
      </c>
    </row>
    <row r="2" spans="1:24" x14ac:dyDescent="0.3">
      <c r="A2" s="11" t="s">
        <v>373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98">
        <f>$C$58</f>
        <v>0.46</v>
      </c>
      <c r="H2" s="98">
        <f>$C$63</f>
        <v>0.1268235294117647</v>
      </c>
      <c r="I2" s="65">
        <f>E2*F2/(F2*(1-G2^2)+E2*(1-H2^2))</f>
        <v>914763499.58468652</v>
      </c>
      <c r="J2">
        <f>$D$58</f>
        <v>0.27</v>
      </c>
      <c r="K2" s="98">
        <f>$D$63</f>
        <v>0.32237405144561837</v>
      </c>
      <c r="L2">
        <f>$F$58</f>
        <v>7.875</v>
      </c>
      <c r="M2" s="98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3">
      <c r="A3" s="11" t="s">
        <v>425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98">
        <f t="shared" ref="G3:G4" si="4">$C$58</f>
        <v>0.46</v>
      </c>
      <c r="H3" s="98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98">
        <f t="shared" ref="K3:K4" si="8">$D$63</f>
        <v>0.32237405144561837</v>
      </c>
      <c r="L3">
        <f t="shared" ref="L3:L4" si="9">$F$58</f>
        <v>7.875</v>
      </c>
      <c r="M3" s="98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3">
      <c r="A4" s="11" t="s">
        <v>424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98">
        <f t="shared" si="4"/>
        <v>0.46</v>
      </c>
      <c r="H4" s="98">
        <f t="shared" si="5"/>
        <v>0.1268235294117647</v>
      </c>
      <c r="I4" s="65">
        <f t="shared" si="6"/>
        <v>914763499.58468652</v>
      </c>
      <c r="J4">
        <f t="shared" si="7"/>
        <v>0.27</v>
      </c>
      <c r="K4" s="98">
        <f t="shared" si="8"/>
        <v>0.32237405144561837</v>
      </c>
      <c r="L4">
        <f t="shared" si="9"/>
        <v>7.875</v>
      </c>
      <c r="M4" s="98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3">
      <c r="G5" s="98"/>
      <c r="H5" s="98"/>
      <c r="I5" s="65"/>
      <c r="S5" s="65"/>
      <c r="X5" s="80"/>
    </row>
    <row r="6" spans="1:24" x14ac:dyDescent="0.3">
      <c r="A6" s="104" t="s">
        <v>393</v>
      </c>
      <c r="B6" s="104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98">
        <f>$C$58</f>
        <v>0.46</v>
      </c>
      <c r="H6" s="98">
        <f>$C$66</f>
        <v>0.12153199414660104</v>
      </c>
      <c r="I6" s="65">
        <f t="shared" si="6"/>
        <v>912344786.67626715</v>
      </c>
      <c r="J6">
        <f t="shared" si="7"/>
        <v>0.27</v>
      </c>
      <c r="K6" s="98">
        <f>$D$66</f>
        <v>0.30148453519157836</v>
      </c>
      <c r="L6">
        <f>$F$58</f>
        <v>7.875</v>
      </c>
      <c r="M6" s="98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3">
      <c r="A7" s="104" t="s">
        <v>391</v>
      </c>
      <c r="B7" s="104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98">
        <f t="shared" ref="G7:G13" si="23">$C$58</f>
        <v>0.46</v>
      </c>
      <c r="H7" s="98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98">
        <f t="shared" ref="K7:K13" si="25">$D$66</f>
        <v>0.30148453519157836</v>
      </c>
      <c r="L7">
        <f t="shared" ref="L7:L13" si="26">$F$58</f>
        <v>7.875</v>
      </c>
      <c r="M7" s="98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3">
      <c r="A8" s="104" t="s">
        <v>380</v>
      </c>
      <c r="B8" s="104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98">
        <f t="shared" si="23"/>
        <v>0.46</v>
      </c>
      <c r="H8" s="98">
        <f t="shared" si="24"/>
        <v>0.12153199414660104</v>
      </c>
      <c r="I8" s="65">
        <f t="shared" si="6"/>
        <v>912344786.67626715</v>
      </c>
      <c r="J8">
        <f t="shared" si="7"/>
        <v>0.27</v>
      </c>
      <c r="K8" s="98">
        <f t="shared" si="25"/>
        <v>0.30148453519157836</v>
      </c>
      <c r="L8">
        <f t="shared" si="26"/>
        <v>7.875</v>
      </c>
      <c r="M8" s="98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3">
      <c r="A9" s="104" t="s">
        <v>381</v>
      </c>
      <c r="B9" s="104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98">
        <f t="shared" si="23"/>
        <v>0.46</v>
      </c>
      <c r="H9" s="98">
        <f t="shared" si="24"/>
        <v>0.12153199414660104</v>
      </c>
      <c r="I9" s="65">
        <f t="shared" si="6"/>
        <v>912344786.67626715</v>
      </c>
      <c r="J9">
        <f t="shared" si="7"/>
        <v>0.27</v>
      </c>
      <c r="K9" s="98">
        <f t="shared" si="25"/>
        <v>0.30148453519157836</v>
      </c>
      <c r="L9">
        <f t="shared" si="26"/>
        <v>7.875</v>
      </c>
      <c r="M9" s="98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3">
      <c r="A10" s="104" t="s">
        <v>382</v>
      </c>
      <c r="B10" s="104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98">
        <f t="shared" si="23"/>
        <v>0.46</v>
      </c>
      <c r="H10" s="98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98">
        <f t="shared" si="25"/>
        <v>0.30148453519157836</v>
      </c>
      <c r="L10">
        <f t="shared" si="26"/>
        <v>7.875</v>
      </c>
      <c r="M10" s="98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3">
      <c r="A11" s="104" t="s">
        <v>387</v>
      </c>
      <c r="B11" s="104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98">
        <f t="shared" si="23"/>
        <v>0.46</v>
      </c>
      <c r="H11" s="98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98">
        <f t="shared" si="25"/>
        <v>0.30148453519157836</v>
      </c>
      <c r="L11">
        <f t="shared" si="26"/>
        <v>7.875</v>
      </c>
      <c r="M11" s="98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3">
      <c r="A12" s="104" t="s">
        <v>388</v>
      </c>
      <c r="B12" s="104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98">
        <f t="shared" si="23"/>
        <v>0.46</v>
      </c>
      <c r="H12" s="98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98">
        <f t="shared" si="25"/>
        <v>0.30148453519157836</v>
      </c>
      <c r="L12">
        <f t="shared" si="26"/>
        <v>7.875</v>
      </c>
      <c r="M12" s="98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3">
      <c r="A13" s="104" t="s">
        <v>389</v>
      </c>
      <c r="B13" s="104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98">
        <f t="shared" si="23"/>
        <v>0.46</v>
      </c>
      <c r="H13" s="98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98">
        <f t="shared" si="25"/>
        <v>0.30148453519157836</v>
      </c>
      <c r="L13">
        <f t="shared" si="26"/>
        <v>7.875</v>
      </c>
      <c r="M13" s="98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3">
      <c r="G14" s="98"/>
      <c r="H14" s="98"/>
      <c r="I14" s="65"/>
      <c r="S14" s="65"/>
      <c r="X14" s="80"/>
    </row>
    <row r="15" spans="1:24" x14ac:dyDescent="0.3">
      <c r="A15" s="105" t="s">
        <v>460</v>
      </c>
      <c r="B15" s="105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98">
        <f>$C$68</f>
        <v>0.13287921133115013</v>
      </c>
      <c r="H15" s="98">
        <f>$C$59</f>
        <v>0.33</v>
      </c>
      <c r="I15" s="65">
        <f t="shared" si="6"/>
        <v>10933059528.597418</v>
      </c>
      <c r="J15" s="98">
        <f>$D$68</f>
        <v>0.29142496305131627</v>
      </c>
      <c r="K15">
        <f>$D$59</f>
        <v>130</v>
      </c>
      <c r="L15" s="98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3">
      <c r="G16" s="98"/>
      <c r="H16" s="98"/>
      <c r="I16" s="65"/>
      <c r="S16" s="65"/>
      <c r="X16" s="80"/>
    </row>
    <row r="17" spans="1:26" x14ac:dyDescent="0.3">
      <c r="A17" s="106" t="s">
        <v>469</v>
      </c>
      <c r="B17" s="106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98">
        <f>$C$64</f>
        <v>0.1268235294117647</v>
      </c>
      <c r="H17" s="98">
        <f>$C$59</f>
        <v>0.33</v>
      </c>
      <c r="I17" s="65">
        <f t="shared" si="6"/>
        <v>18380020925.748684</v>
      </c>
      <c r="J17" s="98">
        <f>$D$64</f>
        <v>0.32237405144561837</v>
      </c>
      <c r="K17">
        <f>$D$59</f>
        <v>130</v>
      </c>
      <c r="L17" s="98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  <c r="Z17" t="s">
        <v>641</v>
      </c>
    </row>
    <row r="18" spans="1:26" x14ac:dyDescent="0.3">
      <c r="A18" s="106" t="s">
        <v>480</v>
      </c>
      <c r="B18" s="106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98">
        <f t="shared" ref="G18:G20" si="35">$C$64</f>
        <v>0.1268235294117647</v>
      </c>
      <c r="H18" s="98">
        <f t="shared" ref="H18:H20" si="36">$C$59</f>
        <v>0.33</v>
      </c>
      <c r="I18" s="65">
        <f t="shared" si="6"/>
        <v>18380020925.748684</v>
      </c>
      <c r="J18" s="98">
        <f t="shared" ref="J18:J20" si="37">$D$64</f>
        <v>0.32237405144561837</v>
      </c>
      <c r="K18">
        <f t="shared" ref="K18:K20" si="38">$D$59</f>
        <v>130</v>
      </c>
      <c r="L18" s="98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6" x14ac:dyDescent="0.3">
      <c r="A19" s="106" t="s">
        <v>489</v>
      </c>
      <c r="B19" s="106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98">
        <f t="shared" si="35"/>
        <v>0.1268235294117647</v>
      </c>
      <c r="H19" s="98">
        <f t="shared" si="36"/>
        <v>0.33</v>
      </c>
      <c r="I19" s="65">
        <f t="shared" si="6"/>
        <v>18380020925.748684</v>
      </c>
      <c r="J19" s="98">
        <f t="shared" si="37"/>
        <v>0.32237405144561837</v>
      </c>
      <c r="K19">
        <f t="shared" si="38"/>
        <v>130</v>
      </c>
      <c r="L19" s="98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6" x14ac:dyDescent="0.3">
      <c r="A20" s="106" t="s">
        <v>411</v>
      </c>
      <c r="B20" s="106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98">
        <f t="shared" si="35"/>
        <v>0.1268235294117647</v>
      </c>
      <c r="H20" s="98">
        <f t="shared" si="36"/>
        <v>0.33</v>
      </c>
      <c r="I20" s="65">
        <f t="shared" si="6"/>
        <v>18380020925.748684</v>
      </c>
      <c r="J20" s="98">
        <f t="shared" si="37"/>
        <v>0.32237405144561837</v>
      </c>
      <c r="K20">
        <f t="shared" si="38"/>
        <v>130</v>
      </c>
      <c r="L20" s="98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6" x14ac:dyDescent="0.3">
      <c r="G21" s="98"/>
      <c r="H21" s="98"/>
      <c r="I21" s="65"/>
      <c r="S21" s="65"/>
      <c r="X21" s="80"/>
    </row>
    <row r="22" spans="1:26" x14ac:dyDescent="0.3">
      <c r="G22" s="98"/>
      <c r="H22" s="98"/>
      <c r="I22" s="65"/>
      <c r="S22" s="65"/>
      <c r="X22" s="80"/>
    </row>
    <row r="23" spans="1:26" x14ac:dyDescent="0.3">
      <c r="A23" s="106" t="s">
        <v>482</v>
      </c>
      <c r="B23" s="106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98">
        <f>$C$64</f>
        <v>0.1268235294117647</v>
      </c>
      <c r="H23" s="98">
        <f>$C$58</f>
        <v>0.46</v>
      </c>
      <c r="I23" s="65">
        <f t="shared" si="6"/>
        <v>914763499.58468652</v>
      </c>
      <c r="J23" s="98">
        <f t="shared" ref="J23:J35" si="44">$D$64</f>
        <v>0.32237405144561837</v>
      </c>
      <c r="K23">
        <f t="shared" ref="K23:K35" si="45">$D$58</f>
        <v>0.27</v>
      </c>
      <c r="L23" s="98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6" x14ac:dyDescent="0.3">
      <c r="A24" s="106" t="s">
        <v>483</v>
      </c>
      <c r="B24" s="106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98">
        <f t="shared" ref="G24:G35" si="48">$C$64</f>
        <v>0.1268235294117647</v>
      </c>
      <c r="H24" s="98">
        <f t="shared" ref="H24:H35" si="49">$C$58</f>
        <v>0.46</v>
      </c>
      <c r="I24" s="65">
        <f t="shared" si="6"/>
        <v>914763499.58468652</v>
      </c>
      <c r="J24" s="98">
        <f t="shared" si="44"/>
        <v>0.32237405144561837</v>
      </c>
      <c r="K24">
        <f t="shared" si="45"/>
        <v>0.27</v>
      </c>
      <c r="L24" s="98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6" x14ac:dyDescent="0.3">
      <c r="A25" s="106" t="s">
        <v>484</v>
      </c>
      <c r="B25" s="106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98">
        <f t="shared" si="48"/>
        <v>0.1268235294117647</v>
      </c>
      <c r="H25" s="98">
        <f t="shared" si="49"/>
        <v>0.46</v>
      </c>
      <c r="I25" s="65">
        <f t="shared" si="6"/>
        <v>914763499.58468652</v>
      </c>
      <c r="J25" s="98">
        <f t="shared" si="44"/>
        <v>0.32237405144561837</v>
      </c>
      <c r="K25">
        <f t="shared" si="45"/>
        <v>0.27</v>
      </c>
      <c r="L25" s="98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6" x14ac:dyDescent="0.3">
      <c r="A26" s="106" t="s">
        <v>485</v>
      </c>
      <c r="B26" s="106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98">
        <f t="shared" si="48"/>
        <v>0.1268235294117647</v>
      </c>
      <c r="H26" s="98">
        <f t="shared" si="49"/>
        <v>0.46</v>
      </c>
      <c r="I26" s="65">
        <f t="shared" si="6"/>
        <v>914763499.58468652</v>
      </c>
      <c r="J26" s="98">
        <f t="shared" si="44"/>
        <v>0.32237405144561837</v>
      </c>
      <c r="K26">
        <f t="shared" si="45"/>
        <v>0.27</v>
      </c>
      <c r="L26" s="98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6" x14ac:dyDescent="0.3">
      <c r="D27" s="65"/>
      <c r="E27" s="65"/>
      <c r="F27" s="65"/>
      <c r="G27" s="98"/>
      <c r="H27" s="98"/>
      <c r="I27" s="65"/>
      <c r="J27" s="98"/>
      <c r="L27" s="98"/>
      <c r="S27" s="65"/>
      <c r="X27" s="80"/>
    </row>
    <row r="28" spans="1:26" x14ac:dyDescent="0.3">
      <c r="A28" s="106" t="s">
        <v>437</v>
      </c>
      <c r="B28" s="106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98">
        <f t="shared" si="48"/>
        <v>0.1268235294117647</v>
      </c>
      <c r="H28" s="98">
        <f t="shared" si="49"/>
        <v>0.46</v>
      </c>
      <c r="I28" s="65">
        <f t="shared" si="6"/>
        <v>914763499.58468652</v>
      </c>
      <c r="J28" s="98">
        <f t="shared" si="44"/>
        <v>0.32237405144561837</v>
      </c>
      <c r="K28">
        <f t="shared" si="45"/>
        <v>0.27</v>
      </c>
      <c r="L28" s="98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6" x14ac:dyDescent="0.3">
      <c r="A29" s="106" t="s">
        <v>438</v>
      </c>
      <c r="B29" s="106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98">
        <f t="shared" si="48"/>
        <v>0.1268235294117647</v>
      </c>
      <c r="H29" s="98">
        <f t="shared" si="49"/>
        <v>0.46</v>
      </c>
      <c r="I29" s="65">
        <f t="shared" si="6"/>
        <v>914763499.58468652</v>
      </c>
      <c r="J29" s="98">
        <f t="shared" si="44"/>
        <v>0.32237405144561837</v>
      </c>
      <c r="K29">
        <f t="shared" si="45"/>
        <v>0.27</v>
      </c>
      <c r="L29" s="98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6" x14ac:dyDescent="0.3">
      <c r="A30" s="106" t="s">
        <v>439</v>
      </c>
      <c r="B30" s="106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98">
        <f t="shared" si="48"/>
        <v>0.1268235294117647</v>
      </c>
      <c r="H30" s="98">
        <f t="shared" si="49"/>
        <v>0.46</v>
      </c>
      <c r="I30" s="65">
        <f t="shared" si="6"/>
        <v>914763499.58468652</v>
      </c>
      <c r="J30" s="98">
        <f t="shared" si="44"/>
        <v>0.32237405144561837</v>
      </c>
      <c r="K30">
        <f t="shared" si="45"/>
        <v>0.27</v>
      </c>
      <c r="L30" s="98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6" x14ac:dyDescent="0.3">
      <c r="A31" s="106" t="s">
        <v>440</v>
      </c>
      <c r="B31" s="106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98">
        <f t="shared" si="48"/>
        <v>0.1268235294117647</v>
      </c>
      <c r="H31" s="98">
        <f t="shared" si="49"/>
        <v>0.46</v>
      </c>
      <c r="I31" s="65">
        <f t="shared" si="6"/>
        <v>914763499.58468652</v>
      </c>
      <c r="J31" s="98">
        <f t="shared" si="44"/>
        <v>0.32237405144561837</v>
      </c>
      <c r="K31">
        <f t="shared" si="45"/>
        <v>0.27</v>
      </c>
      <c r="L31" s="98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6" x14ac:dyDescent="0.3">
      <c r="A32" s="106" t="s">
        <v>441</v>
      </c>
      <c r="B32" s="106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98">
        <f t="shared" si="48"/>
        <v>0.1268235294117647</v>
      </c>
      <c r="H32" s="98">
        <f t="shared" si="49"/>
        <v>0.46</v>
      </c>
      <c r="I32" s="65">
        <f t="shared" si="6"/>
        <v>914763499.58468652</v>
      </c>
      <c r="J32" s="98">
        <f t="shared" si="44"/>
        <v>0.32237405144561837</v>
      </c>
      <c r="K32">
        <f t="shared" si="45"/>
        <v>0.27</v>
      </c>
      <c r="L32" s="98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x14ac:dyDescent="0.3">
      <c r="D33" s="65"/>
      <c r="E33" s="65"/>
      <c r="F33" s="65"/>
      <c r="G33" s="98"/>
      <c r="H33" s="98"/>
      <c r="I33" s="65"/>
      <c r="J33" s="98"/>
      <c r="L33" s="98"/>
      <c r="S33" s="65"/>
      <c r="X33" s="80"/>
    </row>
    <row r="34" spans="1:24" x14ac:dyDescent="0.3">
      <c r="A34" s="106" t="s">
        <v>436</v>
      </c>
      <c r="B34" s="106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98">
        <f t="shared" si="48"/>
        <v>0.1268235294117647</v>
      </c>
      <c r="H34" s="98">
        <f t="shared" si="49"/>
        <v>0.46</v>
      </c>
      <c r="I34" s="65">
        <f t="shared" si="6"/>
        <v>914763499.58468652</v>
      </c>
      <c r="J34" s="98">
        <f t="shared" si="44"/>
        <v>0.32237405144561837</v>
      </c>
      <c r="K34">
        <f t="shared" si="45"/>
        <v>0.27</v>
      </c>
      <c r="L34" s="98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>
        <v>730</v>
      </c>
      <c r="V34">
        <f t="shared" si="16"/>
        <v>3.5853729039501091E-2</v>
      </c>
      <c r="W34">
        <v>2</v>
      </c>
      <c r="X34" s="80">
        <f t="shared" si="17"/>
        <v>744.15254091952022</v>
      </c>
    </row>
    <row r="35" spans="1:24" x14ac:dyDescent="0.3">
      <c r="A35" s="106" t="s">
        <v>608</v>
      </c>
      <c r="B35" s="106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98">
        <f t="shared" si="48"/>
        <v>0.1268235294117647</v>
      </c>
      <c r="H35" s="98">
        <f t="shared" si="49"/>
        <v>0.46</v>
      </c>
      <c r="I35" s="65">
        <f t="shared" si="6"/>
        <v>914763499.58468652</v>
      </c>
      <c r="J35" s="98">
        <f t="shared" si="44"/>
        <v>0.32237405144561837</v>
      </c>
      <c r="K35">
        <f t="shared" si="45"/>
        <v>0.27</v>
      </c>
      <c r="L35" s="98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>
        <v>730</v>
      </c>
      <c r="V35">
        <f t="shared" si="16"/>
        <v>3.5853729039501091E-2</v>
      </c>
      <c r="W35">
        <v>2</v>
      </c>
      <c r="X35" s="80">
        <f t="shared" si="17"/>
        <v>744.15254091952022</v>
      </c>
    </row>
    <row r="36" spans="1:24" x14ac:dyDescent="0.3">
      <c r="G36" s="98"/>
      <c r="H36" s="98"/>
      <c r="I36" s="65"/>
      <c r="S36" s="65"/>
      <c r="X36" s="80"/>
    </row>
    <row r="37" spans="1:24" x14ac:dyDescent="0.3">
      <c r="A37" s="104" t="s">
        <v>493</v>
      </c>
      <c r="B37" s="104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98">
        <f>$C$66</f>
        <v>0.12153199414660104</v>
      </c>
      <c r="H37" s="98">
        <f>$C$65</f>
        <v>0.1268235294117647</v>
      </c>
      <c r="I37" s="65">
        <f t="shared" si="6"/>
        <v>11513365149.421299</v>
      </c>
      <c r="J37" s="98">
        <f>$D$66</f>
        <v>0.30148453519157836</v>
      </c>
      <c r="K37" s="98">
        <f>$D$65</f>
        <v>0.32237405144561837</v>
      </c>
      <c r="L37" s="98">
        <f>$F$66</f>
        <v>0.22499999999999998</v>
      </c>
      <c r="M37" s="98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3">
      <c r="A38" s="104" t="s">
        <v>496</v>
      </c>
      <c r="B38" s="104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98">
        <f t="shared" ref="G38:G40" si="59">$C$66</f>
        <v>0.12153199414660104</v>
      </c>
      <c r="H38" s="98">
        <f t="shared" ref="H38:H40" si="60">$C$65</f>
        <v>0.1268235294117647</v>
      </c>
      <c r="I38" s="65">
        <f t="shared" si="6"/>
        <v>11513365149.421299</v>
      </c>
      <c r="J38" s="98">
        <f t="shared" ref="J38:J40" si="61">$D$66</f>
        <v>0.30148453519157836</v>
      </c>
      <c r="K38" s="98">
        <f t="shared" ref="K38:K40" si="62">$D$65</f>
        <v>0.32237405144561837</v>
      </c>
      <c r="L38" s="98">
        <f t="shared" ref="L38:L40" si="63">$F$66</f>
        <v>0.22499999999999998</v>
      </c>
      <c r="M38" s="98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3">
      <c r="A39" s="104" t="s">
        <v>499</v>
      </c>
      <c r="B39" s="104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98">
        <f t="shared" si="59"/>
        <v>0.12153199414660104</v>
      </c>
      <c r="H39" s="98">
        <f t="shared" si="60"/>
        <v>0.1268235294117647</v>
      </c>
      <c r="I39" s="65">
        <f t="shared" si="6"/>
        <v>11513365149.421299</v>
      </c>
      <c r="J39" s="98">
        <f t="shared" si="61"/>
        <v>0.30148453519157836</v>
      </c>
      <c r="K39" s="98">
        <f t="shared" si="62"/>
        <v>0.32237405144561837</v>
      </c>
      <c r="L39" s="98">
        <f t="shared" si="63"/>
        <v>0.22499999999999998</v>
      </c>
      <c r="M39" s="98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3">
      <c r="A40" s="104" t="s">
        <v>500</v>
      </c>
      <c r="B40" s="104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98">
        <f t="shared" si="59"/>
        <v>0.12153199414660104</v>
      </c>
      <c r="H40" s="98">
        <f t="shared" si="60"/>
        <v>0.1268235294117647</v>
      </c>
      <c r="I40" s="65">
        <f>E40*F40/(F40*(1-G40^2)+E40*(1-H40^2))</f>
        <v>11513365149.421299</v>
      </c>
      <c r="J40" s="98">
        <f t="shared" si="61"/>
        <v>0.30148453519157836</v>
      </c>
      <c r="K40" s="98">
        <f t="shared" si="62"/>
        <v>0.32237405144561837</v>
      </c>
      <c r="L40" s="98">
        <f t="shared" si="63"/>
        <v>0.22499999999999998</v>
      </c>
      <c r="M40" s="98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3">
      <c r="A42" s="2" t="s">
        <v>513</v>
      </c>
    </row>
    <row r="43" spans="1:24" x14ac:dyDescent="0.3">
      <c r="A43" t="s">
        <v>514</v>
      </c>
      <c r="B43" s="2" t="s">
        <v>522</v>
      </c>
      <c r="C43" s="2" t="s">
        <v>521</v>
      </c>
      <c r="D43" s="2" t="s">
        <v>543</v>
      </c>
      <c r="E43" s="2" t="s">
        <v>540</v>
      </c>
      <c r="F43" s="2" t="s">
        <v>537</v>
      </c>
      <c r="G43" s="2" t="s">
        <v>542</v>
      </c>
      <c r="H43" s="2" t="s">
        <v>539</v>
      </c>
      <c r="I43" s="2" t="s">
        <v>541</v>
      </c>
      <c r="J43" s="2" t="s">
        <v>509</v>
      </c>
      <c r="K43" s="2" t="s">
        <v>534</v>
      </c>
      <c r="L43" s="2" t="s">
        <v>516</v>
      </c>
      <c r="T43" t="s">
        <v>600</v>
      </c>
      <c r="U43" t="s">
        <v>601</v>
      </c>
    </row>
    <row r="44" spans="1:24" x14ac:dyDescent="0.3">
      <c r="A44" s="105" t="s">
        <v>527</v>
      </c>
      <c r="B44" s="105">
        <v>3</v>
      </c>
      <c r="C44" s="105">
        <v>5.5</v>
      </c>
      <c r="D44" s="105">
        <v>1000</v>
      </c>
      <c r="E44" s="105">
        <v>0.5</v>
      </c>
      <c r="F44" s="105">
        <v>0.18</v>
      </c>
      <c r="G44" s="105">
        <f>(B44+C44)/2</f>
        <v>4.25</v>
      </c>
      <c r="H44" s="105">
        <v>0.22500000000000001</v>
      </c>
      <c r="I44" s="105">
        <f>(B44+C44)/4</f>
        <v>2.125</v>
      </c>
      <c r="J44" s="111">
        <f>D44/(0.16*E44+0.58*F44*G44+H44*I44)</f>
        <v>998.17832455768223</v>
      </c>
      <c r="K44" s="105" t="s">
        <v>529</v>
      </c>
      <c r="L44" s="103" t="s">
        <v>520</v>
      </c>
      <c r="T44" t="s">
        <v>607</v>
      </c>
      <c r="U44" t="s">
        <v>606</v>
      </c>
    </row>
    <row r="45" spans="1:24" x14ac:dyDescent="0.3">
      <c r="A45" s="106" t="s">
        <v>524</v>
      </c>
      <c r="B45" s="106">
        <v>2</v>
      </c>
      <c r="C45" s="106">
        <v>3.8</v>
      </c>
      <c r="D45" s="106">
        <v>200</v>
      </c>
      <c r="E45" s="106">
        <v>0.4</v>
      </c>
      <c r="F45" s="106">
        <v>0.18</v>
      </c>
      <c r="G45" s="106">
        <f t="shared" ref="G45:G49" si="67">(B45+C45)/2</f>
        <v>2.9</v>
      </c>
      <c r="H45" s="106">
        <v>0.22500000000000001</v>
      </c>
      <c r="I45" s="106">
        <f t="shared" ref="I45:I49" si="68">(B45+C45)/4</f>
        <v>1.45</v>
      </c>
      <c r="J45" s="108">
        <f t="shared" ref="J45:J49" si="69">D45/(0.16*E45+0.58*F45*G45+H45*I45)</f>
        <v>288.59612415405263</v>
      </c>
      <c r="K45" s="106" t="s">
        <v>530</v>
      </c>
      <c r="L45" s="110" t="s">
        <v>518</v>
      </c>
      <c r="T45" t="s">
        <v>602</v>
      </c>
      <c r="U45" t="s">
        <v>603</v>
      </c>
    </row>
    <row r="46" spans="1:24" x14ac:dyDescent="0.3">
      <c r="A46" s="11" t="s">
        <v>515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09">
        <f t="shared" si="69"/>
        <v>279.83769413740032</v>
      </c>
      <c r="K46" s="11" t="s">
        <v>532</v>
      </c>
      <c r="L46" s="103" t="s">
        <v>519</v>
      </c>
      <c r="T46" t="s">
        <v>599</v>
      </c>
      <c r="U46" t="s">
        <v>604</v>
      </c>
    </row>
    <row r="47" spans="1:24" x14ac:dyDescent="0.3">
      <c r="A47" t="s">
        <v>523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528</v>
      </c>
      <c r="L47" s="103" t="s">
        <v>517</v>
      </c>
    </row>
    <row r="48" spans="1:24" x14ac:dyDescent="0.3">
      <c r="A48" s="104" t="s">
        <v>525</v>
      </c>
      <c r="B48" s="104">
        <v>2</v>
      </c>
      <c r="C48" s="104">
        <v>3.8</v>
      </c>
      <c r="D48" s="104">
        <v>200</v>
      </c>
      <c r="E48" s="104">
        <v>0.4</v>
      </c>
      <c r="F48" s="104">
        <v>0.18</v>
      </c>
      <c r="G48" s="104">
        <f t="shared" si="67"/>
        <v>2.9</v>
      </c>
      <c r="H48" s="104">
        <v>0.22500000000000001</v>
      </c>
      <c r="I48" s="104">
        <f t="shared" si="68"/>
        <v>1.45</v>
      </c>
      <c r="J48" s="107">
        <f t="shared" si="69"/>
        <v>288.59612415405263</v>
      </c>
      <c r="K48" s="104" t="s">
        <v>533</v>
      </c>
      <c r="L48" s="103" t="s">
        <v>536</v>
      </c>
    </row>
    <row r="49" spans="1:12" x14ac:dyDescent="0.3">
      <c r="A49" t="s">
        <v>526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531</v>
      </c>
      <c r="L49" s="103" t="s">
        <v>535</v>
      </c>
    </row>
    <row r="52" spans="1:12" x14ac:dyDescent="0.3">
      <c r="A52" t="s">
        <v>538</v>
      </c>
    </row>
    <row r="54" spans="1:12" x14ac:dyDescent="0.3">
      <c r="A54" s="2" t="s">
        <v>560</v>
      </c>
      <c r="B54" s="2" t="s">
        <v>556</v>
      </c>
      <c r="C54" s="2" t="s">
        <v>561</v>
      </c>
      <c r="D54" s="2" t="s">
        <v>569</v>
      </c>
      <c r="E54" s="2" t="s">
        <v>567</v>
      </c>
      <c r="F54" s="2" t="s">
        <v>568</v>
      </c>
      <c r="G54" s="2" t="s">
        <v>564</v>
      </c>
      <c r="H54" s="2"/>
    </row>
    <row r="55" spans="1:12" x14ac:dyDescent="0.3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3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3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3">
      <c r="A58" t="s">
        <v>559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3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3">
      <c r="A60" t="s">
        <v>191</v>
      </c>
      <c r="B60" s="65">
        <v>22998979167.45435</v>
      </c>
      <c r="C60" s="98">
        <v>0.12528195282501373</v>
      </c>
      <c r="D60" s="98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3">
      <c r="A61" t="s">
        <v>34</v>
      </c>
      <c r="B61" s="65">
        <v>22998979167.45435</v>
      </c>
      <c r="C61" s="98">
        <v>0.12528195282501373</v>
      </c>
      <c r="D61" s="98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3">
      <c r="A62" t="s">
        <v>66</v>
      </c>
      <c r="B62" s="65">
        <v>22998979167.45435</v>
      </c>
      <c r="C62" s="98">
        <v>0.12528195282501373</v>
      </c>
      <c r="D62" s="98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3">
      <c r="A63" t="s">
        <v>192</v>
      </c>
      <c r="B63" s="65">
        <v>23438436822.605194</v>
      </c>
      <c r="C63" s="98">
        <v>0.1268235294117647</v>
      </c>
      <c r="D63" s="98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3">
      <c r="A64" t="s">
        <v>193</v>
      </c>
      <c r="B64" s="65">
        <v>23438436822.605194</v>
      </c>
      <c r="C64" s="98">
        <v>0.1268235294117647</v>
      </c>
      <c r="D64" s="98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3">
      <c r="A65" t="s">
        <v>194</v>
      </c>
      <c r="B65" s="65">
        <v>23438436822.605194</v>
      </c>
      <c r="C65" s="98">
        <v>0.1268235294117647</v>
      </c>
      <c r="D65" s="98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3">
      <c r="A66" t="s">
        <v>64</v>
      </c>
      <c r="B66" s="65">
        <v>21954080374.382694</v>
      </c>
      <c r="C66" s="98">
        <v>0.12153199414660104</v>
      </c>
      <c r="D66" s="98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3">
      <c r="A67" t="s">
        <v>211</v>
      </c>
      <c r="B67" s="65">
        <v>13029546628.153971</v>
      </c>
      <c r="C67" s="98">
        <v>0.14052802494434496</v>
      </c>
      <c r="D67" s="98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3">
      <c r="A68" t="s">
        <v>214</v>
      </c>
      <c r="B68" s="65">
        <v>12428818143.584404</v>
      </c>
      <c r="C68" s="98">
        <v>0.13287921133115013</v>
      </c>
      <c r="D68" s="98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3">
      <c r="A70" t="s">
        <v>565</v>
      </c>
    </row>
    <row r="71" spans="1:7" x14ac:dyDescent="0.3">
      <c r="A71" t="s">
        <v>566</v>
      </c>
    </row>
  </sheetData>
  <hyperlinks>
    <hyperlink ref="L48" r:id="rId1" xr:uid="{00000000-0004-0000-0700-000000000000}"/>
    <hyperlink ref="L47" r:id="rId2" xr:uid="{00000000-0004-0000-0700-000001000000}"/>
    <hyperlink ref="L44" r:id="rId3" xr:uid="{00000000-0004-0000-0700-000002000000}"/>
    <hyperlink ref="L46" r:id="rId4" xr:uid="{00000000-0004-0000-0700-000003000000}"/>
    <hyperlink ref="L49" r:id="rId5" xr:uid="{00000000-0004-0000-0700-000004000000}"/>
    <hyperlink ref="L45" r:id="rId6" xr:uid="{00000000-0004-0000-0700-000005000000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1"/>
  <sheetViews>
    <sheetView topLeftCell="A80" zoomScaleNormal="100" workbookViewId="0">
      <selection activeCell="A93" sqref="A93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155</v>
      </c>
      <c r="B14">
        <v>9.8000000000000007</v>
      </c>
    </row>
    <row r="15" spans="1:8" x14ac:dyDescent="0.3">
      <c r="A15" t="s">
        <v>156</v>
      </c>
      <c r="B15">
        <v>10.199999999999999</v>
      </c>
    </row>
    <row r="16" spans="1:8" x14ac:dyDescent="0.3">
      <c r="A16" t="s">
        <v>157</v>
      </c>
      <c r="B16">
        <v>11.2</v>
      </c>
    </row>
    <row r="17" spans="1:9" x14ac:dyDescent="0.3">
      <c r="A17" t="s">
        <v>158</v>
      </c>
      <c r="B17">
        <v>11.4</v>
      </c>
    </row>
    <row r="23" spans="1:9" x14ac:dyDescent="0.3">
      <c r="A23" t="s">
        <v>342</v>
      </c>
      <c r="B23" t="s">
        <v>343</v>
      </c>
    </row>
    <row r="24" spans="1:9" x14ac:dyDescent="0.3">
      <c r="A24" t="s">
        <v>174</v>
      </c>
      <c r="D24" t="s">
        <v>182</v>
      </c>
    </row>
    <row r="25" spans="1:9" x14ac:dyDescent="0.3">
      <c r="A25" t="s">
        <v>175</v>
      </c>
      <c r="B25">
        <v>4</v>
      </c>
      <c r="C25" t="s">
        <v>176</v>
      </c>
      <c r="D25">
        <v>3.5000000000000003E-2</v>
      </c>
      <c r="E25">
        <f>D25*B25</f>
        <v>0.14000000000000001</v>
      </c>
      <c r="G25" t="s">
        <v>187</v>
      </c>
      <c r="I25" t="s">
        <v>188</v>
      </c>
    </row>
    <row r="26" spans="1:9" x14ac:dyDescent="0.3">
      <c r="A26" t="s">
        <v>177</v>
      </c>
      <c r="B26">
        <v>3</v>
      </c>
      <c r="C26" t="s">
        <v>176</v>
      </c>
      <c r="D26">
        <v>0.48</v>
      </c>
      <c r="E26">
        <f t="shared" ref="E26:E27" si="0">D26*B26</f>
        <v>1.44</v>
      </c>
    </row>
    <row r="27" spans="1:9" x14ac:dyDescent="0.3">
      <c r="A27" t="s">
        <v>178</v>
      </c>
      <c r="B27">
        <v>2</v>
      </c>
      <c r="C27" t="s">
        <v>179</v>
      </c>
      <c r="D27">
        <v>0.01</v>
      </c>
      <c r="E27">
        <f t="shared" si="0"/>
        <v>0.02</v>
      </c>
    </row>
    <row r="30" spans="1:9" x14ac:dyDescent="0.3">
      <c r="A30" t="s">
        <v>186</v>
      </c>
    </row>
    <row r="31" spans="1:9" x14ac:dyDescent="0.3">
      <c r="A31" t="s">
        <v>175</v>
      </c>
      <c r="B31">
        <v>6</v>
      </c>
      <c r="C31" t="s">
        <v>180</v>
      </c>
      <c r="D31">
        <v>3.5000000000000003E-2</v>
      </c>
      <c r="E31">
        <f>D31*B31</f>
        <v>0.21000000000000002</v>
      </c>
    </row>
    <row r="32" spans="1:9" x14ac:dyDescent="0.3">
      <c r="A32" t="s">
        <v>177</v>
      </c>
      <c r="B32">
        <v>3</v>
      </c>
      <c r="C32" t="s">
        <v>179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177</v>
      </c>
      <c r="B33">
        <v>2</v>
      </c>
      <c r="C33" t="s">
        <v>179</v>
      </c>
      <c r="D33">
        <v>0.73499999999999999</v>
      </c>
      <c r="E33">
        <f t="shared" si="1"/>
        <v>1.47</v>
      </c>
    </row>
    <row r="34" spans="1:15" x14ac:dyDescent="0.3">
      <c r="A34" t="s">
        <v>178</v>
      </c>
      <c r="B34">
        <v>2</v>
      </c>
      <c r="C34" t="s">
        <v>179</v>
      </c>
      <c r="D34">
        <v>0.01</v>
      </c>
      <c r="E34">
        <f>D34*B34</f>
        <v>0.02</v>
      </c>
    </row>
    <row r="36" spans="1:15" x14ac:dyDescent="0.3">
      <c r="A36" t="s">
        <v>181</v>
      </c>
    </row>
    <row r="37" spans="1:15" x14ac:dyDescent="0.3">
      <c r="A37" t="s">
        <v>175</v>
      </c>
      <c r="B37">
        <v>6</v>
      </c>
      <c r="C37" t="s">
        <v>176</v>
      </c>
      <c r="D37">
        <v>3.5000000000000003E-2</v>
      </c>
      <c r="E37">
        <f>D37*B37</f>
        <v>0.21000000000000002</v>
      </c>
    </row>
    <row r="38" spans="1:15" x14ac:dyDescent="0.3">
      <c r="A38" t="s">
        <v>177</v>
      </c>
      <c r="B38">
        <v>5</v>
      </c>
      <c r="C38" t="s">
        <v>183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178</v>
      </c>
      <c r="B39">
        <v>2</v>
      </c>
      <c r="C39" t="s">
        <v>183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188</v>
      </c>
    </row>
    <row r="42" spans="1:15" x14ac:dyDescent="0.3">
      <c r="A42" t="s">
        <v>185</v>
      </c>
      <c r="B42">
        <v>2</v>
      </c>
      <c r="C42" t="s">
        <v>183</v>
      </c>
      <c r="D42">
        <v>3.5000000000000003E-2</v>
      </c>
      <c r="E42">
        <f>D42*B42</f>
        <v>7.0000000000000007E-2</v>
      </c>
    </row>
    <row r="43" spans="1:15" x14ac:dyDescent="0.3">
      <c r="A43" t="s">
        <v>177</v>
      </c>
      <c r="B43">
        <v>1</v>
      </c>
      <c r="C43" t="s">
        <v>183</v>
      </c>
      <c r="D43">
        <v>1.51</v>
      </c>
      <c r="E43">
        <f t="shared" ref="E43:E44" si="3">D43*B43</f>
        <v>1.51</v>
      </c>
    </row>
    <row r="44" spans="1:15" x14ac:dyDescent="0.3">
      <c r="A44" t="s">
        <v>178</v>
      </c>
      <c r="B44">
        <v>2</v>
      </c>
      <c r="C44" t="s">
        <v>183</v>
      </c>
      <c r="D44">
        <v>0.01</v>
      </c>
      <c r="E44">
        <f t="shared" si="3"/>
        <v>0.02</v>
      </c>
    </row>
    <row r="46" spans="1:15" x14ac:dyDescent="0.3">
      <c r="A46" t="s">
        <v>209</v>
      </c>
    </row>
    <row r="47" spans="1:15" x14ac:dyDescent="0.3">
      <c r="A47" t="s">
        <v>177</v>
      </c>
      <c r="B47">
        <v>1</v>
      </c>
      <c r="C47" t="s">
        <v>183</v>
      </c>
      <c r="D47">
        <v>0.21</v>
      </c>
      <c r="E47">
        <f>D47*B47</f>
        <v>0.21</v>
      </c>
      <c r="G47" s="3"/>
    </row>
    <row r="48" spans="1:15" x14ac:dyDescent="0.3">
      <c r="A48" t="s">
        <v>185</v>
      </c>
      <c r="B48">
        <v>2</v>
      </c>
      <c r="C48" t="s">
        <v>183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178</v>
      </c>
      <c r="B49">
        <v>2</v>
      </c>
      <c r="C49" t="s">
        <v>183</v>
      </c>
      <c r="D49">
        <v>0.01</v>
      </c>
      <c r="E49">
        <f>D49*B49</f>
        <v>0.02</v>
      </c>
    </row>
    <row r="51" spans="1:16" x14ac:dyDescent="0.3">
      <c r="A51" t="s">
        <v>212</v>
      </c>
    </row>
    <row r="52" spans="1:16" x14ac:dyDescent="0.3">
      <c r="A52" t="s">
        <v>177</v>
      </c>
      <c r="B52">
        <v>1</v>
      </c>
      <c r="C52" t="s">
        <v>183</v>
      </c>
      <c r="D52">
        <v>0.91</v>
      </c>
      <c r="E52">
        <f>D52*B52</f>
        <v>0.91</v>
      </c>
    </row>
    <row r="53" spans="1:16" x14ac:dyDescent="0.3">
      <c r="A53" t="s">
        <v>185</v>
      </c>
      <c r="B53">
        <v>2</v>
      </c>
      <c r="C53" t="s">
        <v>183</v>
      </c>
      <c r="D53">
        <v>3.5000000000000003E-2</v>
      </c>
      <c r="E53">
        <f t="shared" ref="E53" si="5">D53*B53</f>
        <v>7.0000000000000007E-2</v>
      </c>
      <c r="H53" t="s">
        <v>225</v>
      </c>
    </row>
    <row r="54" spans="1:16" x14ac:dyDescent="0.3">
      <c r="A54" t="s">
        <v>178</v>
      </c>
      <c r="B54">
        <v>2</v>
      </c>
      <c r="C54" t="s">
        <v>183</v>
      </c>
      <c r="D54">
        <v>0.01</v>
      </c>
      <c r="E54">
        <f>D54*B54</f>
        <v>0.02</v>
      </c>
      <c r="H54" t="s">
        <v>226</v>
      </c>
      <c r="I54" t="s">
        <v>227</v>
      </c>
    </row>
    <row r="55" spans="1:16" x14ac:dyDescent="0.3">
      <c r="H55">
        <v>24.88</v>
      </c>
      <c r="I55" t="s">
        <v>228</v>
      </c>
      <c r="K55" s="54">
        <v>7.1000000000000004E-3</v>
      </c>
      <c r="M55" t="s">
        <v>230</v>
      </c>
      <c r="O55" t="s">
        <v>232</v>
      </c>
    </row>
    <row r="56" spans="1:16" x14ac:dyDescent="0.3">
      <c r="A56" t="s">
        <v>213</v>
      </c>
      <c r="H56">
        <v>10.119999999999999</v>
      </c>
      <c r="I56" t="s">
        <v>229</v>
      </c>
      <c r="K56" s="54">
        <v>2.8999999999999998E-3</v>
      </c>
      <c r="M56" t="s">
        <v>231</v>
      </c>
      <c r="O56" t="s">
        <v>233</v>
      </c>
      <c r="P56" t="s">
        <v>234</v>
      </c>
    </row>
    <row r="57" spans="1:16" x14ac:dyDescent="0.3">
      <c r="A57" t="s">
        <v>185</v>
      </c>
      <c r="B57">
        <v>0</v>
      </c>
      <c r="C57" t="s">
        <v>183</v>
      </c>
      <c r="D57">
        <v>0</v>
      </c>
      <c r="E57">
        <f t="shared" ref="E57" si="6">D57*B57</f>
        <v>0</v>
      </c>
      <c r="F57" t="s">
        <v>236</v>
      </c>
    </row>
    <row r="58" spans="1:16" x14ac:dyDescent="0.3">
      <c r="A58" t="s">
        <v>208</v>
      </c>
      <c r="B58">
        <v>1</v>
      </c>
      <c r="C58" t="s">
        <v>183</v>
      </c>
      <c r="D58">
        <v>0.254</v>
      </c>
      <c r="E58">
        <f t="shared" ref="E58:E59" si="7">D58*B58</f>
        <v>0.254</v>
      </c>
      <c r="F58" t="s">
        <v>237</v>
      </c>
    </row>
    <row r="59" spans="1:16" x14ac:dyDescent="0.3">
      <c r="A59" t="s">
        <v>178</v>
      </c>
      <c r="B59">
        <v>0</v>
      </c>
      <c r="C59" t="s">
        <v>183</v>
      </c>
      <c r="D59">
        <v>0</v>
      </c>
      <c r="E59">
        <f t="shared" si="7"/>
        <v>0</v>
      </c>
      <c r="F59" s="3"/>
    </row>
    <row r="62" spans="1:16" x14ac:dyDescent="0.3">
      <c r="A62" t="s">
        <v>214</v>
      </c>
    </row>
    <row r="63" spans="1:16" x14ac:dyDescent="0.3">
      <c r="A63" t="s">
        <v>208</v>
      </c>
      <c r="B63">
        <f>E58</f>
        <v>0.254</v>
      </c>
    </row>
    <row r="64" spans="1:16" x14ac:dyDescent="0.3">
      <c r="A64" t="s">
        <v>177</v>
      </c>
      <c r="B64">
        <f>E52+E47</f>
        <v>1.1200000000000001</v>
      </c>
    </row>
    <row r="65" spans="1:5" x14ac:dyDescent="0.3">
      <c r="A65" t="s">
        <v>185</v>
      </c>
      <c r="B65">
        <f>E53+E48</f>
        <v>0.14000000000000001</v>
      </c>
    </row>
    <row r="66" spans="1:5" x14ac:dyDescent="0.3">
      <c r="A66" t="s">
        <v>178</v>
      </c>
      <c r="B66">
        <f>E54+E49</f>
        <v>0.04</v>
      </c>
    </row>
    <row r="69" spans="1:5" x14ac:dyDescent="0.3">
      <c r="A69" t="s">
        <v>184</v>
      </c>
    </row>
    <row r="70" spans="1:5" x14ac:dyDescent="0.3">
      <c r="A70" t="s">
        <v>208</v>
      </c>
      <c r="B70">
        <v>1</v>
      </c>
      <c r="C70" t="s">
        <v>183</v>
      </c>
      <c r="D70">
        <v>0.21</v>
      </c>
      <c r="E70">
        <f>D70*B70</f>
        <v>0.21</v>
      </c>
    </row>
    <row r="71" spans="1:5" x14ac:dyDescent="0.3">
      <c r="A71" t="s">
        <v>185</v>
      </c>
      <c r="B71">
        <v>2</v>
      </c>
      <c r="C71" t="s">
        <v>183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178</v>
      </c>
      <c r="B72">
        <v>2</v>
      </c>
      <c r="C72" t="s">
        <v>183</v>
      </c>
      <c r="D72">
        <v>0.01</v>
      </c>
      <c r="E72">
        <f>D72*B72</f>
        <v>0.02</v>
      </c>
    </row>
    <row r="75" spans="1:5" x14ac:dyDescent="0.3">
      <c r="A75" t="s">
        <v>210</v>
      </c>
    </row>
    <row r="76" spans="1:5" x14ac:dyDescent="0.3">
      <c r="A76" t="s">
        <v>177</v>
      </c>
      <c r="B76">
        <v>3</v>
      </c>
      <c r="C76" t="s">
        <v>183</v>
      </c>
      <c r="D76">
        <v>0.28000000000000003</v>
      </c>
      <c r="E76">
        <f>D76*B76</f>
        <v>0.84000000000000008</v>
      </c>
    </row>
    <row r="77" spans="1:5" x14ac:dyDescent="0.3">
      <c r="A77" t="s">
        <v>185</v>
      </c>
      <c r="B77">
        <v>4</v>
      </c>
      <c r="C77" t="s">
        <v>183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178</v>
      </c>
      <c r="B78">
        <v>2</v>
      </c>
      <c r="C78" t="s">
        <v>183</v>
      </c>
      <c r="D78">
        <v>0.01</v>
      </c>
      <c r="E78">
        <f>D78*B78</f>
        <v>0.02</v>
      </c>
    </row>
    <row r="80" spans="1:5" x14ac:dyDescent="0.3">
      <c r="A80" t="s">
        <v>211</v>
      </c>
    </row>
    <row r="81" spans="1:9" x14ac:dyDescent="0.3">
      <c r="A81" t="s">
        <v>177</v>
      </c>
      <c r="B81">
        <f>E76</f>
        <v>0.84000000000000008</v>
      </c>
    </row>
    <row r="82" spans="1:9" x14ac:dyDescent="0.3">
      <c r="A82" t="s">
        <v>208</v>
      </c>
      <c r="B82">
        <f>E70</f>
        <v>0.21</v>
      </c>
    </row>
    <row r="83" spans="1:9" x14ac:dyDescent="0.3">
      <c r="A83" t="s">
        <v>185</v>
      </c>
      <c r="B83">
        <f>E71+E77</f>
        <v>0.21000000000000002</v>
      </c>
    </row>
    <row r="84" spans="1:9" x14ac:dyDescent="0.3">
      <c r="A84" t="s">
        <v>178</v>
      </c>
      <c r="B84">
        <f>E72+E78</f>
        <v>0.04</v>
      </c>
    </row>
    <row r="88" spans="1:9" x14ac:dyDescent="0.3">
      <c r="I88" t="s">
        <v>574</v>
      </c>
    </row>
    <row r="89" spans="1:9" x14ac:dyDescent="0.3">
      <c r="A89" t="s">
        <v>579</v>
      </c>
    </row>
    <row r="90" spans="1:9" x14ac:dyDescent="0.3">
      <c r="A90">
        <f>(10257-1531)*0.8</f>
        <v>6980.8</v>
      </c>
      <c r="B90">
        <v>7000</v>
      </c>
    </row>
    <row r="91" spans="1:9" x14ac:dyDescent="0.3">
      <c r="A91" t="s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2025-07-22T12:49:19Z</dcterms:modified>
</cp:coreProperties>
</file>