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112" yWindow="0" windowWidth="20928" windowHeight="9684"/>
  </bookViews>
  <sheets>
    <sheet name="Bang luong" sheetId="1" r:id="rId1"/>
    <sheet name="Bang cham cong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G16" i="1" s="1"/>
  <c r="N16" i="1" s="1"/>
  <c r="P16" i="1" s="1"/>
  <c r="Q16" i="1" s="1"/>
  <c r="E17" i="1"/>
  <c r="E18" i="1"/>
  <c r="E19" i="1"/>
  <c r="E20" i="1"/>
  <c r="G20" i="1" s="1"/>
  <c r="N20" i="1" s="1"/>
  <c r="P20" i="1" s="1"/>
  <c r="Q20" i="1" s="1"/>
  <c r="E24" i="1"/>
  <c r="E28" i="1"/>
  <c r="E32" i="1"/>
  <c r="E36" i="1"/>
  <c r="E40" i="1"/>
  <c r="E44" i="1"/>
  <c r="E48" i="1"/>
  <c r="E52" i="1"/>
  <c r="E56" i="1"/>
  <c r="E58" i="1"/>
  <c r="E12" i="1"/>
  <c r="E11" i="1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C10" i="2"/>
  <c r="B10" i="2"/>
  <c r="A10" i="2"/>
  <c r="AI56" i="2"/>
  <c r="E57" i="1" s="1"/>
  <c r="AI55" i="2"/>
  <c r="AI54" i="2"/>
  <c r="E55" i="1" s="1"/>
  <c r="AI53" i="2"/>
  <c r="E54" i="1" s="1"/>
  <c r="AI52" i="2"/>
  <c r="E53" i="1" s="1"/>
  <c r="AI51" i="2"/>
  <c r="AI50" i="2"/>
  <c r="E51" i="1" s="1"/>
  <c r="AI49" i="2"/>
  <c r="E50" i="1" s="1"/>
  <c r="AI48" i="2"/>
  <c r="E49" i="1" s="1"/>
  <c r="AI47" i="2"/>
  <c r="AI46" i="2"/>
  <c r="E47" i="1" s="1"/>
  <c r="AI45" i="2"/>
  <c r="E46" i="1" s="1"/>
  <c r="AI44" i="2"/>
  <c r="E45" i="1" s="1"/>
  <c r="AI43" i="2"/>
  <c r="AI42" i="2"/>
  <c r="E43" i="1" s="1"/>
  <c r="AI41" i="2"/>
  <c r="E42" i="1" s="1"/>
  <c r="AI40" i="2"/>
  <c r="E41" i="1" s="1"/>
  <c r="AI39" i="2"/>
  <c r="AI38" i="2"/>
  <c r="E39" i="1" s="1"/>
  <c r="AI37" i="2"/>
  <c r="E38" i="1" s="1"/>
  <c r="AI36" i="2"/>
  <c r="E37" i="1" s="1"/>
  <c r="AI35" i="2"/>
  <c r="AI34" i="2"/>
  <c r="E35" i="1" s="1"/>
  <c r="AI33" i="2"/>
  <c r="E34" i="1" s="1"/>
  <c r="AI32" i="2"/>
  <c r="E33" i="1" s="1"/>
  <c r="AI31" i="2"/>
  <c r="AI30" i="2"/>
  <c r="E31" i="1" s="1"/>
  <c r="AI29" i="2"/>
  <c r="E30" i="1" s="1"/>
  <c r="AI28" i="2"/>
  <c r="E29" i="1" s="1"/>
  <c r="AI27" i="2"/>
  <c r="AI26" i="2"/>
  <c r="E27" i="1" s="1"/>
  <c r="AI25" i="2"/>
  <c r="E26" i="1" s="1"/>
  <c r="AI24" i="2"/>
  <c r="E25" i="1" s="1"/>
  <c r="AI23" i="2"/>
  <c r="AI22" i="2"/>
  <c r="E23" i="1" s="1"/>
  <c r="AI21" i="2"/>
  <c r="E22" i="1" s="1"/>
  <c r="AI20" i="2"/>
  <c r="E21" i="1" s="1"/>
  <c r="AI19" i="2"/>
  <c r="AI18" i="2"/>
  <c r="AI17" i="2"/>
  <c r="AI16" i="2"/>
  <c r="AI15" i="2"/>
  <c r="AI14" i="2"/>
  <c r="AI13" i="2"/>
  <c r="AI12" i="2"/>
  <c r="AI11" i="2"/>
  <c r="AI10" i="2"/>
  <c r="A3" i="2"/>
  <c r="A2" i="2"/>
  <c r="A1" i="2"/>
  <c r="M59" i="1"/>
  <c r="L59" i="1"/>
  <c r="K59" i="1"/>
  <c r="J59" i="1"/>
  <c r="F59" i="1"/>
  <c r="D59" i="1"/>
  <c r="A58" i="1"/>
  <c r="A57" i="1"/>
  <c r="A56" i="2" s="1"/>
  <c r="A56" i="1"/>
  <c r="A55" i="2" s="1"/>
  <c r="A55" i="1"/>
  <c r="A54" i="2" s="1"/>
  <c r="A54" i="1"/>
  <c r="A53" i="2" s="1"/>
  <c r="A53" i="1"/>
  <c r="A52" i="2" s="1"/>
  <c r="A52" i="1"/>
  <c r="A51" i="2" s="1"/>
  <c r="A51" i="1"/>
  <c r="A50" i="2" s="1"/>
  <c r="A50" i="1"/>
  <c r="A49" i="2" s="1"/>
  <c r="A49" i="1"/>
  <c r="A48" i="2" s="1"/>
  <c r="A48" i="1"/>
  <c r="A47" i="2" s="1"/>
  <c r="A47" i="1"/>
  <c r="A46" i="2" s="1"/>
  <c r="A46" i="1"/>
  <c r="A45" i="2" s="1"/>
  <c r="A45" i="1"/>
  <c r="A44" i="2" s="1"/>
  <c r="A44" i="1"/>
  <c r="A43" i="2" s="1"/>
  <c r="A43" i="1"/>
  <c r="A42" i="2" s="1"/>
  <c r="A42" i="1"/>
  <c r="A41" i="2" s="1"/>
  <c r="A41" i="1"/>
  <c r="A40" i="2" s="1"/>
  <c r="A40" i="1"/>
  <c r="A39" i="2" s="1"/>
  <c r="A39" i="1"/>
  <c r="A38" i="2" s="1"/>
  <c r="A38" i="1"/>
  <c r="A37" i="2" s="1"/>
  <c r="A37" i="1"/>
  <c r="A36" i="2" s="1"/>
  <c r="A36" i="1"/>
  <c r="A35" i="2" s="1"/>
  <c r="A35" i="1"/>
  <c r="A34" i="2" s="1"/>
  <c r="A34" i="1"/>
  <c r="A33" i="2" s="1"/>
  <c r="A33" i="1"/>
  <c r="A32" i="2" s="1"/>
  <c r="A32" i="1"/>
  <c r="A31" i="2" s="1"/>
  <c r="A31" i="1"/>
  <c r="A30" i="2" s="1"/>
  <c r="A30" i="1"/>
  <c r="A29" i="2" s="1"/>
  <c r="A29" i="1"/>
  <c r="A28" i="2" s="1"/>
  <c r="A28" i="1"/>
  <c r="A27" i="2" s="1"/>
  <c r="A27" i="1"/>
  <c r="A26" i="2" s="1"/>
  <c r="A26" i="1"/>
  <c r="A25" i="2" s="1"/>
  <c r="A25" i="1"/>
  <c r="A24" i="2" s="1"/>
  <c r="A24" i="1"/>
  <c r="A23" i="2" s="1"/>
  <c r="A23" i="1"/>
  <c r="A22" i="2" s="1"/>
  <c r="A22" i="1"/>
  <c r="A21" i="2" s="1"/>
  <c r="A21" i="1"/>
  <c r="A20" i="2" s="1"/>
  <c r="I20" i="1"/>
  <c r="H20" i="1"/>
  <c r="I19" i="1"/>
  <c r="H19" i="1"/>
  <c r="G19" i="1"/>
  <c r="I18" i="1"/>
  <c r="H18" i="1"/>
  <c r="G18" i="1"/>
  <c r="N18" i="1" s="1"/>
  <c r="P18" i="1" s="1"/>
  <c r="Q18" i="1" s="1"/>
  <c r="I17" i="1"/>
  <c r="H17" i="1"/>
  <c r="G17" i="1"/>
  <c r="I16" i="1"/>
  <c r="H16" i="1"/>
  <c r="I15" i="1"/>
  <c r="H15" i="1"/>
  <c r="G15" i="1"/>
  <c r="I14" i="1"/>
  <c r="H14" i="1"/>
  <c r="G14" i="1"/>
  <c r="N14" i="1" s="1"/>
  <c r="P14" i="1" s="1"/>
  <c r="Q14" i="1" s="1"/>
  <c r="I13" i="1"/>
  <c r="H13" i="1"/>
  <c r="G13" i="1"/>
  <c r="I12" i="1"/>
  <c r="H12" i="1"/>
  <c r="G12" i="1"/>
  <c r="N12" i="1" s="1"/>
  <c r="P12" i="1" s="1"/>
  <c r="Q12" i="1" s="1"/>
  <c r="I11" i="1"/>
  <c r="H11" i="1"/>
  <c r="G11" i="1"/>
  <c r="A11" i="1"/>
  <c r="A12" i="1" s="1"/>
  <c r="D8" i="1"/>
  <c r="A3" i="1"/>
  <c r="A2" i="1"/>
  <c r="A1" i="1"/>
  <c r="H59" i="1" l="1"/>
  <c r="I59" i="1"/>
  <c r="A13" i="1"/>
  <c r="A11" i="2"/>
  <c r="R18" i="1"/>
  <c r="G59" i="1"/>
  <c r="N11" i="1"/>
  <c r="P11" i="1" s="1"/>
  <c r="Q11" i="1" s="1"/>
  <c r="R11" i="1" s="1"/>
  <c r="N13" i="1"/>
  <c r="P13" i="1" s="1"/>
  <c r="Q13" i="1" s="1"/>
  <c r="R13" i="1" s="1"/>
  <c r="N19" i="1"/>
  <c r="P19" i="1" s="1"/>
  <c r="Q19" i="1" s="1"/>
  <c r="R19" i="1" s="1"/>
  <c r="R14" i="1"/>
  <c r="N17" i="1"/>
  <c r="P17" i="1" s="1"/>
  <c r="Q17" i="1" s="1"/>
  <c r="R17" i="1" s="1"/>
  <c r="N15" i="1"/>
  <c r="P15" i="1" s="1"/>
  <c r="Q15" i="1" s="1"/>
  <c r="R15" i="1" s="1"/>
  <c r="R16" i="1"/>
  <c r="R20" i="1"/>
  <c r="R12" i="1"/>
  <c r="A14" i="1" l="1"/>
  <c r="A12" i="2"/>
  <c r="R59" i="1"/>
  <c r="Q59" i="1"/>
  <c r="A15" i="1" l="1"/>
  <c r="A13" i="2"/>
  <c r="A16" i="1" l="1"/>
  <c r="A14" i="2"/>
  <c r="A17" i="1" l="1"/>
  <c r="A15" i="2"/>
  <c r="A18" i="1" l="1"/>
  <c r="A16" i="2"/>
  <c r="A19" i="1" l="1"/>
  <c r="A17" i="2"/>
  <c r="A20" i="1" l="1"/>
  <c r="A19" i="2" s="1"/>
  <c r="A18" i="2"/>
</calcChain>
</file>

<file path=xl/sharedStrings.xml><?xml version="1.0" encoding="utf-8"?>
<sst xmlns="http://schemas.openxmlformats.org/spreadsheetml/2006/main" count="54" uniqueCount="51">
  <si>
    <t>STT</t>
  </si>
  <si>
    <t>HỌ VÀ TÊN</t>
  </si>
  <si>
    <t>Chức vụ</t>
  </si>
  <si>
    <t>Số ngày</t>
  </si>
  <si>
    <t>Lương chính</t>
  </si>
  <si>
    <t>Lương thực tế</t>
  </si>
  <si>
    <t>Bảo hiểm xã hội</t>
  </si>
  <si>
    <t>Phụ cấp</t>
  </si>
  <si>
    <t>Tổng lương chưa giảm trừ gia cảnh</t>
  </si>
  <si>
    <t>Thuế TNCN</t>
  </si>
  <si>
    <t>Thực lãnh</t>
  </si>
  <si>
    <t>Ký nhận</t>
  </si>
  <si>
    <t>DN</t>
  </si>
  <si>
    <t>NLD</t>
  </si>
  <si>
    <t>Phụ cấp tiền cơm</t>
  </si>
  <si>
    <t>Phụ cấp điện thoại</t>
  </si>
  <si>
    <t>Phụ cấp công tác</t>
  </si>
  <si>
    <t>Phụ cấp chức vụ</t>
  </si>
  <si>
    <t>Số người phụ thuộc</t>
  </si>
  <si>
    <t>Lương tính thuế TNCN</t>
  </si>
  <si>
    <t>Thuế TNCN phải nộp</t>
  </si>
  <si>
    <t>Giám đốc</t>
  </si>
  <si>
    <t>Nguyễn Triều Vương</t>
  </si>
  <si>
    <t>Nghị Văn Bi</t>
  </si>
  <si>
    <t>Ông Triệu Hậu</t>
  </si>
  <si>
    <t>Lâm Quốc Bình</t>
  </si>
  <si>
    <t>Lê Hoàng Ân</t>
  </si>
  <si>
    <t>Hà Văn Tuấn</t>
  </si>
  <si>
    <t>Huỳnh Minh Đức</t>
  </si>
  <si>
    <t>Lê Quốc Thống</t>
  </si>
  <si>
    <t>Châu Thanh Trà</t>
  </si>
  <si>
    <t>Tổng cộng</t>
  </si>
  <si>
    <t>*Số ngày làm việc theo luật lao động</t>
  </si>
  <si>
    <t>ngày</t>
  </si>
  <si>
    <t xml:space="preserve">Số tiền bằng chữ: </t>
  </si>
  <si>
    <t xml:space="preserve">Cần Thơ, ngày        tháng        năm </t>
  </si>
  <si>
    <t>Lập bảng</t>
  </si>
  <si>
    <t>BẢNG CHẤM CÔNG THÁNG</t>
  </si>
  <si>
    <t>NĂM</t>
  </si>
  <si>
    <t>Tháng</t>
  </si>
  <si>
    <t xml:space="preserve">BẢNG CHẤM CÔNG THÁNG </t>
  </si>
  <si>
    <t>TT</t>
  </si>
  <si>
    <t>Họ và tên</t>
  </si>
  <si>
    <t>Chức vụ/Bộ phận</t>
  </si>
  <si>
    <t>Ngày trong tháng</t>
  </si>
  <si>
    <t xml:space="preserve">Tổng cộng ngày công </t>
  </si>
  <si>
    <t>Tổng số</t>
  </si>
  <si>
    <t>Người lập biểu</t>
  </si>
  <si>
    <t xml:space="preserve">Nguyễn Viết Vinh </t>
  </si>
  <si>
    <t>BẢNG LƯƠNG</t>
  </si>
  <si>
    <t xml:space="preserve">Tháng   Năm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</si>
</sst>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₫_-;\-* #,##0.00\ _₫_-;_-* &quot;-&quot;??\ _₫_-;_-@_-"/>
    <numFmt numFmtId="165" formatCode="_-* #,##0_-;\-* #,##0_-;_-* &quot;-&quot;??_-;_-@_-"/>
    <numFmt numFmtId="166" formatCode="_(* #,##0_);_(* \(#,##0\);_(* &quot;-&quot;??_);_(@_)"/>
    <numFmt numFmtId="167" formatCode="_-* #,##0\ _₫_-;\-* #,##0\ _₫_-;_-* &quot;-&quot;??\ _₫_-;_-@_-"/>
    <numFmt numFmtId="168" formatCode="#,##0.0"/>
    <numFmt numFmtId="169" formatCode="dd"/>
    <numFmt numFmtId="170" formatCode="#,##0.0_);\(#,##0.0\)"/>
    <numFmt numFmtId="171" formatCode="_(* #,##0.0_);_(* \(#,##0.0\);_(* &quot;-&quot;??_);_(@_)"/>
  </numFmts>
  <fonts count="2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color indexed="18"/>
      <name val="Times New Roman"/>
      <family val="1"/>
    </font>
    <font>
      <sz val="10"/>
      <name val="Times New Roman"/>
      <family val="1"/>
    </font>
    <font>
      <b/>
      <sz val="9"/>
      <color indexed="10"/>
      <name val="Times New Roman"/>
      <family val="1"/>
    </font>
    <font>
      <b/>
      <sz val="9"/>
      <name val="Times New Roman"/>
      <family val="1"/>
      <charset val="163"/>
    </font>
    <font>
      <sz val="9"/>
      <name val="Times New Roman"/>
      <family val="1"/>
      <charset val="163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b/>
      <sz val="18"/>
      <name val="Times New Roman"/>
      <family val="1"/>
    </font>
    <font>
      <b/>
      <i/>
      <sz val="14"/>
      <name val="Times New Roman"/>
      <family val="1"/>
    </font>
    <font>
      <b/>
      <i/>
      <sz val="10"/>
      <name val="Times New Roman"/>
      <family val="1"/>
    </font>
    <font>
      <b/>
      <i/>
      <sz val="10"/>
      <color indexed="10"/>
      <name val="Times New Roman"/>
      <family val="1"/>
    </font>
    <font>
      <b/>
      <sz val="8"/>
      <name val="Times New Roman"/>
      <family val="1"/>
    </font>
    <font>
      <i/>
      <sz val="11"/>
      <name val="Times New Roman"/>
      <family val="1"/>
    </font>
    <font>
      <sz val="11"/>
      <color indexed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1" fontId="2" fillId="0" borderId="0" xfId="0" applyNumberFormat="1" applyFont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3" fillId="0" borderId="0" xfId="0" applyFont="1" applyFill="1" applyProtection="1">
      <protection hidden="1"/>
    </xf>
    <xf numFmtId="3" fontId="3" fillId="0" borderId="0" xfId="1" applyNumberFormat="1" applyFont="1" applyFill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1" fontId="3" fillId="0" borderId="0" xfId="0" applyNumberFormat="1" applyFont="1" applyFill="1" applyProtection="1">
      <protection hidden="1"/>
    </xf>
    <xf numFmtId="0" fontId="5" fillId="0" borderId="0" xfId="0" applyFont="1" applyFill="1" applyProtection="1">
      <protection hidden="1"/>
    </xf>
    <xf numFmtId="165" fontId="5" fillId="0" borderId="0" xfId="1" applyNumberFormat="1" applyFont="1" applyFill="1" applyProtection="1">
      <protection hidden="1"/>
    </xf>
    <xf numFmtId="3" fontId="6" fillId="0" borderId="0" xfId="0" applyNumberFormat="1" applyFont="1" applyFill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3" fontId="8" fillId="0" borderId="0" xfId="1" applyNumberFormat="1" applyFont="1" applyFill="1" applyBorder="1" applyProtection="1">
      <protection hidden="1"/>
    </xf>
    <xf numFmtId="1" fontId="8" fillId="0" borderId="0" xfId="1" applyNumberFormat="1" applyFont="1" applyFill="1" applyBorder="1" applyProtection="1">
      <protection hidden="1"/>
    </xf>
    <xf numFmtId="1" fontId="9" fillId="0" borderId="0" xfId="0" applyNumberFormat="1" applyFont="1" applyAlignment="1" applyProtection="1">
      <alignment vertical="center"/>
      <protection hidden="1"/>
    </xf>
    <xf numFmtId="0" fontId="9" fillId="0" borderId="0" xfId="0" applyFont="1" applyFill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0" fillId="0" borderId="0" xfId="0" applyFont="1" applyFill="1" applyProtection="1">
      <protection hidden="1"/>
    </xf>
    <xf numFmtId="3" fontId="10" fillId="0" borderId="0" xfId="1" applyNumberFormat="1" applyFont="1" applyFill="1" applyProtection="1">
      <protection hidden="1"/>
    </xf>
    <xf numFmtId="1" fontId="10" fillId="0" borderId="0" xfId="0" applyNumberFormat="1" applyFont="1" applyFill="1" applyProtection="1">
      <protection hidden="1"/>
    </xf>
    <xf numFmtId="165" fontId="10" fillId="0" borderId="0" xfId="1" applyNumberFormat="1" applyFont="1" applyFill="1" applyProtection="1">
      <protection hidden="1"/>
    </xf>
    <xf numFmtId="3" fontId="11" fillId="0" borderId="0" xfId="0" applyNumberFormat="1" applyFont="1" applyFill="1" applyProtection="1">
      <protection hidden="1"/>
    </xf>
    <xf numFmtId="0" fontId="12" fillId="0" borderId="0" xfId="0" applyFont="1" applyFill="1" applyAlignment="1" applyProtection="1">
      <protection hidden="1"/>
    </xf>
    <xf numFmtId="0" fontId="12" fillId="0" borderId="0" xfId="0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Continuous"/>
      <protection hidden="1"/>
    </xf>
    <xf numFmtId="0" fontId="13" fillId="0" borderId="0" xfId="0" applyFont="1" applyFill="1" applyAlignment="1" applyProtection="1">
      <alignment horizontal="center"/>
      <protection hidden="1"/>
    </xf>
    <xf numFmtId="3" fontId="13" fillId="0" borderId="0" xfId="1" applyNumberFormat="1" applyFont="1" applyFill="1" applyAlignment="1" applyProtection="1">
      <alignment horizontal="centerContinuous"/>
      <protection hidden="1"/>
    </xf>
    <xf numFmtId="1" fontId="13" fillId="0" borderId="0" xfId="0" applyNumberFormat="1" applyFont="1" applyFill="1" applyAlignment="1" applyProtection="1">
      <alignment horizontal="centerContinuous"/>
      <protection hidden="1"/>
    </xf>
    <xf numFmtId="0" fontId="14" fillId="0" borderId="1" xfId="0" applyFont="1" applyFill="1" applyBorder="1" applyAlignment="1" applyProtection="1">
      <alignment horizontal="center"/>
      <protection hidden="1"/>
    </xf>
    <xf numFmtId="3" fontId="14" fillId="0" borderId="1" xfId="1" applyNumberFormat="1" applyFont="1" applyFill="1" applyBorder="1" applyAlignment="1" applyProtection="1">
      <alignment horizontal="center"/>
      <protection hidden="1"/>
    </xf>
    <xf numFmtId="1" fontId="14" fillId="0" borderId="1" xfId="0" applyNumberFormat="1" applyFont="1" applyFill="1" applyBorder="1" applyAlignment="1" applyProtection="1">
      <alignment horizontal="center"/>
      <protection hidden="1"/>
    </xf>
    <xf numFmtId="165" fontId="14" fillId="0" borderId="1" xfId="1" applyNumberFormat="1" applyFont="1" applyFill="1" applyBorder="1" applyAlignment="1" applyProtection="1">
      <alignment horizontal="center"/>
      <protection hidden="1"/>
    </xf>
    <xf numFmtId="3" fontId="15" fillId="0" borderId="1" xfId="0" applyNumberFormat="1" applyFont="1" applyFill="1" applyBorder="1" applyAlignment="1" applyProtection="1">
      <alignment horizontal="center"/>
      <protection hidden="1"/>
    </xf>
    <xf numFmtId="0" fontId="3" fillId="0" borderId="2" xfId="0" applyFont="1" applyFill="1" applyBorder="1" applyAlignment="1" applyProtection="1">
      <alignment horizontal="center" vertical="center" wrapText="1"/>
      <protection hidden="1"/>
    </xf>
    <xf numFmtId="3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1" fontId="16" fillId="0" borderId="2" xfId="0" applyNumberFormat="1" applyFont="1" applyFill="1" applyBorder="1" applyAlignment="1" applyProtection="1">
      <alignment horizontal="center" vertical="center" wrapText="1"/>
      <protection hidden="1"/>
    </xf>
    <xf numFmtId="1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2" xfId="0" applyFont="1" applyFill="1" applyBorder="1" applyAlignment="1" applyProtection="1">
      <alignment horizontal="center" vertical="center" wrapText="1"/>
      <protection hidden="1"/>
    </xf>
    <xf numFmtId="3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3" xfId="0" applyFont="1" applyFill="1" applyBorder="1" applyAlignment="1" applyProtection="1">
      <alignment horizontal="center" vertical="center" wrapText="1"/>
      <protection hidden="1"/>
    </xf>
    <xf numFmtId="3" fontId="3" fillId="0" borderId="4" xfId="1" applyNumberFormat="1" applyFont="1" applyFill="1" applyBorder="1" applyAlignment="1" applyProtection="1">
      <alignment horizontal="center" vertical="center" wrapText="1"/>
      <protection hidden="1"/>
    </xf>
    <xf numFmtId="1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3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3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" fontId="3" fillId="0" borderId="3" xfId="0" applyNumberFormat="1" applyFont="1" applyFill="1" applyBorder="1" applyAlignment="1" applyProtection="1">
      <alignment horizontal="center" vertical="center" wrapText="1"/>
      <protection hidden="1"/>
    </xf>
    <xf numFmtId="1" fontId="10" fillId="0" borderId="2" xfId="0" applyNumberFormat="1" applyFont="1" applyFill="1" applyBorder="1" applyAlignment="1" applyProtection="1">
      <alignment horizontal="center"/>
      <protection hidden="1"/>
    </xf>
    <xf numFmtId="3" fontId="10" fillId="0" borderId="2" xfId="1" applyNumberFormat="1" applyFont="1" applyFill="1" applyBorder="1" applyAlignment="1" applyProtection="1">
      <alignment horizontal="center"/>
      <protection hidden="1"/>
    </xf>
    <xf numFmtId="165" fontId="10" fillId="0" borderId="2" xfId="1" applyNumberFormat="1" applyFont="1" applyFill="1" applyBorder="1" applyAlignment="1" applyProtection="1">
      <alignment horizontal="center"/>
      <protection hidden="1"/>
    </xf>
    <xf numFmtId="3" fontId="10" fillId="0" borderId="2" xfId="0" applyNumberFormat="1" applyFont="1" applyFill="1" applyBorder="1" applyAlignment="1" applyProtection="1">
      <alignment horizontal="center"/>
      <protection hidden="1"/>
    </xf>
    <xf numFmtId="0" fontId="10" fillId="0" borderId="5" xfId="0" quotePrefix="1" applyFont="1" applyFill="1" applyBorder="1" applyAlignment="1" applyProtection="1">
      <alignment horizontal="center" vertical="center"/>
      <protection hidden="1"/>
    </xf>
    <xf numFmtId="3" fontId="10" fillId="0" borderId="5" xfId="0" applyNumberFormat="1" applyFont="1" applyFill="1" applyBorder="1" applyAlignment="1" applyProtection="1">
      <alignment vertical="center" wrapText="1"/>
      <protection hidden="1"/>
    </xf>
    <xf numFmtId="3" fontId="10" fillId="0" borderId="5" xfId="0" applyNumberFormat="1" applyFont="1" applyFill="1" applyBorder="1" applyAlignment="1" applyProtection="1">
      <alignment vertical="center"/>
      <protection hidden="1"/>
    </xf>
    <xf numFmtId="3" fontId="10" fillId="0" borderId="5" xfId="0" applyNumberFormat="1" applyFont="1" applyFill="1" applyBorder="1" applyAlignment="1" applyProtection="1">
      <alignment horizontal="center" vertical="center"/>
      <protection hidden="1"/>
    </xf>
    <xf numFmtId="165" fontId="10" fillId="0" borderId="5" xfId="1" applyNumberFormat="1" applyFont="1" applyFill="1" applyBorder="1" applyAlignment="1" applyProtection="1">
      <alignment vertical="center"/>
      <protection hidden="1"/>
    </xf>
    <xf numFmtId="3" fontId="10" fillId="0" borderId="5" xfId="1" applyNumberFormat="1" applyFont="1" applyFill="1" applyBorder="1" applyAlignment="1" applyProtection="1">
      <alignment vertical="center"/>
      <protection hidden="1"/>
    </xf>
    <xf numFmtId="1" fontId="10" fillId="0" borderId="5" xfId="0" applyNumberFormat="1" applyFont="1" applyFill="1" applyBorder="1" applyAlignment="1" applyProtection="1">
      <alignment vertical="center"/>
      <protection hidden="1"/>
    </xf>
    <xf numFmtId="0" fontId="10" fillId="0" borderId="6" xfId="0" quotePrefix="1" applyFont="1" applyFill="1" applyBorder="1" applyAlignment="1" applyProtection="1">
      <alignment horizontal="center" vertical="center"/>
      <protection hidden="1"/>
    </xf>
    <xf numFmtId="3" fontId="10" fillId="0" borderId="6" xfId="0" applyNumberFormat="1" applyFont="1" applyFill="1" applyBorder="1" applyAlignment="1" applyProtection="1">
      <alignment vertical="center" wrapText="1"/>
      <protection hidden="1"/>
    </xf>
    <xf numFmtId="3" fontId="10" fillId="0" borderId="6" xfId="0" applyNumberFormat="1" applyFont="1" applyFill="1" applyBorder="1" applyAlignment="1" applyProtection="1">
      <alignment vertical="center"/>
      <protection hidden="1"/>
    </xf>
    <xf numFmtId="3" fontId="10" fillId="0" borderId="6" xfId="0" applyNumberFormat="1" applyFont="1" applyFill="1" applyBorder="1" applyAlignment="1" applyProtection="1">
      <alignment horizontal="center" vertical="center"/>
      <protection hidden="1"/>
    </xf>
    <xf numFmtId="165" fontId="10" fillId="0" borderId="6" xfId="1" applyNumberFormat="1" applyFont="1" applyFill="1" applyBorder="1" applyAlignment="1" applyProtection="1">
      <alignment vertical="center"/>
      <protection hidden="1"/>
    </xf>
    <xf numFmtId="3" fontId="10" fillId="0" borderId="6" xfId="1" applyNumberFormat="1" applyFont="1" applyFill="1" applyBorder="1" applyAlignment="1" applyProtection="1">
      <alignment vertical="center"/>
      <protection hidden="1"/>
    </xf>
    <xf numFmtId="1" fontId="10" fillId="0" borderId="6" xfId="0" applyNumberFormat="1" applyFont="1" applyFill="1" applyBorder="1" applyAlignment="1" applyProtection="1">
      <alignment vertical="center"/>
      <protection hidden="1"/>
    </xf>
    <xf numFmtId="0" fontId="10" fillId="0" borderId="6" xfId="0" applyFont="1" applyBorder="1" applyAlignment="1">
      <alignment wrapText="1"/>
    </xf>
    <xf numFmtId="3" fontId="10" fillId="0" borderId="6" xfId="0" applyNumberFormat="1" applyFont="1" applyFill="1" applyBorder="1" applyAlignment="1">
      <alignment vertical="center" wrapText="1"/>
    </xf>
    <xf numFmtId="3" fontId="10" fillId="0" borderId="6" xfId="0" applyNumberFormat="1" applyFont="1" applyFill="1" applyBorder="1" applyAlignment="1">
      <alignment vertical="center"/>
    </xf>
    <xf numFmtId="3" fontId="10" fillId="0" borderId="6" xfId="1" applyNumberFormat="1" applyFont="1" applyFill="1" applyBorder="1" applyAlignment="1">
      <alignment vertical="center"/>
    </xf>
    <xf numFmtId="0" fontId="10" fillId="0" borderId="6" xfId="0" quotePrefix="1" applyFont="1" applyFill="1" applyBorder="1" applyAlignment="1">
      <alignment horizontal="center" vertical="center"/>
    </xf>
    <xf numFmtId="0" fontId="10" fillId="0" borderId="7" xfId="0" quotePrefix="1" applyFont="1" applyFill="1" applyBorder="1" applyAlignment="1">
      <alignment horizontal="center" vertical="center"/>
    </xf>
    <xf numFmtId="0" fontId="10" fillId="0" borderId="7" xfId="0" applyFont="1" applyBorder="1" applyAlignment="1">
      <alignment wrapText="1"/>
    </xf>
    <xf numFmtId="3" fontId="10" fillId="0" borderId="7" xfId="0" applyNumberFormat="1" applyFont="1" applyFill="1" applyBorder="1" applyAlignment="1">
      <alignment vertical="center" wrapText="1"/>
    </xf>
    <xf numFmtId="3" fontId="10" fillId="0" borderId="7" xfId="0" applyNumberFormat="1" applyFont="1" applyFill="1" applyBorder="1" applyAlignment="1">
      <alignment vertical="center"/>
    </xf>
    <xf numFmtId="3" fontId="10" fillId="0" borderId="7" xfId="0" applyNumberFormat="1" applyFont="1" applyFill="1" applyBorder="1" applyAlignment="1" applyProtection="1">
      <alignment vertical="center"/>
      <protection hidden="1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Border="1" applyAlignment="1">
      <alignment wrapText="1"/>
    </xf>
    <xf numFmtId="3" fontId="3" fillId="0" borderId="8" xfId="0" applyNumberFormat="1" applyFont="1" applyFill="1" applyBorder="1" applyAlignment="1">
      <alignment vertical="center" wrapText="1"/>
    </xf>
    <xf numFmtId="3" fontId="3" fillId="0" borderId="8" xfId="0" applyNumberFormat="1" applyFont="1" applyFill="1" applyBorder="1" applyAlignment="1">
      <alignment vertical="center"/>
    </xf>
    <xf numFmtId="3" fontId="3" fillId="0" borderId="8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Protection="1">
      <protection hidden="1"/>
    </xf>
    <xf numFmtId="165" fontId="17" fillId="0" borderId="0" xfId="1" applyNumberFormat="1" applyFont="1" applyAlignment="1" applyProtection="1">
      <alignment horizontal="center"/>
      <protection hidden="1"/>
    </xf>
    <xf numFmtId="1" fontId="17" fillId="0" borderId="0" xfId="0" applyNumberFormat="1" applyFont="1" applyProtection="1">
      <protection hidden="1"/>
    </xf>
    <xf numFmtId="3" fontId="5" fillId="0" borderId="0" xfId="0" applyNumberFormat="1" applyFont="1" applyFill="1" applyProtection="1">
      <protection hidden="1"/>
    </xf>
    <xf numFmtId="3" fontId="5" fillId="0" borderId="0" xfId="1" applyNumberFormat="1" applyFont="1" applyFill="1" applyProtection="1">
      <protection hidden="1"/>
    </xf>
    <xf numFmtId="1" fontId="5" fillId="0" borderId="0" xfId="0" applyNumberFormat="1" applyFont="1" applyFill="1" applyProtection="1"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3" fontId="9" fillId="0" borderId="0" xfId="0" applyNumberFormat="1" applyFont="1" applyAlignment="1" applyProtection="1">
      <alignment horizontal="center"/>
      <protection hidden="1"/>
    </xf>
    <xf numFmtId="1" fontId="9" fillId="0" borderId="0" xfId="1" applyNumberFormat="1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19" fillId="0" borderId="0" xfId="0" applyFont="1" applyFill="1" applyProtection="1">
      <protection hidden="1"/>
    </xf>
    <xf numFmtId="0" fontId="20" fillId="0" borderId="0" xfId="0" applyFont="1" applyAlignment="1" applyProtection="1">
      <alignment vertical="center"/>
      <protection hidden="1"/>
    </xf>
    <xf numFmtId="166" fontId="21" fillId="0" borderId="0" xfId="1" applyNumberFormat="1" applyFont="1" applyAlignment="1" applyProtection="1">
      <alignment vertical="center"/>
      <protection hidden="1"/>
    </xf>
    <xf numFmtId="167" fontId="21" fillId="0" borderId="0" xfId="1" applyNumberFormat="1" applyFont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0" borderId="0" xfId="0" quotePrefix="1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168" fontId="23" fillId="0" borderId="0" xfId="0" applyNumberFormat="1" applyFont="1" applyAlignment="1" applyProtection="1">
      <alignment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/>
      <protection hidden="1"/>
    </xf>
    <xf numFmtId="168" fontId="26" fillId="0" borderId="0" xfId="0" applyNumberFormat="1" applyFont="1" applyAlignment="1" applyProtection="1">
      <alignment vertical="center"/>
      <protection hidden="1"/>
    </xf>
    <xf numFmtId="0" fontId="20" fillId="2" borderId="2" xfId="0" applyFont="1" applyFill="1" applyBorder="1" applyAlignment="1" applyProtection="1">
      <alignment horizontal="center" vertical="center" wrapText="1"/>
      <protection hidden="1"/>
    </xf>
    <xf numFmtId="0" fontId="20" fillId="2" borderId="9" xfId="0" applyFont="1" applyFill="1" applyBorder="1" applyAlignment="1" applyProtection="1">
      <alignment horizontal="center" vertical="center"/>
      <protection hidden="1"/>
    </xf>
    <xf numFmtId="0" fontId="20" fillId="2" borderId="10" xfId="0" applyFont="1" applyFill="1" applyBorder="1" applyAlignment="1" applyProtection="1">
      <alignment horizontal="center" vertical="center"/>
      <protection hidden="1"/>
    </xf>
    <xf numFmtId="0" fontId="20" fillId="2" borderId="11" xfId="0" applyFont="1" applyFill="1" applyBorder="1" applyAlignment="1" applyProtection="1">
      <alignment horizontal="center" vertical="center"/>
      <protection hidden="1"/>
    </xf>
    <xf numFmtId="168" fontId="2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20" fillId="2" borderId="4" xfId="0" applyFont="1" applyFill="1" applyBorder="1" applyAlignment="1" applyProtection="1">
      <alignment horizontal="center" vertical="center" wrapText="1"/>
      <protection hidden="1"/>
    </xf>
    <xf numFmtId="169" fontId="25" fillId="2" borderId="8" xfId="0" applyNumberFormat="1" applyFont="1" applyFill="1" applyBorder="1" applyAlignment="1" applyProtection="1">
      <alignment horizontal="center" vertical="center"/>
      <protection hidden="1"/>
    </xf>
    <xf numFmtId="168" fontId="2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20" fillId="2" borderId="3" xfId="0" applyFont="1" applyFill="1" applyBorder="1" applyAlignment="1" applyProtection="1">
      <alignment horizontal="center" vertical="center" wrapText="1"/>
      <protection hidden="1"/>
    </xf>
    <xf numFmtId="0" fontId="25" fillId="3" borderId="8" xfId="0" applyFont="1" applyFill="1" applyBorder="1" applyAlignment="1" applyProtection="1">
      <alignment horizontal="center" vertical="center"/>
      <protection hidden="1"/>
    </xf>
    <xf numFmtId="168" fontId="2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5" xfId="0" quotePrefix="1" applyFont="1" applyBorder="1" applyAlignment="1" applyProtection="1">
      <alignment horizontal="center" vertical="center"/>
      <protection hidden="1"/>
    </xf>
    <xf numFmtId="3" fontId="21" fillId="0" borderId="8" xfId="0" applyNumberFormat="1" applyFont="1" applyBorder="1" applyAlignment="1" applyProtection="1">
      <alignment vertical="center" wrapText="1"/>
      <protection hidden="1"/>
    </xf>
    <xf numFmtId="3" fontId="21" fillId="0" borderId="8" xfId="0" applyNumberFormat="1" applyFont="1" applyBorder="1" applyAlignment="1" applyProtection="1">
      <alignment vertical="center"/>
      <protection hidden="1"/>
    </xf>
    <xf numFmtId="0" fontId="21" fillId="4" borderId="8" xfId="0" applyFont="1" applyFill="1" applyBorder="1" applyAlignment="1" applyProtection="1">
      <alignment horizontal="center" vertical="center"/>
      <protection hidden="1"/>
    </xf>
    <xf numFmtId="3" fontId="23" fillId="4" borderId="8" xfId="1" applyNumberFormat="1" applyFont="1" applyFill="1" applyBorder="1" applyAlignment="1" applyProtection="1">
      <alignment vertical="center"/>
      <protection hidden="1"/>
    </xf>
    <xf numFmtId="0" fontId="27" fillId="0" borderId="9" xfId="0" applyFont="1" applyBorder="1" applyAlignment="1" applyProtection="1">
      <alignment horizontal="center" vertical="center" shrinkToFit="1"/>
      <protection hidden="1"/>
    </xf>
    <xf numFmtId="0" fontId="27" fillId="0" borderId="11" xfId="0" applyFont="1" applyBorder="1" applyAlignment="1" applyProtection="1">
      <alignment horizontal="center" vertical="center" shrinkToFit="1"/>
      <protection hidden="1"/>
    </xf>
    <xf numFmtId="0" fontId="27" fillId="0" borderId="11" xfId="0" applyFont="1" applyBorder="1" applyAlignment="1" applyProtection="1">
      <alignment horizontal="center" vertical="center" shrinkToFit="1"/>
      <protection hidden="1"/>
    </xf>
    <xf numFmtId="170" fontId="27" fillId="0" borderId="8" xfId="1" applyNumberFormat="1" applyFont="1" applyBorder="1" applyAlignment="1" applyProtection="1">
      <alignment vertical="center" shrinkToFit="1"/>
      <protection hidden="1"/>
    </xf>
    <xf numFmtId="168" fontId="23" fillId="0" borderId="8" xfId="1" applyNumberFormat="1" applyFont="1" applyBorder="1" applyAlignment="1" applyProtection="1">
      <alignment vertical="center" shrinkToFit="1"/>
      <protection hidden="1"/>
    </xf>
    <xf numFmtId="2" fontId="20" fillId="0" borderId="0" xfId="0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vertical="center"/>
      <protection hidden="1"/>
    </xf>
    <xf numFmtId="3" fontId="20" fillId="0" borderId="0" xfId="0" applyNumberFormat="1" applyFont="1" applyAlignment="1" applyProtection="1">
      <alignment horizontal="right" vertical="center" wrapText="1"/>
      <protection hidden="1"/>
    </xf>
    <xf numFmtId="3" fontId="20" fillId="0" borderId="0" xfId="0" applyNumberFormat="1" applyFont="1" applyAlignment="1" applyProtection="1">
      <alignment horizontal="center" vertical="center" wrapText="1"/>
      <protection hidden="1"/>
    </xf>
    <xf numFmtId="3" fontId="21" fillId="0" borderId="0" xfId="0" applyNumberFormat="1" applyFont="1" applyAlignment="1" applyProtection="1">
      <alignment vertical="center"/>
      <protection hidden="1"/>
    </xf>
    <xf numFmtId="3" fontId="20" fillId="0" borderId="0" xfId="0" applyNumberFormat="1" applyFont="1" applyAlignment="1" applyProtection="1">
      <alignment vertical="center"/>
      <protection hidden="1"/>
    </xf>
    <xf numFmtId="171" fontId="20" fillId="0" borderId="0" xfId="1" applyNumberFormat="1" applyFont="1" applyAlignment="1" applyProtection="1">
      <alignment horizontal="right" vertical="center" wrapText="1"/>
      <protection hidden="1"/>
    </xf>
    <xf numFmtId="3" fontId="20" fillId="0" borderId="0" xfId="0" applyNumberFormat="1" applyFont="1" applyAlignment="1" applyProtection="1">
      <alignment horizontal="center" vertical="center" wrapText="1"/>
      <protection hidden="1"/>
    </xf>
    <xf numFmtId="166" fontId="20" fillId="0" borderId="0" xfId="1" applyNumberFormat="1" applyFont="1" applyAlignment="1" applyProtection="1">
      <alignment vertical="center"/>
      <protection hidden="1"/>
    </xf>
    <xf numFmtId="2" fontId="20" fillId="0" borderId="0" xfId="0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vertical="center"/>
      <protection hidden="1"/>
    </xf>
    <xf numFmtId="168" fontId="23" fillId="0" borderId="0" xfId="0" applyNumberFormat="1" applyFont="1" applyAlignment="1" applyProtection="1">
      <alignment horizontal="center" vertical="center" wrapText="1"/>
      <protection hidden="1"/>
    </xf>
    <xf numFmtId="3" fontId="10" fillId="0" borderId="12" xfId="0" applyNumberFormat="1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G%20VIEC\DH\DH%20Bang%20luong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n thong tin vao o trang"/>
      <sheetName val="In Hop dong"/>
      <sheetName val="Bang Luong"/>
      <sheetName val="Hau Giang"/>
      <sheetName val="Vinh Long"/>
      <sheetName val="Can Tho"/>
      <sheetName val="Soc Trang"/>
      <sheetName val="Demo"/>
      <sheetName val="Bang cham cong"/>
      <sheetName val="Sheet1"/>
      <sheetName val="Huong dan Z"/>
      <sheetName val="Dinh muc Z"/>
      <sheetName val="Z"/>
      <sheetName val="Thamso"/>
      <sheetName val="PN 155 import"/>
      <sheetName val="cong nhan"/>
    </sheetNames>
    <sheetDataSet>
      <sheetData sheetId="0" refreshError="1">
        <row r="1">
          <cell r="D1" t="str">
            <v>CÔNG TY TNHH GIẢI PHÁP KỸ THUẬT SỐ DH</v>
          </cell>
        </row>
        <row r="2">
          <cell r="A2" t="str">
            <v>Mã số thuế:</v>
          </cell>
          <cell r="D2">
            <v>1801380637</v>
          </cell>
        </row>
        <row r="3">
          <cell r="A3" t="str">
            <v>Địa chỉ:</v>
          </cell>
          <cell r="D3" t="str">
            <v>504, Chung cư A5, Khu dân cư 91B, P. An Khánh, Q. Ninh Kiều,TP Cần Thơ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workbookViewId="0">
      <selection activeCell="E1" sqref="E1:E1048576"/>
    </sheetView>
  </sheetViews>
  <sheetFormatPr defaultRowHeight="14.4" x14ac:dyDescent="0.3"/>
  <cols>
    <col min="1" max="1" width="5.109375" customWidth="1"/>
    <col min="2" max="2" width="15.77734375" customWidth="1"/>
  </cols>
  <sheetData>
    <row r="1" spans="1:19" x14ac:dyDescent="0.3">
      <c r="A1" s="1" t="str">
        <f>'[1]Dien thong tin vao o trang'!$D$1</f>
        <v>CÔNG TY TNHH GIẢI PHÁP KỸ THUẬT SỐ DH</v>
      </c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3"/>
      <c r="N1" s="3"/>
      <c r="O1" s="3"/>
      <c r="P1" s="9"/>
      <c r="Q1" s="10"/>
      <c r="R1" s="11"/>
      <c r="S1" s="12"/>
    </row>
    <row r="2" spans="1:19" x14ac:dyDescent="0.3">
      <c r="A2" s="13" t="str">
        <f>'[1]Dien thong tin vao o trang'!$A$3&amp;" "&amp;'[1]Dien thong tin vao o trang'!$D$3</f>
        <v>Địa chỉ: 504, Chung cư A5, Khu dân cư 91B, P. An Khánh, Q. Ninh Kiều,TP Cần Thơ</v>
      </c>
      <c r="B2" s="14"/>
      <c r="C2" s="3"/>
      <c r="D2" s="3"/>
      <c r="E2" s="3"/>
      <c r="F2" s="4"/>
      <c r="G2" s="4"/>
      <c r="H2" s="5"/>
      <c r="I2" s="6"/>
      <c r="J2" s="7"/>
      <c r="K2" s="8"/>
      <c r="L2" s="7"/>
      <c r="M2" s="3"/>
      <c r="N2" s="3"/>
      <c r="O2" s="3"/>
      <c r="P2" s="9"/>
      <c r="Q2" s="10"/>
      <c r="R2" s="11"/>
      <c r="S2" s="12"/>
    </row>
    <row r="3" spans="1:19" x14ac:dyDescent="0.3">
      <c r="A3" s="15" t="str">
        <f>'[1]Dien thong tin vao o trang'!$A$2&amp;" "&amp;'[1]Dien thong tin vao o trang'!$D$2</f>
        <v>Mã số thuế: 1801380637</v>
      </c>
      <c r="B3" s="2"/>
      <c r="C3" s="16"/>
      <c r="D3" s="16"/>
      <c r="E3" s="16"/>
      <c r="F3" s="17"/>
      <c r="G3" s="17"/>
      <c r="H3" s="18"/>
      <c r="I3" s="18"/>
      <c r="J3" s="16"/>
      <c r="K3" s="19"/>
      <c r="L3" s="16"/>
      <c r="M3" s="16"/>
      <c r="N3" s="16"/>
      <c r="O3" s="16"/>
      <c r="P3" s="20"/>
      <c r="Q3" s="10"/>
      <c r="R3" s="11"/>
      <c r="S3" s="12"/>
    </row>
    <row r="4" spans="1:19" ht="22.8" x14ac:dyDescent="0.4">
      <c r="A4" s="7"/>
      <c r="B4" s="21"/>
      <c r="C4" s="21"/>
      <c r="D4" s="22" t="s">
        <v>49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10"/>
      <c r="R4" s="11"/>
      <c r="S4" s="12"/>
    </row>
    <row r="5" spans="1:19" ht="22.8" x14ac:dyDescent="0.4">
      <c r="A5" s="21"/>
      <c r="B5" s="21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  <c r="Q5" s="10"/>
      <c r="R5" s="11"/>
      <c r="S5" s="12"/>
    </row>
    <row r="6" spans="1:19" ht="18" x14ac:dyDescent="0.35">
      <c r="A6" s="24"/>
      <c r="B6" s="24"/>
      <c r="C6" s="24"/>
      <c r="D6" s="25" t="s">
        <v>50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4"/>
      <c r="R6" s="26"/>
      <c r="S6" s="27"/>
    </row>
    <row r="7" spans="1:19" x14ac:dyDescent="0.3">
      <c r="A7" s="28"/>
      <c r="B7" s="28"/>
      <c r="C7" s="28"/>
      <c r="D7" s="28"/>
      <c r="E7" s="28"/>
      <c r="F7" s="29"/>
      <c r="G7" s="29"/>
      <c r="H7" s="30"/>
      <c r="I7" s="30"/>
      <c r="J7" s="28"/>
      <c r="K7" s="31"/>
      <c r="L7" s="28"/>
      <c r="M7" s="28"/>
      <c r="N7" s="28"/>
      <c r="O7" s="28"/>
      <c r="P7" s="32"/>
      <c r="Q7" s="28"/>
      <c r="R7" s="29"/>
      <c r="S7" s="30"/>
    </row>
    <row r="8" spans="1:19" ht="14.4" customHeight="1" x14ac:dyDescent="0.3">
      <c r="A8" s="33" t="s">
        <v>0</v>
      </c>
      <c r="B8" s="33" t="s">
        <v>1</v>
      </c>
      <c r="C8" s="33" t="s">
        <v>2</v>
      </c>
      <c r="D8" s="33" t="str">
        <f>"Lương đóng BHXH"</f>
        <v>Lương đóng BHXH</v>
      </c>
      <c r="E8" s="33" t="s">
        <v>3</v>
      </c>
      <c r="F8" s="34" t="s">
        <v>4</v>
      </c>
      <c r="G8" s="34" t="s">
        <v>5</v>
      </c>
      <c r="H8" s="35" t="s">
        <v>6</v>
      </c>
      <c r="I8" s="36"/>
      <c r="J8" s="33" t="s">
        <v>7</v>
      </c>
      <c r="K8" s="37"/>
      <c r="L8" s="33"/>
      <c r="M8" s="33"/>
      <c r="N8" s="33" t="s">
        <v>8</v>
      </c>
      <c r="O8" s="38"/>
      <c r="P8" s="39" t="s">
        <v>9</v>
      </c>
      <c r="Q8" s="33"/>
      <c r="R8" s="34" t="s">
        <v>10</v>
      </c>
      <c r="S8" s="36" t="s">
        <v>11</v>
      </c>
    </row>
    <row r="9" spans="1:19" ht="34.200000000000003" x14ac:dyDescent="0.3">
      <c r="A9" s="40"/>
      <c r="B9" s="40"/>
      <c r="C9" s="40"/>
      <c r="D9" s="40"/>
      <c r="E9" s="40"/>
      <c r="F9" s="41"/>
      <c r="G9" s="41"/>
      <c r="H9" s="42" t="s">
        <v>12</v>
      </c>
      <c r="I9" s="42" t="s">
        <v>13</v>
      </c>
      <c r="J9" s="38" t="s">
        <v>14</v>
      </c>
      <c r="K9" s="43" t="s">
        <v>15</v>
      </c>
      <c r="L9" s="38" t="s">
        <v>16</v>
      </c>
      <c r="M9" s="38" t="s">
        <v>17</v>
      </c>
      <c r="N9" s="40"/>
      <c r="O9" s="38" t="s">
        <v>18</v>
      </c>
      <c r="P9" s="44" t="s">
        <v>19</v>
      </c>
      <c r="Q9" s="38" t="s">
        <v>20</v>
      </c>
      <c r="R9" s="45"/>
      <c r="S9" s="46"/>
    </row>
    <row r="10" spans="1:19" x14ac:dyDescent="0.3">
      <c r="A10" s="47">
        <v>1</v>
      </c>
      <c r="B10" s="47">
        <v>2</v>
      </c>
      <c r="C10" s="47">
        <v>4</v>
      </c>
      <c r="D10" s="47">
        <v>5</v>
      </c>
      <c r="E10" s="47">
        <v>6</v>
      </c>
      <c r="F10" s="48">
        <v>8</v>
      </c>
      <c r="G10" s="48"/>
      <c r="H10" s="47">
        <v>10</v>
      </c>
      <c r="I10" s="47">
        <v>11</v>
      </c>
      <c r="J10" s="47">
        <v>13</v>
      </c>
      <c r="K10" s="49">
        <v>15</v>
      </c>
      <c r="L10" s="47">
        <v>17</v>
      </c>
      <c r="M10" s="47">
        <v>19</v>
      </c>
      <c r="N10" s="47"/>
      <c r="O10" s="47"/>
      <c r="P10" s="50">
        <v>21</v>
      </c>
      <c r="Q10" s="47">
        <v>23</v>
      </c>
      <c r="R10" s="48">
        <v>25</v>
      </c>
      <c r="S10" s="47">
        <v>27</v>
      </c>
    </row>
    <row r="11" spans="1:19" x14ac:dyDescent="0.3">
      <c r="A11" s="51">
        <f>IF(B11="","",1)</f>
        <v>1</v>
      </c>
      <c r="B11" s="52" t="s">
        <v>48</v>
      </c>
      <c r="C11" s="52" t="s">
        <v>21</v>
      </c>
      <c r="D11" s="53">
        <v>4500000</v>
      </c>
      <c r="E11" s="54">
        <f>'Bang cham cong'!AI10</f>
        <v>31</v>
      </c>
      <c r="F11" s="53">
        <v>15000000</v>
      </c>
      <c r="G11" s="53">
        <f>F11/$H$60*E11</f>
        <v>17884615.384615384</v>
      </c>
      <c r="H11" s="53">
        <f>D11*20%</f>
        <v>900000</v>
      </c>
      <c r="I11" s="53">
        <f>D11*10.5%</f>
        <v>472500</v>
      </c>
      <c r="J11" s="53"/>
      <c r="K11" s="55"/>
      <c r="L11" s="53"/>
      <c r="M11" s="53"/>
      <c r="N11" s="53">
        <f>IF(D11&gt;0,IF(J11&lt;730000,G11+K11+L11+M11,G11+J11+K11+L11+M11-730000),G11+J11+K11+L11+M11)</f>
        <v>17884615.384615384</v>
      </c>
      <c r="O11" s="53"/>
      <c r="P11" s="53">
        <f>IF(D11&gt;0,IF((N11-11000000-O11*4400000)&gt;0,N11-11000000-O11*4400000,0),N11)</f>
        <v>6884615.384615384</v>
      </c>
      <c r="Q11" s="53">
        <f>IF(D11=0,IF(P11&gt;2000000,P11*10%,0),IF(P11&lt;=5000000,P11*5%,IF(P11&lt;=10000000,250000+(P11-5000000)*10%,IF(P11&lt;=18000000,750000+(P11-10000000)*15%,IF(P11&lt;=32000000,1950000+(P11-18000000)*20%,IF(P11&lt;=52000000,4750000+(P11-32000000)*25%,IF(P11&lt;=80000000,9750000+(P11-52000000)*30%,18150000+(P11-80000000)*35%)))))))</f>
        <v>438461.53846153838</v>
      </c>
      <c r="R11" s="56">
        <f>G11+SUM(J11:M11)-I11-Q11</f>
        <v>16973653.846153844</v>
      </c>
      <c r="S11" s="57"/>
    </row>
    <row r="12" spans="1:19" x14ac:dyDescent="0.3">
      <c r="A12" s="58">
        <f>IF(B12="","",1+A11)</f>
        <v>2</v>
      </c>
      <c r="B12" s="59" t="s">
        <v>22</v>
      </c>
      <c r="C12" s="59"/>
      <c r="D12" s="60">
        <v>4200000</v>
      </c>
      <c r="E12" s="61">
        <f>'Bang cham cong'!AI11</f>
        <v>31</v>
      </c>
      <c r="F12" s="60">
        <v>4200000</v>
      </c>
      <c r="G12" s="60">
        <f t="shared" ref="G12:G20" si="0">F12/$H$60*E12</f>
        <v>5007692.307692307</v>
      </c>
      <c r="H12" s="60">
        <f>D12*20%</f>
        <v>840000</v>
      </c>
      <c r="I12" s="60">
        <f>D12*10.5%</f>
        <v>441000</v>
      </c>
      <c r="J12" s="60"/>
      <c r="K12" s="62"/>
      <c r="L12" s="60"/>
      <c r="M12" s="60"/>
      <c r="N12" s="60">
        <f t="shared" ref="N12:N20" si="1">IF(J12&lt;730000,G12+K12+L12+M12,G12+J12+K12+L12+M12-730000)</f>
        <v>5007692.307692307</v>
      </c>
      <c r="O12" s="60"/>
      <c r="P12" s="60">
        <f>IF(D12&gt;0,IF((N12-11000000-O12*4400000)&gt;0,N12-11000000-O12*4400000,0),N12)</f>
        <v>0</v>
      </c>
      <c r="Q12" s="60">
        <f>IF(D12=0,IF(P12&gt;2000000,P12*10%,0),IF(P12&lt;=5000000,P12*5%,IF(P12&lt;=10000000,250000+(P12-5000000)*10%,IF(P12&lt;=18000000,750000+(P12-10000000)*15%,IF(P12&lt;=32000000,1950000+(P12-18000000)*20%,IF(P12&lt;=52000000,4750000+(P12-32000000)*25%,IF(P12&lt;=80000000,9750000+(P12-52000000)*30%,18150000+(P12-80000000)*35%)))))))</f>
        <v>0</v>
      </c>
      <c r="R12" s="63">
        <f t="shared" ref="R12:R20" si="2">G12+SUM(J12:M12)-I12-Q12</f>
        <v>4566692.307692307</v>
      </c>
      <c r="S12" s="64"/>
    </row>
    <row r="13" spans="1:19" x14ac:dyDescent="0.3">
      <c r="A13" s="58">
        <f t="shared" ref="A13:A58" si="3">IF(B13="","",1+A12)</f>
        <v>3</v>
      </c>
      <c r="B13" s="59" t="s">
        <v>23</v>
      </c>
      <c r="C13" s="59"/>
      <c r="D13" s="60">
        <v>4200000</v>
      </c>
      <c r="E13" s="61">
        <f>'Bang cham cong'!AI12</f>
        <v>31</v>
      </c>
      <c r="F13" s="60">
        <v>4200000</v>
      </c>
      <c r="G13" s="60">
        <f t="shared" si="0"/>
        <v>5007692.307692307</v>
      </c>
      <c r="H13" s="60">
        <f>D13*20%</f>
        <v>840000</v>
      </c>
      <c r="I13" s="60">
        <f>D13*10.5%</f>
        <v>441000</v>
      </c>
      <c r="J13" s="60"/>
      <c r="K13" s="62"/>
      <c r="L13" s="60"/>
      <c r="M13" s="60"/>
      <c r="N13" s="60">
        <f t="shared" si="1"/>
        <v>5007692.307692307</v>
      </c>
      <c r="O13" s="60"/>
      <c r="P13" s="60">
        <f>IF(D13&gt;0,IF((N13-11000000-O13*4400000)&gt;0,N13-11000000-O13*4400000,0),N13)</f>
        <v>0</v>
      </c>
      <c r="Q13" s="60">
        <f>IF(D13=0,IF(P13&gt;2000000,P13*10%,0),IF(P13&lt;=5000000,P13*5%,IF(P13&lt;=10000000,250000+(P13-5000000)*10%,IF(P13&lt;=18000000,750000+(P13-10000000)*15%,IF(P13&lt;=32000000,1950000+(P13-18000000)*20%,IF(P13&lt;=52000000,4750000+(P13-32000000)*25%,IF(P13&lt;=80000000,9750000+(P13-52000000)*30%,18150000+(P13-80000000)*35%)))))))</f>
        <v>0</v>
      </c>
      <c r="R13" s="63">
        <f t="shared" si="2"/>
        <v>4566692.307692307</v>
      </c>
      <c r="S13" s="64"/>
    </row>
    <row r="14" spans="1:19" x14ac:dyDescent="0.3">
      <c r="A14" s="58">
        <f t="shared" si="3"/>
        <v>4</v>
      </c>
      <c r="B14" s="59" t="s">
        <v>24</v>
      </c>
      <c r="C14" s="59"/>
      <c r="D14" s="60">
        <v>4200000</v>
      </c>
      <c r="E14" s="61">
        <f>'Bang cham cong'!AI13</f>
        <v>31</v>
      </c>
      <c r="F14" s="60">
        <v>4200000</v>
      </c>
      <c r="G14" s="60">
        <f t="shared" si="0"/>
        <v>5007692.307692307</v>
      </c>
      <c r="H14" s="60">
        <f>D14*20%</f>
        <v>840000</v>
      </c>
      <c r="I14" s="60">
        <f>D14*10.5%</f>
        <v>441000</v>
      </c>
      <c r="J14" s="60"/>
      <c r="K14" s="62"/>
      <c r="L14" s="60"/>
      <c r="M14" s="60"/>
      <c r="N14" s="60">
        <f t="shared" si="1"/>
        <v>5007692.307692307</v>
      </c>
      <c r="O14" s="60"/>
      <c r="P14" s="60">
        <f>IF(D14&gt;0,IF((N14-11000000-O14*4400000)&gt;0,N14-11000000-O14*4400000,0),N14)</f>
        <v>0</v>
      </c>
      <c r="Q14" s="60">
        <f>IF(D14=0,IF(P14&gt;2000000,P14*10%,0),IF(P14&lt;=5000000,P14*5%,IF(P14&lt;=10000000,250000+(P14-5000000)*10%,IF(P14&lt;=18000000,750000+(P14-10000000)*15%,IF(P14&lt;=32000000,1950000+(P14-18000000)*20%,IF(P14&lt;=52000000,4750000+(P14-32000000)*25%,IF(P14&lt;=80000000,9750000+(P14-52000000)*30%,18150000+(P14-80000000)*35%)))))))</f>
        <v>0</v>
      </c>
      <c r="R14" s="63">
        <f t="shared" si="2"/>
        <v>4566692.307692307</v>
      </c>
      <c r="S14" s="64"/>
    </row>
    <row r="15" spans="1:19" x14ac:dyDescent="0.3">
      <c r="A15" s="58">
        <f t="shared" si="3"/>
        <v>5</v>
      </c>
      <c r="B15" s="59" t="s">
        <v>25</v>
      </c>
      <c r="C15" s="59"/>
      <c r="D15" s="60">
        <v>4200000</v>
      </c>
      <c r="E15" s="61">
        <f>'Bang cham cong'!AI14</f>
        <v>31</v>
      </c>
      <c r="F15" s="60">
        <v>4200000</v>
      </c>
      <c r="G15" s="60">
        <f t="shared" si="0"/>
        <v>5007692.307692307</v>
      </c>
      <c r="H15" s="60">
        <f>D15*20%</f>
        <v>840000</v>
      </c>
      <c r="I15" s="60">
        <f>D15*10.5%</f>
        <v>441000</v>
      </c>
      <c r="J15" s="60"/>
      <c r="K15" s="62"/>
      <c r="L15" s="60"/>
      <c r="M15" s="60"/>
      <c r="N15" s="60">
        <f t="shared" si="1"/>
        <v>5007692.307692307</v>
      </c>
      <c r="O15" s="60"/>
      <c r="P15" s="60">
        <f>IF(D15&gt;0,IF((N15-11000000-O15*4400000)&gt;0,N15-11000000-O15*4400000,0),N15)</f>
        <v>0</v>
      </c>
      <c r="Q15" s="60">
        <f>IF(D15=0,IF(P15&gt;2000000,P15*10%,0),IF(P15&lt;=5000000,P15*5%,IF(P15&lt;=10000000,250000+(P15-5000000)*10%,IF(P15&lt;=18000000,750000+(P15-10000000)*15%,IF(P15&lt;=32000000,1950000+(P15-18000000)*20%,IF(P15&lt;=52000000,4750000+(P15-32000000)*25%,IF(P15&lt;=80000000,9750000+(P15-52000000)*30%,18150000+(P15-80000000)*35%)))))))</f>
        <v>0</v>
      </c>
      <c r="R15" s="63">
        <f t="shared" si="2"/>
        <v>4566692.307692307</v>
      </c>
      <c r="S15" s="64"/>
    </row>
    <row r="16" spans="1:19" x14ac:dyDescent="0.3">
      <c r="A16" s="58">
        <f t="shared" si="3"/>
        <v>6</v>
      </c>
      <c r="B16" s="65" t="s">
        <v>26</v>
      </c>
      <c r="C16" s="59"/>
      <c r="D16" s="60">
        <v>4200000</v>
      </c>
      <c r="E16" s="61">
        <f>'Bang cham cong'!AI15</f>
        <v>31</v>
      </c>
      <c r="F16" s="60">
        <v>4200000</v>
      </c>
      <c r="G16" s="60">
        <f t="shared" si="0"/>
        <v>5007692.307692307</v>
      </c>
      <c r="H16" s="60">
        <f>D16*20%</f>
        <v>840000</v>
      </c>
      <c r="I16" s="60">
        <f>D16*10.5%</f>
        <v>441000</v>
      </c>
      <c r="J16" s="60"/>
      <c r="K16" s="62"/>
      <c r="L16" s="60"/>
      <c r="M16" s="60"/>
      <c r="N16" s="60">
        <f t="shared" si="1"/>
        <v>5007692.307692307</v>
      </c>
      <c r="O16" s="60"/>
      <c r="P16" s="60">
        <f>IF(D16&gt;0,IF((N16-11000000-O16*4400000)&gt;0,N16-11000000-O16*4400000,0),N16)</f>
        <v>0</v>
      </c>
      <c r="Q16" s="60">
        <f>IF(D16=0,IF(P16&gt;2000000,P16*10%,0),IF(P16&lt;=5000000,P16*5%,IF(P16&lt;=10000000,250000+(P16-5000000)*10%,IF(P16&lt;=18000000,750000+(P16-10000000)*15%,IF(P16&lt;=32000000,1950000+(P16-18000000)*20%,IF(P16&lt;=52000000,4750000+(P16-32000000)*25%,IF(P16&lt;=80000000,9750000+(P16-52000000)*30%,18150000+(P16-80000000)*35%)))))))</f>
        <v>0</v>
      </c>
      <c r="R16" s="63">
        <f t="shared" si="2"/>
        <v>4566692.307692307</v>
      </c>
      <c r="S16" s="64"/>
    </row>
    <row r="17" spans="1:19" x14ac:dyDescent="0.3">
      <c r="A17" s="58">
        <f t="shared" si="3"/>
        <v>7</v>
      </c>
      <c r="B17" s="65" t="s">
        <v>27</v>
      </c>
      <c r="C17" s="59"/>
      <c r="D17" s="60">
        <v>4200000</v>
      </c>
      <c r="E17" s="61">
        <f>'Bang cham cong'!AI16</f>
        <v>31</v>
      </c>
      <c r="F17" s="60">
        <v>4200000</v>
      </c>
      <c r="G17" s="60">
        <f t="shared" si="0"/>
        <v>5007692.307692307</v>
      </c>
      <c r="H17" s="60">
        <f>D17*20%</f>
        <v>840000</v>
      </c>
      <c r="I17" s="60">
        <f>D17*10.5%</f>
        <v>441000</v>
      </c>
      <c r="J17" s="60"/>
      <c r="K17" s="60"/>
      <c r="L17" s="60"/>
      <c r="M17" s="60"/>
      <c r="N17" s="60">
        <f t="shared" si="1"/>
        <v>5007692.307692307</v>
      </c>
      <c r="O17" s="60"/>
      <c r="P17" s="60">
        <f>IF(D17&gt;0,IF((N17-11000000-O17*4400000)&gt;0,N17-11000000-O17*4400000,0),N17)</f>
        <v>0</v>
      </c>
      <c r="Q17" s="60">
        <f>IF(D17=0,IF(P17&gt;2000000,P17*10%,0),IF(P17&lt;=5000000,P17*5%,IF(P17&lt;=10000000,250000+(P17-5000000)*10%,IF(P17&lt;=18000000,750000+(P17-10000000)*15%,IF(P17&lt;=32000000,1950000+(P17-18000000)*20%,IF(P17&lt;=52000000,4750000+(P17-32000000)*25%,IF(P17&lt;=80000000,9750000+(P17-52000000)*30%,18150000+(P17-80000000)*35%)))))))</f>
        <v>0</v>
      </c>
      <c r="R17" s="63">
        <f t="shared" si="2"/>
        <v>4566692.307692307</v>
      </c>
      <c r="S17" s="60"/>
    </row>
    <row r="18" spans="1:19" x14ac:dyDescent="0.3">
      <c r="A18" s="58">
        <f t="shared" si="3"/>
        <v>8</v>
      </c>
      <c r="B18" s="65" t="s">
        <v>28</v>
      </c>
      <c r="C18" s="59"/>
      <c r="D18" s="60">
        <v>4200000</v>
      </c>
      <c r="E18" s="61">
        <f>'Bang cham cong'!AI17</f>
        <v>31</v>
      </c>
      <c r="F18" s="60">
        <v>4200000</v>
      </c>
      <c r="G18" s="60">
        <f t="shared" si="0"/>
        <v>5007692.307692307</v>
      </c>
      <c r="H18" s="60">
        <f>D18*20%</f>
        <v>840000</v>
      </c>
      <c r="I18" s="60">
        <f>D18*10.5%</f>
        <v>441000</v>
      </c>
      <c r="J18" s="60"/>
      <c r="K18" s="60"/>
      <c r="L18" s="60"/>
      <c r="M18" s="60"/>
      <c r="N18" s="60">
        <f t="shared" si="1"/>
        <v>5007692.307692307</v>
      </c>
      <c r="O18" s="60"/>
      <c r="P18" s="60">
        <f>IF(D18&gt;0,IF((N18-11000000-O18*4400000)&gt;0,N18-11000000-O18*4400000,0),N18)</f>
        <v>0</v>
      </c>
      <c r="Q18" s="60">
        <f>IF(D18=0,IF(P18&gt;2000000,P18*10%,0),IF(P18&lt;=5000000,P18*5%,IF(P18&lt;=10000000,250000+(P18-5000000)*10%,IF(P18&lt;=18000000,750000+(P18-10000000)*15%,IF(P18&lt;=32000000,1950000+(P18-18000000)*20%,IF(P18&lt;=52000000,4750000+(P18-32000000)*25%,IF(P18&lt;=80000000,9750000+(P18-52000000)*30%,18150000+(P18-80000000)*35%)))))))</f>
        <v>0</v>
      </c>
      <c r="R18" s="63">
        <f t="shared" si="2"/>
        <v>4566692.307692307</v>
      </c>
      <c r="S18" s="60"/>
    </row>
    <row r="19" spans="1:19" x14ac:dyDescent="0.3">
      <c r="A19" s="58">
        <f t="shared" si="3"/>
        <v>9</v>
      </c>
      <c r="B19" s="65" t="s">
        <v>29</v>
      </c>
      <c r="C19" s="59"/>
      <c r="D19" s="60">
        <v>4200000</v>
      </c>
      <c r="E19" s="61">
        <f>'Bang cham cong'!AI18</f>
        <v>31</v>
      </c>
      <c r="F19" s="60">
        <v>4200000</v>
      </c>
      <c r="G19" s="60">
        <f t="shared" si="0"/>
        <v>5007692.307692307</v>
      </c>
      <c r="H19" s="60">
        <f>D19*20%</f>
        <v>840000</v>
      </c>
      <c r="I19" s="60">
        <f>D19*10.5%</f>
        <v>441000</v>
      </c>
      <c r="J19" s="60"/>
      <c r="K19" s="60"/>
      <c r="L19" s="60"/>
      <c r="M19" s="60"/>
      <c r="N19" s="60">
        <f t="shared" si="1"/>
        <v>5007692.307692307</v>
      </c>
      <c r="O19" s="60"/>
      <c r="P19" s="60">
        <f>IF(D19&gt;0,IF((N19-11000000-O19*4400000)&gt;0,N19-11000000-O19*4400000,0),N19)</f>
        <v>0</v>
      </c>
      <c r="Q19" s="60">
        <f>IF(D19=0,IF(P19&gt;2000000,P19*10%,0),IF(P19&lt;=5000000,P19*5%,IF(P19&lt;=10000000,250000+(P19-5000000)*10%,IF(P19&lt;=18000000,750000+(P19-10000000)*15%,IF(P19&lt;=32000000,1950000+(P19-18000000)*20%,IF(P19&lt;=52000000,4750000+(P19-32000000)*25%,IF(P19&lt;=80000000,9750000+(P19-52000000)*30%,18150000+(P19-80000000)*35%)))))))</f>
        <v>0</v>
      </c>
      <c r="R19" s="63">
        <f t="shared" si="2"/>
        <v>4566692.307692307</v>
      </c>
      <c r="S19" s="60"/>
    </row>
    <row r="20" spans="1:19" x14ac:dyDescent="0.3">
      <c r="A20" s="58">
        <f t="shared" si="3"/>
        <v>10</v>
      </c>
      <c r="B20" s="65" t="s">
        <v>30</v>
      </c>
      <c r="C20" s="59"/>
      <c r="D20" s="60">
        <v>4200000</v>
      </c>
      <c r="E20" s="61">
        <f>'Bang cham cong'!AI19</f>
        <v>31</v>
      </c>
      <c r="F20" s="60">
        <v>4200000</v>
      </c>
      <c r="G20" s="60">
        <f t="shared" si="0"/>
        <v>5007692.307692307</v>
      </c>
      <c r="H20" s="60">
        <f>D20*20%</f>
        <v>840000</v>
      </c>
      <c r="I20" s="60">
        <f>D20*10.5%</f>
        <v>441000</v>
      </c>
      <c r="J20" s="60"/>
      <c r="K20" s="60"/>
      <c r="L20" s="60"/>
      <c r="M20" s="60"/>
      <c r="N20" s="60">
        <f t="shared" si="1"/>
        <v>5007692.307692307</v>
      </c>
      <c r="O20" s="60"/>
      <c r="P20" s="60">
        <f>IF(D20&gt;0,IF((N20-11000000-O20*4400000)&gt;0,N20-11000000-O20*4400000,0),N20)</f>
        <v>0</v>
      </c>
      <c r="Q20" s="60">
        <f>IF(D20=0,IF(P20&gt;2000000,P20*10%,0),IF(P20&lt;=5000000,P20*5%,IF(P20&lt;=10000000,250000+(P20-5000000)*10%,IF(P20&lt;=18000000,750000+(P20-10000000)*15%,IF(P20&lt;=32000000,1950000+(P20-18000000)*20%,IF(P20&lt;=52000000,4750000+(P20-32000000)*25%,IF(P20&lt;=80000000,9750000+(P20-52000000)*30%,18150000+(P20-80000000)*35%)))))))</f>
        <v>0</v>
      </c>
      <c r="R20" s="63">
        <f t="shared" si="2"/>
        <v>4566692.307692307</v>
      </c>
      <c r="S20" s="60"/>
    </row>
    <row r="21" spans="1:19" hidden="1" x14ac:dyDescent="0.3">
      <c r="A21" s="58" t="str">
        <f t="shared" si="3"/>
        <v/>
      </c>
      <c r="B21" s="65"/>
      <c r="C21" s="59"/>
      <c r="D21" s="60"/>
      <c r="E21" s="61">
        <f>'Bang cham cong'!AI20</f>
        <v>31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3"/>
      <c r="S21" s="60"/>
    </row>
    <row r="22" spans="1:19" hidden="1" x14ac:dyDescent="0.3">
      <c r="A22" s="58" t="str">
        <f t="shared" si="3"/>
        <v/>
      </c>
      <c r="B22" s="65"/>
      <c r="C22" s="59"/>
      <c r="D22" s="60"/>
      <c r="E22" s="61">
        <f>'Bang cham cong'!AI21</f>
        <v>31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3"/>
      <c r="S22" s="60"/>
    </row>
    <row r="23" spans="1:19" hidden="1" x14ac:dyDescent="0.3">
      <c r="A23" s="58" t="str">
        <f t="shared" si="3"/>
        <v/>
      </c>
      <c r="B23" s="65"/>
      <c r="C23" s="59"/>
      <c r="D23" s="60"/>
      <c r="E23" s="61">
        <f>'Bang cham cong'!AI22</f>
        <v>31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3"/>
      <c r="S23" s="60"/>
    </row>
    <row r="24" spans="1:19" hidden="1" x14ac:dyDescent="0.3">
      <c r="A24" s="58" t="str">
        <f t="shared" si="3"/>
        <v/>
      </c>
      <c r="B24" s="65"/>
      <c r="C24" s="59"/>
      <c r="D24" s="60"/>
      <c r="E24" s="61">
        <f>'Bang cham cong'!AI23</f>
        <v>31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3"/>
      <c r="S24" s="60"/>
    </row>
    <row r="25" spans="1:19" hidden="1" x14ac:dyDescent="0.3">
      <c r="A25" s="58" t="str">
        <f t="shared" si="3"/>
        <v/>
      </c>
      <c r="B25" s="65"/>
      <c r="C25" s="59"/>
      <c r="D25" s="60"/>
      <c r="E25" s="61">
        <f>'Bang cham cong'!AI24</f>
        <v>31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3"/>
      <c r="S25" s="60"/>
    </row>
    <row r="26" spans="1:19" hidden="1" x14ac:dyDescent="0.3">
      <c r="A26" s="58" t="str">
        <f t="shared" si="3"/>
        <v/>
      </c>
      <c r="B26" s="65"/>
      <c r="C26" s="59"/>
      <c r="D26" s="60"/>
      <c r="E26" s="61">
        <f>'Bang cham cong'!AI25</f>
        <v>31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3"/>
      <c r="S26" s="60"/>
    </row>
    <row r="27" spans="1:19" hidden="1" x14ac:dyDescent="0.3">
      <c r="A27" s="58" t="str">
        <f t="shared" si="3"/>
        <v/>
      </c>
      <c r="B27" s="65"/>
      <c r="C27" s="59"/>
      <c r="D27" s="60"/>
      <c r="E27" s="61">
        <f>'Bang cham cong'!AI26</f>
        <v>31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3"/>
      <c r="S27" s="60"/>
    </row>
    <row r="28" spans="1:19" hidden="1" x14ac:dyDescent="0.3">
      <c r="A28" s="58" t="str">
        <f t="shared" si="3"/>
        <v/>
      </c>
      <c r="B28" s="65"/>
      <c r="C28" s="59"/>
      <c r="D28" s="60"/>
      <c r="E28" s="61">
        <f>'Bang cham cong'!AI27</f>
        <v>31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3"/>
      <c r="S28" s="60"/>
    </row>
    <row r="29" spans="1:19" hidden="1" x14ac:dyDescent="0.3">
      <c r="A29" s="58" t="str">
        <f t="shared" si="3"/>
        <v/>
      </c>
      <c r="B29" s="65"/>
      <c r="C29" s="59"/>
      <c r="D29" s="60"/>
      <c r="E29" s="61">
        <f>'Bang cham cong'!AI28</f>
        <v>31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3"/>
      <c r="S29" s="60"/>
    </row>
    <row r="30" spans="1:19" hidden="1" x14ac:dyDescent="0.3">
      <c r="A30" s="58" t="str">
        <f t="shared" si="3"/>
        <v/>
      </c>
      <c r="B30" s="65"/>
      <c r="C30" s="59"/>
      <c r="D30" s="60"/>
      <c r="E30" s="61">
        <f>'Bang cham cong'!AI29</f>
        <v>31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3"/>
      <c r="S30" s="60"/>
    </row>
    <row r="31" spans="1:19" hidden="1" x14ac:dyDescent="0.3">
      <c r="A31" s="58" t="str">
        <f t="shared" si="3"/>
        <v/>
      </c>
      <c r="B31" s="65"/>
      <c r="C31" s="59"/>
      <c r="D31" s="60"/>
      <c r="E31" s="61">
        <f>'Bang cham cong'!AI30</f>
        <v>31</v>
      </c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3"/>
      <c r="S31" s="60"/>
    </row>
    <row r="32" spans="1:19" hidden="1" x14ac:dyDescent="0.3">
      <c r="A32" s="58" t="str">
        <f t="shared" si="3"/>
        <v/>
      </c>
      <c r="B32" s="65"/>
      <c r="C32" s="59"/>
      <c r="D32" s="60"/>
      <c r="E32" s="61">
        <f>'Bang cham cong'!AI31</f>
        <v>31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3"/>
      <c r="S32" s="60"/>
    </row>
    <row r="33" spans="1:19" hidden="1" x14ac:dyDescent="0.3">
      <c r="A33" s="58" t="str">
        <f t="shared" si="3"/>
        <v/>
      </c>
      <c r="B33" s="65"/>
      <c r="C33" s="66"/>
      <c r="D33" s="60"/>
      <c r="E33" s="61">
        <f>'Bang cham cong'!AI32</f>
        <v>31</v>
      </c>
      <c r="F33" s="60"/>
      <c r="G33" s="60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S33" s="67"/>
    </row>
    <row r="34" spans="1:19" hidden="1" x14ac:dyDescent="0.3">
      <c r="A34" s="58" t="str">
        <f t="shared" si="3"/>
        <v/>
      </c>
      <c r="B34" s="65"/>
      <c r="C34" s="66"/>
      <c r="D34" s="60"/>
      <c r="E34" s="61">
        <f>'Bang cham cong'!AI33</f>
        <v>31</v>
      </c>
      <c r="F34" s="60"/>
      <c r="G34" s="60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67"/>
    </row>
    <row r="35" spans="1:19" hidden="1" x14ac:dyDescent="0.3">
      <c r="A35" s="69" t="str">
        <f t="shared" si="3"/>
        <v/>
      </c>
      <c r="B35" s="65"/>
      <c r="C35" s="66"/>
      <c r="D35" s="60"/>
      <c r="E35" s="61">
        <f>'Bang cham cong'!AI34</f>
        <v>31</v>
      </c>
      <c r="F35" s="60"/>
      <c r="G35" s="60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S35" s="67"/>
    </row>
    <row r="36" spans="1:19" hidden="1" x14ac:dyDescent="0.3">
      <c r="A36" s="69" t="str">
        <f t="shared" si="3"/>
        <v/>
      </c>
      <c r="B36" s="65"/>
      <c r="C36" s="66"/>
      <c r="D36" s="67"/>
      <c r="E36" s="61">
        <f>'Bang cham cong'!AI35</f>
        <v>31</v>
      </c>
      <c r="F36" s="60"/>
      <c r="G36" s="60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1:19" hidden="1" x14ac:dyDescent="0.3">
      <c r="A37" s="69" t="str">
        <f t="shared" si="3"/>
        <v/>
      </c>
      <c r="B37" s="65"/>
      <c r="C37" s="66"/>
      <c r="D37" s="67"/>
      <c r="E37" s="61">
        <f>'Bang cham cong'!AI36</f>
        <v>31</v>
      </c>
      <c r="F37" s="60"/>
      <c r="G37" s="60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19" hidden="1" x14ac:dyDescent="0.3">
      <c r="A38" s="69" t="str">
        <f t="shared" si="3"/>
        <v/>
      </c>
      <c r="B38" s="65"/>
      <c r="C38" s="66"/>
      <c r="D38" s="67"/>
      <c r="E38" s="61">
        <f>'Bang cham cong'!AI37</f>
        <v>31</v>
      </c>
      <c r="F38" s="60"/>
      <c r="G38" s="60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hidden="1" x14ac:dyDescent="0.3">
      <c r="A39" s="69" t="str">
        <f t="shared" si="3"/>
        <v/>
      </c>
      <c r="B39" s="65"/>
      <c r="C39" s="66"/>
      <c r="D39" s="67"/>
      <c r="E39" s="61">
        <f>'Bang cham cong'!AI38</f>
        <v>31</v>
      </c>
      <c r="F39" s="60"/>
      <c r="G39" s="60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19" hidden="1" x14ac:dyDescent="0.3">
      <c r="A40" s="69" t="str">
        <f t="shared" si="3"/>
        <v/>
      </c>
      <c r="B40" s="65"/>
      <c r="C40" s="66"/>
      <c r="D40" s="67"/>
      <c r="E40" s="61">
        <f>'Bang cham cong'!AI39</f>
        <v>31</v>
      </c>
      <c r="F40" s="60"/>
      <c r="G40" s="60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19" hidden="1" x14ac:dyDescent="0.3">
      <c r="A41" s="69" t="str">
        <f t="shared" si="3"/>
        <v/>
      </c>
      <c r="B41" s="65"/>
      <c r="C41" s="66"/>
      <c r="D41" s="67"/>
      <c r="E41" s="61">
        <f>'Bang cham cong'!AI40</f>
        <v>31</v>
      </c>
      <c r="F41" s="60"/>
      <c r="G41" s="60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19" hidden="1" x14ac:dyDescent="0.3">
      <c r="A42" s="69" t="str">
        <f t="shared" si="3"/>
        <v/>
      </c>
      <c r="B42" s="65"/>
      <c r="C42" s="66"/>
      <c r="D42" s="67"/>
      <c r="E42" s="61">
        <f>'Bang cham cong'!AI41</f>
        <v>31</v>
      </c>
      <c r="F42" s="60"/>
      <c r="G42" s="60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19" hidden="1" x14ac:dyDescent="0.3">
      <c r="A43" s="69" t="str">
        <f t="shared" si="3"/>
        <v/>
      </c>
      <c r="B43" s="65"/>
      <c r="C43" s="66"/>
      <c r="D43" s="67"/>
      <c r="E43" s="61">
        <f>'Bang cham cong'!AI42</f>
        <v>31</v>
      </c>
      <c r="F43" s="60"/>
      <c r="G43" s="60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hidden="1" x14ac:dyDescent="0.3">
      <c r="A44" s="69" t="str">
        <f t="shared" si="3"/>
        <v/>
      </c>
      <c r="B44" s="65"/>
      <c r="C44" s="66"/>
      <c r="D44" s="67"/>
      <c r="E44" s="61">
        <f>'Bang cham cong'!AI43</f>
        <v>31</v>
      </c>
      <c r="F44" s="60"/>
      <c r="G44" s="60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19" hidden="1" x14ac:dyDescent="0.3">
      <c r="A45" s="69" t="str">
        <f t="shared" si="3"/>
        <v/>
      </c>
      <c r="B45" s="65"/>
      <c r="C45" s="66"/>
      <c r="D45" s="67"/>
      <c r="E45" s="61">
        <f>'Bang cham cong'!AI44</f>
        <v>31</v>
      </c>
      <c r="F45" s="60"/>
      <c r="G45" s="60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19" hidden="1" x14ac:dyDescent="0.3">
      <c r="A46" s="69" t="str">
        <f t="shared" si="3"/>
        <v/>
      </c>
      <c r="B46" s="65"/>
      <c r="C46" s="66"/>
      <c r="D46" s="67"/>
      <c r="E46" s="61">
        <f>'Bang cham cong'!AI45</f>
        <v>31</v>
      </c>
      <c r="F46" s="60"/>
      <c r="G46" s="60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19" hidden="1" x14ac:dyDescent="0.3">
      <c r="A47" s="69" t="str">
        <f t="shared" si="3"/>
        <v/>
      </c>
      <c r="B47" s="65"/>
      <c r="C47" s="66"/>
      <c r="D47" s="67"/>
      <c r="E47" s="61">
        <f>'Bang cham cong'!AI46</f>
        <v>31</v>
      </c>
      <c r="F47" s="60"/>
      <c r="G47" s="60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19" hidden="1" x14ac:dyDescent="0.3">
      <c r="A48" s="69" t="str">
        <f t="shared" si="3"/>
        <v/>
      </c>
      <c r="B48" s="65"/>
      <c r="C48" s="66"/>
      <c r="D48" s="67"/>
      <c r="E48" s="61">
        <f>'Bang cham cong'!AI47</f>
        <v>31</v>
      </c>
      <c r="F48" s="60"/>
      <c r="G48" s="60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hidden="1" x14ac:dyDescent="0.3">
      <c r="A49" s="69" t="str">
        <f t="shared" si="3"/>
        <v/>
      </c>
      <c r="B49" s="65"/>
      <c r="C49" s="66"/>
      <c r="D49" s="67"/>
      <c r="E49" s="61">
        <f>'Bang cham cong'!AI48</f>
        <v>31</v>
      </c>
      <c r="F49" s="60"/>
      <c r="G49" s="60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1:19" hidden="1" x14ac:dyDescent="0.3">
      <c r="A50" s="69" t="str">
        <f t="shared" si="3"/>
        <v/>
      </c>
      <c r="B50" s="65"/>
      <c r="C50" s="66"/>
      <c r="D50" s="67"/>
      <c r="E50" s="61">
        <f>'Bang cham cong'!AI49</f>
        <v>31</v>
      </c>
      <c r="F50" s="60"/>
      <c r="G50" s="60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hidden="1" x14ac:dyDescent="0.3">
      <c r="A51" s="69" t="str">
        <f t="shared" si="3"/>
        <v/>
      </c>
      <c r="B51" s="65"/>
      <c r="C51" s="66"/>
      <c r="D51" s="67"/>
      <c r="E51" s="61">
        <f>'Bang cham cong'!AI50</f>
        <v>31</v>
      </c>
      <c r="F51" s="60"/>
      <c r="G51" s="60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1:19" hidden="1" x14ac:dyDescent="0.3">
      <c r="A52" s="69" t="str">
        <f t="shared" si="3"/>
        <v/>
      </c>
      <c r="B52" s="65"/>
      <c r="C52" s="66"/>
      <c r="D52" s="67"/>
      <c r="E52" s="61">
        <f>'Bang cham cong'!AI51</f>
        <v>31</v>
      </c>
      <c r="F52" s="60"/>
      <c r="G52" s="60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hidden="1" x14ac:dyDescent="0.3">
      <c r="A53" s="69" t="str">
        <f t="shared" si="3"/>
        <v/>
      </c>
      <c r="B53" s="65"/>
      <c r="C53" s="66"/>
      <c r="D53" s="67"/>
      <c r="E53" s="61">
        <f>'Bang cham cong'!AI52</f>
        <v>31</v>
      </c>
      <c r="F53" s="60"/>
      <c r="G53" s="60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hidden="1" x14ac:dyDescent="0.3">
      <c r="A54" s="69" t="str">
        <f t="shared" si="3"/>
        <v/>
      </c>
      <c r="B54" s="65"/>
      <c r="C54" s="66"/>
      <c r="D54" s="67"/>
      <c r="E54" s="61">
        <f>'Bang cham cong'!AI53</f>
        <v>31</v>
      </c>
      <c r="F54" s="60"/>
      <c r="G54" s="60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hidden="1" x14ac:dyDescent="0.3">
      <c r="A55" s="69" t="str">
        <f t="shared" si="3"/>
        <v/>
      </c>
      <c r="B55" s="65"/>
      <c r="C55" s="66"/>
      <c r="D55" s="67"/>
      <c r="E55" s="61">
        <f>'Bang cham cong'!AI54</f>
        <v>31</v>
      </c>
      <c r="F55" s="60"/>
      <c r="G55" s="60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hidden="1" x14ac:dyDescent="0.3">
      <c r="A56" s="69" t="str">
        <f t="shared" si="3"/>
        <v/>
      </c>
      <c r="B56" s="65"/>
      <c r="C56" s="66"/>
      <c r="D56" s="67"/>
      <c r="E56" s="61">
        <f>'Bang cham cong'!AI55</f>
        <v>31</v>
      </c>
      <c r="F56" s="60"/>
      <c r="G56" s="60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1:19" hidden="1" x14ac:dyDescent="0.3">
      <c r="A57" s="69" t="str">
        <f t="shared" si="3"/>
        <v/>
      </c>
      <c r="B57" s="65"/>
      <c r="C57" s="66"/>
      <c r="D57" s="67"/>
      <c r="E57" s="61">
        <f>'Bang cham cong'!AI56</f>
        <v>31</v>
      </c>
      <c r="F57" s="60"/>
      <c r="G57" s="60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1:19" hidden="1" x14ac:dyDescent="0.3">
      <c r="A58" s="70" t="str">
        <f t="shared" si="3"/>
        <v/>
      </c>
      <c r="B58" s="71"/>
      <c r="C58" s="72"/>
      <c r="D58" s="73"/>
      <c r="E58" s="140">
        <f>'Bang cham cong'!AI57</f>
        <v>0</v>
      </c>
      <c r="F58" s="74"/>
      <c r="G58" s="74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3">
      <c r="A59" s="75"/>
      <c r="B59" s="76" t="s">
        <v>31</v>
      </c>
      <c r="C59" s="77"/>
      <c r="D59" s="78">
        <f>SUM(D11:D58)</f>
        <v>42300000</v>
      </c>
      <c r="E59" s="79"/>
      <c r="F59" s="78">
        <f>SUM(F11:F58)</f>
        <v>52800000</v>
      </c>
      <c r="G59" s="78">
        <f>SUM(G11:G58)</f>
        <v>62953846.153846137</v>
      </c>
      <c r="H59" s="78">
        <f t="shared" ref="H59:K59" si="4">SUM(H11:H58)</f>
        <v>8460000</v>
      </c>
      <c r="I59" s="78">
        <f t="shared" si="4"/>
        <v>4441500</v>
      </c>
      <c r="J59" s="78">
        <f t="shared" si="4"/>
        <v>0</v>
      </c>
      <c r="K59" s="78">
        <f t="shared" si="4"/>
        <v>0</v>
      </c>
      <c r="L59" s="78">
        <f>SUM(L11:L58)</f>
        <v>0</v>
      </c>
      <c r="M59" s="78">
        <f t="shared" ref="M59" si="5">SUM(M11:M58)</f>
        <v>0</v>
      </c>
      <c r="N59" s="78"/>
      <c r="O59" s="78"/>
      <c r="P59" s="78"/>
      <c r="Q59" s="78">
        <f t="shared" ref="Q59:R59" si="6">SUM(Q11:Q58)</f>
        <v>438461.53846153838</v>
      </c>
      <c r="R59" s="78">
        <f t="shared" si="6"/>
        <v>58073884.615384594</v>
      </c>
      <c r="S59" s="78"/>
    </row>
    <row r="60" spans="1:19" x14ac:dyDescent="0.3">
      <c r="A60" s="7"/>
      <c r="B60" s="80" t="s">
        <v>32</v>
      </c>
      <c r="C60" s="80"/>
      <c r="D60" s="80"/>
      <c r="E60" s="80"/>
      <c r="F60" s="80"/>
      <c r="G60" s="80"/>
      <c r="H60" s="81">
        <v>26</v>
      </c>
      <c r="I60" s="82" t="s">
        <v>33</v>
      </c>
      <c r="J60" s="7"/>
      <c r="K60" s="8"/>
      <c r="L60" s="7"/>
      <c r="M60" s="7"/>
      <c r="N60" s="7"/>
      <c r="O60" s="7"/>
      <c r="P60" s="83"/>
      <c r="Q60" s="7"/>
      <c r="R60" s="84"/>
      <c r="S60" s="85"/>
    </row>
    <row r="61" spans="1:19" x14ac:dyDescent="0.3">
      <c r="A61" s="7" t="s">
        <v>34</v>
      </c>
      <c r="B61" s="7"/>
      <c r="C61" s="7"/>
      <c r="D61" s="7"/>
      <c r="E61" s="7"/>
      <c r="F61" s="83"/>
      <c r="G61" s="83"/>
      <c r="H61" s="85"/>
      <c r="I61" s="85"/>
      <c r="J61" s="7"/>
      <c r="K61" s="8"/>
      <c r="L61" s="7"/>
      <c r="M61" s="7"/>
      <c r="N61" s="7"/>
      <c r="O61" s="7"/>
      <c r="P61" s="83"/>
      <c r="Q61" s="7"/>
      <c r="R61" s="84"/>
      <c r="S61" s="85"/>
    </row>
    <row r="62" spans="1:19" x14ac:dyDescent="0.3">
      <c r="A62" s="7"/>
      <c r="B62" s="7"/>
      <c r="C62" s="7"/>
      <c r="D62" s="7"/>
      <c r="E62" s="7"/>
      <c r="F62" s="83"/>
      <c r="G62" s="83"/>
      <c r="H62" s="85"/>
      <c r="I62" s="85"/>
      <c r="J62" s="7"/>
      <c r="K62" s="8"/>
      <c r="L62" s="7"/>
      <c r="M62" s="7"/>
      <c r="N62" s="7"/>
      <c r="O62" s="7"/>
      <c r="P62" s="83"/>
      <c r="Q62" s="7"/>
      <c r="R62" s="84"/>
      <c r="S62" s="85"/>
    </row>
    <row r="63" spans="1:19" x14ac:dyDescent="0.3">
      <c r="A63" s="7"/>
      <c r="B63" s="7"/>
      <c r="C63" s="7"/>
      <c r="D63" s="7"/>
      <c r="E63" s="7"/>
      <c r="F63" s="83"/>
      <c r="G63" s="83"/>
      <c r="H63" s="85"/>
      <c r="I63" s="85"/>
      <c r="J63" s="7"/>
      <c r="K63" s="8"/>
      <c r="L63" s="7"/>
      <c r="M63" s="7"/>
      <c r="N63" s="7"/>
      <c r="O63" s="7"/>
      <c r="P63" s="80" t="s">
        <v>35</v>
      </c>
      <c r="Q63" s="86"/>
      <c r="R63" s="87"/>
      <c r="S63" s="88"/>
    </row>
    <row r="64" spans="1:19" x14ac:dyDescent="0.3">
      <c r="A64" s="7"/>
      <c r="B64" s="7"/>
      <c r="C64" s="89" t="s">
        <v>21</v>
      </c>
      <c r="D64" s="7"/>
      <c r="E64" s="7"/>
      <c r="F64" s="83"/>
      <c r="G64" s="83"/>
      <c r="H64" s="85"/>
      <c r="I64" s="85"/>
      <c r="J64" s="7"/>
      <c r="K64" s="8"/>
      <c r="L64" s="7"/>
      <c r="M64" s="7"/>
      <c r="N64" s="7"/>
      <c r="O64" s="7"/>
      <c r="P64" s="83"/>
      <c r="Q64" s="90" t="s">
        <v>36</v>
      </c>
      <c r="R64" s="84"/>
      <c r="S64" s="85"/>
    </row>
    <row r="65" spans="1:19" x14ac:dyDescent="0.3">
      <c r="A65" s="7"/>
      <c r="B65" s="7"/>
      <c r="C65" s="7"/>
      <c r="D65" s="7"/>
      <c r="E65" s="7"/>
      <c r="F65" s="83"/>
      <c r="G65" s="83"/>
      <c r="H65" s="85"/>
      <c r="I65" s="85"/>
      <c r="J65" s="7"/>
      <c r="K65" s="8"/>
      <c r="L65" s="7"/>
      <c r="M65" s="7"/>
      <c r="N65" s="7"/>
      <c r="O65" s="7"/>
      <c r="P65" s="83"/>
      <c r="Q65" s="7"/>
      <c r="R65" s="84"/>
      <c r="S65" s="85"/>
    </row>
    <row r="66" spans="1:19" x14ac:dyDescent="0.3">
      <c r="A66" s="7"/>
      <c r="B66" s="7"/>
      <c r="C66" s="7"/>
      <c r="D66" s="7"/>
      <c r="E66" s="7"/>
      <c r="F66" s="83"/>
      <c r="G66" s="83"/>
      <c r="H66" s="85"/>
      <c r="I66" s="85"/>
      <c r="J66" s="7"/>
      <c r="K66" s="8"/>
      <c r="L66" s="7"/>
      <c r="M66" s="7"/>
      <c r="N66" s="7"/>
      <c r="O66" s="7"/>
      <c r="P66" s="83"/>
      <c r="Q66" s="7"/>
      <c r="R66" s="84"/>
      <c r="S66" s="85"/>
    </row>
    <row r="67" spans="1:19" x14ac:dyDescent="0.3">
      <c r="A67" s="7"/>
      <c r="B67" s="7"/>
      <c r="C67" s="7"/>
      <c r="D67" s="7"/>
      <c r="E67" s="7"/>
      <c r="F67" s="83"/>
      <c r="G67" s="83"/>
      <c r="H67" s="85"/>
      <c r="I67" s="85"/>
      <c r="J67" s="7"/>
      <c r="K67" s="8"/>
      <c r="L67" s="7"/>
      <c r="M67" s="7"/>
      <c r="N67" s="7"/>
      <c r="O67" s="7"/>
      <c r="P67" s="83"/>
      <c r="Q67" s="7"/>
      <c r="R67" s="84"/>
      <c r="S67" s="85"/>
    </row>
    <row r="68" spans="1:19" x14ac:dyDescent="0.3">
      <c r="A68" s="7"/>
      <c r="B68" s="7"/>
      <c r="C68" s="7"/>
      <c r="D68" s="7"/>
      <c r="E68" s="7"/>
      <c r="F68" s="83"/>
      <c r="G68" s="83"/>
      <c r="H68" s="85"/>
      <c r="I68" s="85"/>
      <c r="J68" s="7"/>
      <c r="K68" s="8"/>
      <c r="L68" s="7"/>
      <c r="M68" s="7"/>
      <c r="N68" s="7"/>
      <c r="O68" s="7"/>
      <c r="P68" s="83"/>
      <c r="Q68" s="7"/>
      <c r="R68" s="84"/>
      <c r="S68" s="85"/>
    </row>
    <row r="69" spans="1:19" x14ac:dyDescent="0.3">
      <c r="A69" s="7"/>
      <c r="B69" s="7"/>
      <c r="C69" s="7"/>
      <c r="D69" s="7"/>
      <c r="E69" s="7"/>
      <c r="F69" s="83"/>
      <c r="G69" s="83"/>
      <c r="H69" s="85"/>
      <c r="I69" s="85"/>
      <c r="J69" s="7"/>
      <c r="K69" s="8"/>
      <c r="L69" s="7"/>
      <c r="M69" s="7"/>
      <c r="N69" s="7"/>
      <c r="O69" s="7"/>
      <c r="P69" s="83"/>
      <c r="Q69" s="7"/>
      <c r="R69" s="84"/>
      <c r="S69" s="85"/>
    </row>
    <row r="70" spans="1:19" x14ac:dyDescent="0.3">
      <c r="A70" s="7"/>
      <c r="B70" s="7"/>
      <c r="C70" s="7"/>
      <c r="D70" s="7"/>
      <c r="E70" s="7"/>
      <c r="F70" s="83"/>
      <c r="G70" s="83"/>
      <c r="H70" s="85"/>
      <c r="I70" s="85"/>
      <c r="J70" s="7"/>
      <c r="K70" s="8"/>
      <c r="L70" s="7"/>
      <c r="M70" s="7"/>
      <c r="N70" s="7"/>
      <c r="O70" s="7"/>
      <c r="P70" s="83"/>
      <c r="Q70" s="7"/>
      <c r="R70" s="84"/>
      <c r="S70" s="85"/>
    </row>
  </sheetData>
  <mergeCells count="15">
    <mergeCell ref="H8:I8"/>
    <mergeCell ref="J8:M8"/>
    <mergeCell ref="N8:N9"/>
    <mergeCell ref="P8:Q8"/>
    <mergeCell ref="R8:R9"/>
    <mergeCell ref="S8:S9"/>
    <mergeCell ref="D4:P5"/>
    <mergeCell ref="D6:P6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A6" workbookViewId="0">
      <selection activeCell="A20" sqref="A20:XFD56"/>
    </sheetView>
  </sheetViews>
  <sheetFormatPr defaultRowHeight="14.4" x14ac:dyDescent="0.3"/>
  <cols>
    <col min="1" max="1" width="4.6640625" customWidth="1"/>
    <col min="2" max="2" width="22.109375" customWidth="1"/>
    <col min="3" max="3" width="11.21875" customWidth="1"/>
    <col min="4" max="34" width="3.6640625" customWidth="1"/>
    <col min="35" max="35" width="10.21875" customWidth="1"/>
  </cols>
  <sheetData>
    <row r="1" spans="1:35" ht="15.6" x14ac:dyDescent="0.3">
      <c r="A1" s="1" t="str">
        <f>'[1]Dien thong tin vao o trang'!$D$1</f>
        <v>CÔNG TY TNHH GIẢI PHÁP KỸ THUẬT SỐ DH</v>
      </c>
      <c r="B1" s="15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2"/>
      <c r="S1" s="92"/>
      <c r="T1" s="92"/>
      <c r="U1" s="92"/>
      <c r="V1" s="92"/>
      <c r="W1" s="92"/>
      <c r="X1" s="93"/>
      <c r="Y1" s="93"/>
      <c r="Z1" s="93"/>
      <c r="AA1" s="93"/>
      <c r="AB1" s="93"/>
      <c r="AC1" s="93"/>
      <c r="AD1" s="93"/>
      <c r="AE1" s="94"/>
      <c r="AF1" s="94"/>
      <c r="AG1" s="94"/>
      <c r="AH1" s="95" t="s">
        <v>37</v>
      </c>
      <c r="AI1" s="96"/>
    </row>
    <row r="2" spans="1:35" ht="15.6" x14ac:dyDescent="0.3">
      <c r="A2" s="13" t="str">
        <f>'[1]Dien thong tin vao o trang'!$A$3&amp;" "&amp;'[1]Dien thong tin vao o trang'!$D$3</f>
        <v>Địa chỉ: 504, Chung cư A5, Khu dân cư 91B, P. An Khánh, Q. Ninh Kiều,TP Cần Thơ</v>
      </c>
      <c r="B2" s="97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2"/>
      <c r="S2" s="92"/>
      <c r="T2" s="92"/>
      <c r="U2" s="92"/>
      <c r="V2" s="92"/>
      <c r="W2" s="92"/>
      <c r="X2" s="93"/>
      <c r="Y2" s="93"/>
      <c r="Z2" s="93"/>
      <c r="AA2" s="93"/>
      <c r="AB2" s="93"/>
      <c r="AC2" s="93"/>
      <c r="AD2" s="93"/>
      <c r="AE2" s="94"/>
      <c r="AF2" s="94"/>
      <c r="AG2" s="94"/>
      <c r="AH2" s="95" t="s">
        <v>38</v>
      </c>
      <c r="AI2" s="96">
        <v>2019</v>
      </c>
    </row>
    <row r="3" spans="1:35" ht="15.6" x14ac:dyDescent="0.3">
      <c r="A3" s="15" t="str">
        <f>'[1]Dien thong tin vao o trang'!$A$2&amp;" "&amp;'[1]Dien thong tin vao o trang'!$D$2</f>
        <v>Mã số thuế: 1801380637</v>
      </c>
      <c r="B3" s="15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  <c r="T3" s="92"/>
      <c r="U3" s="92"/>
      <c r="V3" s="92"/>
      <c r="W3" s="92"/>
      <c r="X3" s="93"/>
      <c r="Y3" s="93"/>
      <c r="Z3" s="93"/>
      <c r="AA3" s="93"/>
      <c r="AB3" s="93"/>
      <c r="AC3" s="93"/>
      <c r="AD3" s="93"/>
      <c r="AE3" s="94"/>
      <c r="AF3" s="94"/>
      <c r="AG3" s="94"/>
      <c r="AH3" s="95" t="s">
        <v>39</v>
      </c>
      <c r="AI3" s="98">
        <v>1</v>
      </c>
    </row>
    <row r="4" spans="1:35" ht="15.6" x14ac:dyDescent="0.3">
      <c r="A4" s="99"/>
      <c r="B4" s="100"/>
      <c r="C4" s="100"/>
      <c r="D4" s="99"/>
      <c r="E4" s="99"/>
      <c r="F4" s="99"/>
      <c r="G4" s="99"/>
      <c r="H4" s="101"/>
      <c r="I4" s="99"/>
      <c r="J4" s="99"/>
      <c r="K4" s="99"/>
      <c r="L4" s="99"/>
      <c r="M4" s="101"/>
      <c r="N4" s="101"/>
      <c r="O4" s="101"/>
      <c r="P4" s="101"/>
      <c r="Q4" s="101"/>
      <c r="R4" s="101"/>
      <c r="S4" s="92"/>
      <c r="T4" s="92"/>
      <c r="U4" s="92"/>
      <c r="V4" s="92"/>
      <c r="W4" s="92"/>
      <c r="X4" s="93"/>
      <c r="Y4" s="93"/>
      <c r="Z4" s="93"/>
      <c r="AA4" s="93"/>
      <c r="AB4" s="93"/>
      <c r="AC4" s="93"/>
      <c r="AD4" s="93"/>
      <c r="AE4" s="94"/>
      <c r="AF4" s="94"/>
      <c r="AG4" s="94"/>
      <c r="AH4" s="94"/>
      <c r="AI4" s="102"/>
    </row>
    <row r="5" spans="1:35" ht="17.399999999999999" x14ac:dyDescent="0.3">
      <c r="A5" s="103" t="s">
        <v>40</v>
      </c>
      <c r="B5" s="104"/>
      <c r="C5" s="104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</row>
    <row r="6" spans="1:35" ht="15.6" x14ac:dyDescent="0.3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6"/>
    </row>
    <row r="7" spans="1:35" ht="15.6" x14ac:dyDescent="0.3">
      <c r="A7" s="107" t="s">
        <v>41</v>
      </c>
      <c r="B7" s="107" t="s">
        <v>42</v>
      </c>
      <c r="C7" s="107" t="s">
        <v>43</v>
      </c>
      <c r="D7" s="108" t="s">
        <v>44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10"/>
      <c r="AI7" s="111" t="s">
        <v>45</v>
      </c>
    </row>
    <row r="8" spans="1:35" ht="15.6" x14ac:dyDescent="0.3">
      <c r="A8" s="112"/>
      <c r="B8" s="112"/>
      <c r="C8" s="112"/>
      <c r="D8" s="113">
        <v>1</v>
      </c>
      <c r="E8" s="113">
        <v>2</v>
      </c>
      <c r="F8" s="113">
        <v>3</v>
      </c>
      <c r="G8" s="113">
        <v>4</v>
      </c>
      <c r="H8" s="113">
        <v>5</v>
      </c>
      <c r="I8" s="113">
        <v>6</v>
      </c>
      <c r="J8" s="113">
        <v>7</v>
      </c>
      <c r="K8" s="113">
        <v>8</v>
      </c>
      <c r="L8" s="113">
        <v>9</v>
      </c>
      <c r="M8" s="113">
        <v>10</v>
      </c>
      <c r="N8" s="113">
        <v>11</v>
      </c>
      <c r="O8" s="113">
        <v>12</v>
      </c>
      <c r="P8" s="113">
        <v>13</v>
      </c>
      <c r="Q8" s="113">
        <v>14</v>
      </c>
      <c r="R8" s="113">
        <v>15</v>
      </c>
      <c r="S8" s="113">
        <v>16</v>
      </c>
      <c r="T8" s="113">
        <v>17</v>
      </c>
      <c r="U8" s="113">
        <v>18</v>
      </c>
      <c r="V8" s="113">
        <v>19</v>
      </c>
      <c r="W8" s="113">
        <v>20</v>
      </c>
      <c r="X8" s="113">
        <v>21</v>
      </c>
      <c r="Y8" s="113">
        <v>22</v>
      </c>
      <c r="Z8" s="113">
        <v>23</v>
      </c>
      <c r="AA8" s="113">
        <v>24</v>
      </c>
      <c r="AB8" s="113">
        <v>25</v>
      </c>
      <c r="AC8" s="113">
        <v>26</v>
      </c>
      <c r="AD8" s="113">
        <v>27</v>
      </c>
      <c r="AE8" s="113">
        <v>28</v>
      </c>
      <c r="AF8" s="113">
        <v>29</v>
      </c>
      <c r="AG8" s="113">
        <v>30</v>
      </c>
      <c r="AH8" s="113">
        <v>31</v>
      </c>
      <c r="AI8" s="114"/>
    </row>
    <row r="9" spans="1:35" ht="15.6" x14ac:dyDescent="0.3">
      <c r="A9" s="115"/>
      <c r="B9" s="115"/>
      <c r="C9" s="115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7"/>
    </row>
    <row r="10" spans="1:35" ht="15.6" x14ac:dyDescent="0.3">
      <c r="A10" s="118">
        <f>'Bang luong'!A11</f>
        <v>1</v>
      </c>
      <c r="B10" s="119" t="str">
        <f>'Bang luong'!B11</f>
        <v xml:space="preserve">Nguyễn Viết Vinh </v>
      </c>
      <c r="C10" s="120" t="str">
        <f>'Bang luong'!C11</f>
        <v>Giám đốc</v>
      </c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2">
        <f>MAX($D$8:$AH$8)-COUNTIF(D10:AH10,"0")</f>
        <v>31</v>
      </c>
    </row>
    <row r="11" spans="1:35" ht="15.6" x14ac:dyDescent="0.3">
      <c r="A11" s="118">
        <f>'Bang luong'!A12</f>
        <v>2</v>
      </c>
      <c r="B11" s="119" t="str">
        <f>'Bang luong'!B12</f>
        <v>Nguyễn Triều Vương</v>
      </c>
      <c r="C11" s="120">
        <f>'Bang luong'!C12</f>
        <v>0</v>
      </c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2">
        <f t="shared" ref="AI11:AI56" si="0">MAX($D$8:$AH$8)-COUNTIF(D11:AH11,"0")</f>
        <v>31</v>
      </c>
    </row>
    <row r="12" spans="1:35" ht="15.6" x14ac:dyDescent="0.3">
      <c r="A12" s="118">
        <f>'Bang luong'!A13</f>
        <v>3</v>
      </c>
      <c r="B12" s="119" t="str">
        <f>'Bang luong'!B13</f>
        <v>Nghị Văn Bi</v>
      </c>
      <c r="C12" s="120">
        <f>'Bang luong'!C13</f>
        <v>0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2">
        <f t="shared" si="0"/>
        <v>31</v>
      </c>
    </row>
    <row r="13" spans="1:35" ht="15.6" x14ac:dyDescent="0.3">
      <c r="A13" s="118">
        <f>'Bang luong'!A14</f>
        <v>4</v>
      </c>
      <c r="B13" s="119" t="str">
        <f>'Bang luong'!B14</f>
        <v>Ông Triệu Hậu</v>
      </c>
      <c r="C13" s="120">
        <f>'Bang luong'!C14</f>
        <v>0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2">
        <f t="shared" si="0"/>
        <v>31</v>
      </c>
    </row>
    <row r="14" spans="1:35" ht="15.6" x14ac:dyDescent="0.3">
      <c r="A14" s="118">
        <f>'Bang luong'!A15</f>
        <v>5</v>
      </c>
      <c r="B14" s="119" t="str">
        <f>'Bang luong'!B15</f>
        <v>Lâm Quốc Bình</v>
      </c>
      <c r="C14" s="120">
        <f>'Bang luong'!C15</f>
        <v>0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2">
        <f t="shared" si="0"/>
        <v>31</v>
      </c>
    </row>
    <row r="15" spans="1:35" ht="15.6" x14ac:dyDescent="0.3">
      <c r="A15" s="118">
        <f>'Bang luong'!A16</f>
        <v>6</v>
      </c>
      <c r="B15" s="119" t="str">
        <f>'Bang luong'!B16</f>
        <v>Lê Hoàng Ân</v>
      </c>
      <c r="C15" s="120">
        <f>'Bang luong'!C16</f>
        <v>0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2">
        <f t="shared" si="0"/>
        <v>31</v>
      </c>
    </row>
    <row r="16" spans="1:35" ht="15.6" x14ac:dyDescent="0.3">
      <c r="A16" s="118">
        <f>'Bang luong'!A17</f>
        <v>7</v>
      </c>
      <c r="B16" s="119" t="str">
        <f>'Bang luong'!B17</f>
        <v>Hà Văn Tuấn</v>
      </c>
      <c r="C16" s="120">
        <f>'Bang luong'!C17</f>
        <v>0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2">
        <f t="shared" si="0"/>
        <v>31</v>
      </c>
    </row>
    <row r="17" spans="1:35" ht="15.6" x14ac:dyDescent="0.3">
      <c r="A17" s="118">
        <f>'Bang luong'!A18</f>
        <v>8</v>
      </c>
      <c r="B17" s="119" t="str">
        <f>'Bang luong'!B18</f>
        <v>Huỳnh Minh Đức</v>
      </c>
      <c r="C17" s="120">
        <f>'Bang luong'!C18</f>
        <v>0</v>
      </c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2">
        <f t="shared" si="0"/>
        <v>31</v>
      </c>
    </row>
    <row r="18" spans="1:35" ht="15.6" x14ac:dyDescent="0.3">
      <c r="A18" s="118">
        <f>'Bang luong'!A19</f>
        <v>9</v>
      </c>
      <c r="B18" s="119" t="str">
        <f>'Bang luong'!B19</f>
        <v>Lê Quốc Thống</v>
      </c>
      <c r="C18" s="120">
        <f>'Bang luong'!C19</f>
        <v>0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2">
        <f t="shared" si="0"/>
        <v>31</v>
      </c>
    </row>
    <row r="19" spans="1:35" ht="15.6" x14ac:dyDescent="0.3">
      <c r="A19" s="118">
        <f>'Bang luong'!A20</f>
        <v>10</v>
      </c>
      <c r="B19" s="119" t="str">
        <f>'Bang luong'!B20</f>
        <v>Châu Thanh Trà</v>
      </c>
      <c r="C19" s="120">
        <f>'Bang luong'!C20</f>
        <v>0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2">
        <f t="shared" si="0"/>
        <v>31</v>
      </c>
    </row>
    <row r="20" spans="1:35" ht="15.6" hidden="1" x14ac:dyDescent="0.3">
      <c r="A20" s="118" t="str">
        <f>'Bang luong'!A21</f>
        <v/>
      </c>
      <c r="B20" s="119">
        <f>'Bang luong'!B21</f>
        <v>0</v>
      </c>
      <c r="C20" s="120">
        <f>'Bang luong'!C21</f>
        <v>0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>
        <f t="shared" si="0"/>
        <v>31</v>
      </c>
    </row>
    <row r="21" spans="1:35" ht="15.6" hidden="1" x14ac:dyDescent="0.3">
      <c r="A21" s="118" t="str">
        <f>'Bang luong'!A22</f>
        <v/>
      </c>
      <c r="B21" s="119">
        <f>'Bang luong'!B22</f>
        <v>0</v>
      </c>
      <c r="C21" s="120">
        <f>'Bang luong'!C22</f>
        <v>0</v>
      </c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2">
        <f t="shared" si="0"/>
        <v>31</v>
      </c>
    </row>
    <row r="22" spans="1:35" ht="15.6" hidden="1" x14ac:dyDescent="0.3">
      <c r="A22" s="118" t="str">
        <f>'Bang luong'!A23</f>
        <v/>
      </c>
      <c r="B22" s="119">
        <f>'Bang luong'!B23</f>
        <v>0</v>
      </c>
      <c r="C22" s="120">
        <f>'Bang luong'!C23</f>
        <v>0</v>
      </c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2">
        <f t="shared" si="0"/>
        <v>31</v>
      </c>
    </row>
    <row r="23" spans="1:35" ht="15.6" hidden="1" x14ac:dyDescent="0.3">
      <c r="A23" s="118" t="str">
        <f>'Bang luong'!A24</f>
        <v/>
      </c>
      <c r="B23" s="119">
        <f>'Bang luong'!B24</f>
        <v>0</v>
      </c>
      <c r="C23" s="120">
        <f>'Bang luong'!C24</f>
        <v>0</v>
      </c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2">
        <f t="shared" si="0"/>
        <v>31</v>
      </c>
    </row>
    <row r="24" spans="1:35" ht="15.6" hidden="1" x14ac:dyDescent="0.3">
      <c r="A24" s="118" t="str">
        <f>'Bang luong'!A25</f>
        <v/>
      </c>
      <c r="B24" s="119">
        <f>'Bang luong'!B25</f>
        <v>0</v>
      </c>
      <c r="C24" s="120">
        <f>'Bang luong'!C25</f>
        <v>0</v>
      </c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2">
        <f t="shared" si="0"/>
        <v>31</v>
      </c>
    </row>
    <row r="25" spans="1:35" ht="15.6" hidden="1" x14ac:dyDescent="0.3">
      <c r="A25" s="118" t="str">
        <f>'Bang luong'!A26</f>
        <v/>
      </c>
      <c r="B25" s="119">
        <f>'Bang luong'!B26</f>
        <v>0</v>
      </c>
      <c r="C25" s="120">
        <f>'Bang luong'!C26</f>
        <v>0</v>
      </c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2">
        <f t="shared" si="0"/>
        <v>31</v>
      </c>
    </row>
    <row r="26" spans="1:35" ht="15.6" hidden="1" x14ac:dyDescent="0.3">
      <c r="A26" s="118" t="str">
        <f>'Bang luong'!A27</f>
        <v/>
      </c>
      <c r="B26" s="119">
        <f>'Bang luong'!B27</f>
        <v>0</v>
      </c>
      <c r="C26" s="120">
        <f>'Bang luong'!C27</f>
        <v>0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2">
        <f t="shared" si="0"/>
        <v>31</v>
      </c>
    </row>
    <row r="27" spans="1:35" ht="15.6" hidden="1" x14ac:dyDescent="0.3">
      <c r="A27" s="118" t="str">
        <f>'Bang luong'!A28</f>
        <v/>
      </c>
      <c r="B27" s="119">
        <f>'Bang luong'!B28</f>
        <v>0</v>
      </c>
      <c r="C27" s="120">
        <f>'Bang luong'!C28</f>
        <v>0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2">
        <f t="shared" si="0"/>
        <v>31</v>
      </c>
    </row>
    <row r="28" spans="1:35" ht="15.6" hidden="1" x14ac:dyDescent="0.3">
      <c r="A28" s="118" t="str">
        <f>'Bang luong'!A29</f>
        <v/>
      </c>
      <c r="B28" s="119">
        <f>'Bang luong'!B29</f>
        <v>0</v>
      </c>
      <c r="C28" s="120">
        <f>'Bang luong'!C29</f>
        <v>0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2">
        <f t="shared" si="0"/>
        <v>31</v>
      </c>
    </row>
    <row r="29" spans="1:35" ht="15.6" hidden="1" x14ac:dyDescent="0.3">
      <c r="A29" s="118" t="str">
        <f>'Bang luong'!A30</f>
        <v/>
      </c>
      <c r="B29" s="119">
        <f>'Bang luong'!B30</f>
        <v>0</v>
      </c>
      <c r="C29" s="120">
        <f>'Bang luong'!C30</f>
        <v>0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2">
        <f t="shared" si="0"/>
        <v>31</v>
      </c>
    </row>
    <row r="30" spans="1:35" ht="15.6" hidden="1" x14ac:dyDescent="0.3">
      <c r="A30" s="118" t="str">
        <f>'Bang luong'!A31</f>
        <v/>
      </c>
      <c r="B30" s="119">
        <f>'Bang luong'!B31</f>
        <v>0</v>
      </c>
      <c r="C30" s="120">
        <f>'Bang luong'!C31</f>
        <v>0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2">
        <f t="shared" si="0"/>
        <v>31</v>
      </c>
    </row>
    <row r="31" spans="1:35" ht="15.6" hidden="1" x14ac:dyDescent="0.3">
      <c r="A31" s="118" t="str">
        <f>'Bang luong'!A32</f>
        <v/>
      </c>
      <c r="B31" s="119">
        <f>'Bang luong'!B32</f>
        <v>0</v>
      </c>
      <c r="C31" s="120">
        <f>'Bang luong'!C32</f>
        <v>0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2">
        <f t="shared" si="0"/>
        <v>31</v>
      </c>
    </row>
    <row r="32" spans="1:35" ht="15.6" hidden="1" x14ac:dyDescent="0.3">
      <c r="A32" s="118" t="str">
        <f>'Bang luong'!A33</f>
        <v/>
      </c>
      <c r="B32" s="119">
        <f>'Bang luong'!B33</f>
        <v>0</v>
      </c>
      <c r="C32" s="120">
        <f>'Bang luong'!C33</f>
        <v>0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2">
        <f t="shared" si="0"/>
        <v>31</v>
      </c>
    </row>
    <row r="33" spans="1:35" ht="15.6" hidden="1" x14ac:dyDescent="0.3">
      <c r="A33" s="118" t="str">
        <f>'Bang luong'!A34</f>
        <v/>
      </c>
      <c r="B33" s="119">
        <f>'Bang luong'!B34</f>
        <v>0</v>
      </c>
      <c r="C33" s="120">
        <f>'Bang luong'!C34</f>
        <v>0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2">
        <f t="shared" si="0"/>
        <v>31</v>
      </c>
    </row>
    <row r="34" spans="1:35" ht="15.6" hidden="1" x14ac:dyDescent="0.3">
      <c r="A34" s="118" t="str">
        <f>'Bang luong'!A35</f>
        <v/>
      </c>
      <c r="B34" s="119">
        <f>'Bang luong'!B35</f>
        <v>0</v>
      </c>
      <c r="C34" s="120">
        <f>'Bang luong'!C35</f>
        <v>0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2">
        <f t="shared" si="0"/>
        <v>31</v>
      </c>
    </row>
    <row r="35" spans="1:35" ht="15.6" hidden="1" x14ac:dyDescent="0.3">
      <c r="A35" s="118" t="str">
        <f>'Bang luong'!A36</f>
        <v/>
      </c>
      <c r="B35" s="119">
        <f>'Bang luong'!B36</f>
        <v>0</v>
      </c>
      <c r="C35" s="120">
        <f>'Bang luong'!C36</f>
        <v>0</v>
      </c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2">
        <f t="shared" si="0"/>
        <v>31</v>
      </c>
    </row>
    <row r="36" spans="1:35" ht="15.6" hidden="1" x14ac:dyDescent="0.3">
      <c r="A36" s="118" t="str">
        <f>'Bang luong'!A37</f>
        <v/>
      </c>
      <c r="B36" s="119">
        <f>'Bang luong'!B37</f>
        <v>0</v>
      </c>
      <c r="C36" s="120">
        <f>'Bang luong'!C37</f>
        <v>0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2">
        <f t="shared" si="0"/>
        <v>31</v>
      </c>
    </row>
    <row r="37" spans="1:35" ht="15.6" hidden="1" x14ac:dyDescent="0.3">
      <c r="A37" s="118" t="str">
        <f>'Bang luong'!A38</f>
        <v/>
      </c>
      <c r="B37" s="119">
        <f>'Bang luong'!B38</f>
        <v>0</v>
      </c>
      <c r="C37" s="120">
        <f>'Bang luong'!C38</f>
        <v>0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2">
        <f t="shared" si="0"/>
        <v>31</v>
      </c>
    </row>
    <row r="38" spans="1:35" ht="15.6" hidden="1" x14ac:dyDescent="0.3">
      <c r="A38" s="118" t="str">
        <f>'Bang luong'!A39</f>
        <v/>
      </c>
      <c r="B38" s="119">
        <f>'Bang luong'!B39</f>
        <v>0</v>
      </c>
      <c r="C38" s="120">
        <f>'Bang luong'!C39</f>
        <v>0</v>
      </c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2">
        <f t="shared" si="0"/>
        <v>31</v>
      </c>
    </row>
    <row r="39" spans="1:35" ht="15.6" hidden="1" x14ac:dyDescent="0.3">
      <c r="A39" s="118" t="str">
        <f>'Bang luong'!A40</f>
        <v/>
      </c>
      <c r="B39" s="119">
        <f>'Bang luong'!B40</f>
        <v>0</v>
      </c>
      <c r="C39" s="120">
        <f>'Bang luong'!C40</f>
        <v>0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2">
        <f t="shared" si="0"/>
        <v>31</v>
      </c>
    </row>
    <row r="40" spans="1:35" ht="15.6" hidden="1" x14ac:dyDescent="0.3">
      <c r="A40" s="118" t="str">
        <f>'Bang luong'!A41</f>
        <v/>
      </c>
      <c r="B40" s="119">
        <f>'Bang luong'!B41</f>
        <v>0</v>
      </c>
      <c r="C40" s="120">
        <f>'Bang luong'!C41</f>
        <v>0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2">
        <f t="shared" si="0"/>
        <v>31</v>
      </c>
    </row>
    <row r="41" spans="1:35" ht="15.6" hidden="1" x14ac:dyDescent="0.3">
      <c r="A41" s="118" t="str">
        <f>'Bang luong'!A42</f>
        <v/>
      </c>
      <c r="B41" s="119">
        <f>'Bang luong'!B42</f>
        <v>0</v>
      </c>
      <c r="C41" s="120">
        <f>'Bang luong'!C42</f>
        <v>0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2">
        <f t="shared" si="0"/>
        <v>31</v>
      </c>
    </row>
    <row r="42" spans="1:35" ht="15.6" hidden="1" x14ac:dyDescent="0.3">
      <c r="A42" s="118" t="str">
        <f>'Bang luong'!A43</f>
        <v/>
      </c>
      <c r="B42" s="119">
        <f>'Bang luong'!B43</f>
        <v>0</v>
      </c>
      <c r="C42" s="120">
        <f>'Bang luong'!C43</f>
        <v>0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2">
        <f t="shared" si="0"/>
        <v>31</v>
      </c>
    </row>
    <row r="43" spans="1:35" ht="15.6" hidden="1" x14ac:dyDescent="0.3">
      <c r="A43" s="118" t="str">
        <f>'Bang luong'!A44</f>
        <v/>
      </c>
      <c r="B43" s="119">
        <f>'Bang luong'!B44</f>
        <v>0</v>
      </c>
      <c r="C43" s="120">
        <f>'Bang luong'!C44</f>
        <v>0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2">
        <f t="shared" si="0"/>
        <v>31</v>
      </c>
    </row>
    <row r="44" spans="1:35" ht="15.6" hidden="1" x14ac:dyDescent="0.3">
      <c r="A44" s="118" t="str">
        <f>'Bang luong'!A45</f>
        <v/>
      </c>
      <c r="B44" s="119">
        <f>'Bang luong'!B45</f>
        <v>0</v>
      </c>
      <c r="C44" s="120">
        <f>'Bang luong'!C45</f>
        <v>0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2">
        <f t="shared" si="0"/>
        <v>31</v>
      </c>
    </row>
    <row r="45" spans="1:35" ht="15.6" hidden="1" x14ac:dyDescent="0.3">
      <c r="A45" s="118" t="str">
        <f>'Bang luong'!A46</f>
        <v/>
      </c>
      <c r="B45" s="119">
        <f>'Bang luong'!B46</f>
        <v>0</v>
      </c>
      <c r="C45" s="120">
        <f>'Bang luong'!C46</f>
        <v>0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2">
        <f t="shared" si="0"/>
        <v>31</v>
      </c>
    </row>
    <row r="46" spans="1:35" ht="15.6" hidden="1" x14ac:dyDescent="0.3">
      <c r="A46" s="118" t="str">
        <f>'Bang luong'!A47</f>
        <v/>
      </c>
      <c r="B46" s="119">
        <f>'Bang luong'!B47</f>
        <v>0</v>
      </c>
      <c r="C46" s="120">
        <f>'Bang luong'!C47</f>
        <v>0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2">
        <f t="shared" si="0"/>
        <v>31</v>
      </c>
    </row>
    <row r="47" spans="1:35" ht="15.6" hidden="1" x14ac:dyDescent="0.3">
      <c r="A47" s="118" t="str">
        <f>'Bang luong'!A48</f>
        <v/>
      </c>
      <c r="B47" s="119">
        <f>'Bang luong'!B48</f>
        <v>0</v>
      </c>
      <c r="C47" s="120">
        <f>'Bang luong'!C48</f>
        <v>0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2">
        <f t="shared" si="0"/>
        <v>31</v>
      </c>
    </row>
    <row r="48" spans="1:35" ht="15.6" hidden="1" x14ac:dyDescent="0.3">
      <c r="A48" s="118" t="str">
        <f>'Bang luong'!A49</f>
        <v/>
      </c>
      <c r="B48" s="119">
        <f>'Bang luong'!B49</f>
        <v>0</v>
      </c>
      <c r="C48" s="120">
        <f>'Bang luong'!C49</f>
        <v>0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2">
        <f t="shared" si="0"/>
        <v>31</v>
      </c>
    </row>
    <row r="49" spans="1:35" ht="15.6" hidden="1" x14ac:dyDescent="0.3">
      <c r="A49" s="118" t="str">
        <f>'Bang luong'!A50</f>
        <v/>
      </c>
      <c r="B49" s="119">
        <f>'Bang luong'!B50</f>
        <v>0</v>
      </c>
      <c r="C49" s="120">
        <f>'Bang luong'!C50</f>
        <v>0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2">
        <f t="shared" si="0"/>
        <v>31</v>
      </c>
    </row>
    <row r="50" spans="1:35" ht="15.6" hidden="1" x14ac:dyDescent="0.3">
      <c r="A50" s="118" t="str">
        <f>'Bang luong'!A51</f>
        <v/>
      </c>
      <c r="B50" s="119">
        <f>'Bang luong'!B51</f>
        <v>0</v>
      </c>
      <c r="C50" s="120">
        <f>'Bang luong'!C51</f>
        <v>0</v>
      </c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2">
        <f t="shared" si="0"/>
        <v>31</v>
      </c>
    </row>
    <row r="51" spans="1:35" ht="15.6" hidden="1" x14ac:dyDescent="0.3">
      <c r="A51" s="118" t="str">
        <f>'Bang luong'!A52</f>
        <v/>
      </c>
      <c r="B51" s="119">
        <f>'Bang luong'!B52</f>
        <v>0</v>
      </c>
      <c r="C51" s="120">
        <f>'Bang luong'!C52</f>
        <v>0</v>
      </c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2">
        <f t="shared" si="0"/>
        <v>31</v>
      </c>
    </row>
    <row r="52" spans="1:35" ht="15.6" hidden="1" x14ac:dyDescent="0.3">
      <c r="A52" s="118" t="str">
        <f>'Bang luong'!A53</f>
        <v/>
      </c>
      <c r="B52" s="119">
        <f>'Bang luong'!B53</f>
        <v>0</v>
      </c>
      <c r="C52" s="120">
        <f>'Bang luong'!C53</f>
        <v>0</v>
      </c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2">
        <f t="shared" si="0"/>
        <v>31</v>
      </c>
    </row>
    <row r="53" spans="1:35" ht="15.6" hidden="1" x14ac:dyDescent="0.3">
      <c r="A53" s="118" t="str">
        <f>'Bang luong'!A54</f>
        <v/>
      </c>
      <c r="B53" s="119">
        <f>'Bang luong'!B54</f>
        <v>0</v>
      </c>
      <c r="C53" s="120">
        <f>'Bang luong'!C54</f>
        <v>0</v>
      </c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2">
        <f t="shared" si="0"/>
        <v>31</v>
      </c>
    </row>
    <row r="54" spans="1:35" ht="15.6" hidden="1" x14ac:dyDescent="0.3">
      <c r="A54" s="118" t="str">
        <f>'Bang luong'!A55</f>
        <v/>
      </c>
      <c r="B54" s="119">
        <f>'Bang luong'!B55</f>
        <v>0</v>
      </c>
      <c r="C54" s="120">
        <f>'Bang luong'!C55</f>
        <v>0</v>
      </c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2">
        <f t="shared" si="0"/>
        <v>31</v>
      </c>
    </row>
    <row r="55" spans="1:35" ht="15.6" hidden="1" x14ac:dyDescent="0.3">
      <c r="A55" s="118" t="str">
        <f>'Bang luong'!A56</f>
        <v/>
      </c>
      <c r="B55" s="119">
        <f>'Bang luong'!B56</f>
        <v>0</v>
      </c>
      <c r="C55" s="120">
        <f>'Bang luong'!C56</f>
        <v>0</v>
      </c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2">
        <f t="shared" si="0"/>
        <v>31</v>
      </c>
    </row>
    <row r="56" spans="1:35" ht="15.6" hidden="1" x14ac:dyDescent="0.3">
      <c r="A56" s="118" t="str">
        <f>'Bang luong'!A57</f>
        <v/>
      </c>
      <c r="B56" s="119">
        <f>'Bang luong'!B57</f>
        <v>0</v>
      </c>
      <c r="C56" s="120">
        <f>'Bang luong'!C57</f>
        <v>0</v>
      </c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2">
        <f t="shared" si="0"/>
        <v>31</v>
      </c>
    </row>
    <row r="57" spans="1:35" ht="15.6" x14ac:dyDescent="0.3">
      <c r="A57" s="123" t="s">
        <v>46</v>
      </c>
      <c r="B57" s="124"/>
      <c r="C57" s="125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7"/>
    </row>
    <row r="58" spans="1:35" ht="15.6" x14ac:dyDescent="0.3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 t="s">
        <v>35</v>
      </c>
      <c r="Z58" s="105"/>
      <c r="AA58" s="105"/>
      <c r="AB58" s="105"/>
      <c r="AC58" s="105"/>
      <c r="AD58" s="105"/>
      <c r="AE58" s="105"/>
      <c r="AF58" s="105"/>
      <c r="AG58" s="105"/>
      <c r="AH58" s="105"/>
      <c r="AI58" s="106"/>
    </row>
    <row r="59" spans="1:35" ht="15.6" x14ac:dyDescent="0.3">
      <c r="A59" s="128" t="s">
        <v>21</v>
      </c>
      <c r="B59" s="129"/>
      <c r="C59" s="129"/>
      <c r="D59" s="128"/>
      <c r="E59" s="128"/>
      <c r="F59" s="128"/>
      <c r="G59" s="130"/>
      <c r="H59" s="131"/>
      <c r="I59" s="131"/>
      <c r="J59" s="131"/>
      <c r="K59" s="131"/>
      <c r="L59" s="131"/>
      <c r="M59" s="132"/>
      <c r="N59" s="132"/>
      <c r="O59" s="133"/>
      <c r="P59" s="130"/>
      <c r="Q59" s="134"/>
      <c r="R59" s="131"/>
      <c r="S59" s="131"/>
      <c r="T59" s="131"/>
      <c r="U59" s="131"/>
      <c r="V59" s="131"/>
      <c r="W59" s="131"/>
      <c r="X59" s="131"/>
      <c r="Y59" s="135"/>
      <c r="Z59" s="135"/>
      <c r="AA59" s="136"/>
      <c r="AB59" s="131" t="s">
        <v>47</v>
      </c>
      <c r="AC59" s="131"/>
      <c r="AD59" s="131"/>
      <c r="AE59" s="131"/>
      <c r="AF59" s="131"/>
      <c r="AG59" s="131"/>
      <c r="AH59" s="131"/>
      <c r="AI59" s="131"/>
    </row>
    <row r="60" spans="1:35" ht="15.6" x14ac:dyDescent="0.3">
      <c r="A60" s="137"/>
      <c r="B60" s="138"/>
      <c r="C60" s="138"/>
      <c r="D60" s="137"/>
      <c r="E60" s="137"/>
      <c r="F60" s="137"/>
      <c r="G60" s="130"/>
      <c r="H60" s="135"/>
      <c r="I60" s="135"/>
      <c r="J60" s="135"/>
      <c r="K60" s="135"/>
      <c r="L60" s="135"/>
      <c r="M60" s="132"/>
      <c r="N60" s="132"/>
      <c r="O60" s="133"/>
      <c r="P60" s="130"/>
      <c r="Q60" s="134"/>
      <c r="R60" s="135"/>
      <c r="S60" s="135"/>
      <c r="T60" s="135"/>
      <c r="U60" s="135"/>
      <c r="V60" s="135"/>
      <c r="W60" s="135"/>
      <c r="X60" s="135"/>
      <c r="Y60" s="135"/>
      <c r="Z60" s="135"/>
      <c r="AA60" s="136"/>
      <c r="AB60" s="135"/>
      <c r="AC60" s="135"/>
      <c r="AD60" s="135"/>
      <c r="AE60" s="135"/>
      <c r="AF60" s="135"/>
      <c r="AG60" s="135"/>
      <c r="AH60" s="135"/>
      <c r="AI60" s="139"/>
    </row>
    <row r="61" spans="1:35" ht="15.6" x14ac:dyDescent="0.3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6"/>
    </row>
  </sheetData>
  <mergeCells count="13">
    <mergeCell ref="A57:B57"/>
    <mergeCell ref="A59:F59"/>
    <mergeCell ref="H59:L59"/>
    <mergeCell ref="R59:X59"/>
    <mergeCell ref="AB59:AI59"/>
    <mergeCell ref="A4:G4"/>
    <mergeCell ref="I4:L4"/>
    <mergeCell ref="A5:AI5"/>
    <mergeCell ref="A7:A9"/>
    <mergeCell ref="B7:B9"/>
    <mergeCell ref="C7:C9"/>
    <mergeCell ref="D7:AH7"/>
    <mergeCell ref="AI7:AI9"/>
  </mergeCells>
  <conditionalFormatting sqref="D9:AH9">
    <cfRule type="expression" dxfId="0" priority="1" stopIfTrue="1">
      <formula>WEEKDAY($D$9,2)&gt;5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 luong</vt:lpstr>
      <vt:lpstr>Bang cham 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2022-05-07T02:19:27Z</dcterms:created>
  <dcterms:modified xsi:type="dcterms:W3CDTF">2022-05-07T02:23:44Z</dcterms:modified>
</cp:coreProperties>
</file>